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esh Biyani\Desktop\"/>
    </mc:Choice>
  </mc:AlternateContent>
  <bookViews>
    <workbookView xWindow="0" yWindow="0" windowWidth="20490" windowHeight="7755" firstSheet="4" activeTab="8"/>
  </bookViews>
  <sheets>
    <sheet name="Income Statement" sheetId="1" r:id="rId1"/>
    <sheet name="Balance Sheet" sheetId="3" r:id="rId2"/>
    <sheet name="Valuation" sheetId="13" r:id="rId3"/>
    <sheet name="Ratio Analysis" sheetId="7" r:id="rId4"/>
    <sheet name="Fixed Assets" sheetId="4" r:id="rId5"/>
    <sheet name="Cotton Prices" sheetId="10" r:id="rId6"/>
    <sheet name="Cash Flow Statement" sheetId="6" r:id="rId7"/>
    <sheet name="Common Size Analysis" sheetId="8" r:id="rId8"/>
    <sheet name="Equity Breakup" sheetId="5" r:id="rId9"/>
  </sheets>
  <externalReferences>
    <externalReference r:id="rId10"/>
    <externalReference r:id="rId11"/>
    <externalReference r:id="rId12"/>
  </externalReferences>
  <definedNames>
    <definedName name="_xlnm._FilterDatabase" localSheetId="3" hidden="1">'Ratio Analysis'!$B$2:$M$90</definedName>
    <definedName name="AN">[1]Data!$IB$400</definedName>
    <definedName name="AP">[1]Data!$IB$376</definedName>
    <definedName name="AR">[1]Data!$IB$404</definedName>
    <definedName name="AS">[1]Data!$IB$406</definedName>
    <definedName name="BR">[1]Data!$IB$384</definedName>
    <definedName name="CH">[1]Data!$IB$399</definedName>
    <definedName name="CT">[1]Data!$IB$383</definedName>
    <definedName name="DD">[1]Data!$IB$401</definedName>
    <definedName name="DL">[1]Data!$IB$402</definedName>
    <definedName name="DN">[1]Data!$IB$407</definedName>
    <definedName name="GJ">[1]Data!$IB$381</definedName>
    <definedName name="GO">[1]Data!$IB$378</definedName>
    <definedName name="HP">[1]Data!$IB$388</definedName>
    <definedName name="HR">[1]Data!$IB$387</definedName>
    <definedName name="JH">[1]Data!$IB$385</definedName>
    <definedName name="JK">[1]Data!$IB$389</definedName>
    <definedName name="KA">[1]Data!$IB$375</definedName>
    <definedName name="KL">[1]Data!$IB$374</definedName>
    <definedName name="LD">[1]Data!$IB$403</definedName>
    <definedName name="MH">[1]Data!$IB$380</definedName>
    <definedName name="ML">[1]Data!$IB$391</definedName>
    <definedName name="MN">[1]Data!$IB$390</definedName>
    <definedName name="MP">[1]Data!$IB$382</definedName>
    <definedName name="MZ">[1]Data!$IB$392</definedName>
    <definedName name="NL">[1]Data!$IB$393</definedName>
    <definedName name="OD">[1]Data!$IB$379</definedName>
    <definedName name="PB">[1]Data!$IB$394</definedName>
    <definedName name="PD">[1]Data!$IB$377</definedName>
    <definedName name="RJ">[1]Data!$IB$386</definedName>
    <definedName name="SK">[1]Data!$IB$395</definedName>
    <definedName name="TE">[1]Data!$IB$408</definedName>
    <definedName name="TN">[1]Data!$IB$373</definedName>
    <definedName name="TR">[1]Data!$IB$396</definedName>
    <definedName name="UP">[1]Data!$IB$397</definedName>
    <definedName name="UT">[1]Data!$IB$405</definedName>
    <definedName name="WB">[1]Data!$IB$398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3" l="1"/>
  <c r="P45" i="1" l="1"/>
  <c r="R43" i="1" l="1"/>
  <c r="E11" i="13" s="1"/>
  <c r="S43" i="1"/>
  <c r="F11" i="13" s="1"/>
  <c r="T43" i="1"/>
  <c r="G11" i="13" s="1"/>
  <c r="U43" i="1"/>
  <c r="V43" i="1" s="1"/>
  <c r="Q43" i="1"/>
  <c r="K6" i="6" s="1"/>
  <c r="P43" i="1"/>
  <c r="J6" i="6" s="1"/>
  <c r="C13" i="13"/>
  <c r="D6" i="13"/>
  <c r="E6" i="13"/>
  <c r="F6" i="13"/>
  <c r="G6" i="13"/>
  <c r="H6" i="13"/>
  <c r="I6" i="13"/>
  <c r="J6" i="13"/>
  <c r="K6" i="13"/>
  <c r="L6" i="13"/>
  <c r="C6" i="13"/>
  <c r="D5" i="13"/>
  <c r="E5" i="13"/>
  <c r="F5" i="13"/>
  <c r="G5" i="13"/>
  <c r="H5" i="13"/>
  <c r="I5" i="13"/>
  <c r="J5" i="13"/>
  <c r="K5" i="13"/>
  <c r="L5" i="13"/>
  <c r="C5" i="13"/>
  <c r="D14" i="13"/>
  <c r="E14" i="13"/>
  <c r="F14" i="13"/>
  <c r="G14" i="13"/>
  <c r="H14" i="13"/>
  <c r="I14" i="13"/>
  <c r="J14" i="13"/>
  <c r="K14" i="13"/>
  <c r="L14" i="13"/>
  <c r="C14" i="13"/>
  <c r="D13" i="13"/>
  <c r="E13" i="13"/>
  <c r="F13" i="13"/>
  <c r="G13" i="13"/>
  <c r="H13" i="13"/>
  <c r="I13" i="13"/>
  <c r="J13" i="13"/>
  <c r="K13" i="13"/>
  <c r="L13" i="13"/>
  <c r="D10" i="13"/>
  <c r="E10" i="13"/>
  <c r="F10" i="13"/>
  <c r="G10" i="13"/>
  <c r="H10" i="13"/>
  <c r="I10" i="13"/>
  <c r="J10" i="13"/>
  <c r="K10" i="13"/>
  <c r="L10" i="13"/>
  <c r="C10" i="13"/>
  <c r="D9" i="13"/>
  <c r="E9" i="13"/>
  <c r="F9" i="13"/>
  <c r="G9" i="13"/>
  <c r="H9" i="13"/>
  <c r="I9" i="13"/>
  <c r="J9" i="13"/>
  <c r="K9" i="13"/>
  <c r="L9" i="13"/>
  <c r="C9" i="13"/>
  <c r="D7" i="13"/>
  <c r="E7" i="13"/>
  <c r="F7" i="13"/>
  <c r="G7" i="13"/>
  <c r="H7" i="13"/>
  <c r="I7" i="13"/>
  <c r="J7" i="13"/>
  <c r="K7" i="13"/>
  <c r="L7" i="13"/>
  <c r="C7" i="13"/>
  <c r="D3" i="13"/>
  <c r="E3" i="13"/>
  <c r="F3" i="13"/>
  <c r="G3" i="13"/>
  <c r="H3" i="13"/>
  <c r="I3" i="13"/>
  <c r="J3" i="13"/>
  <c r="K3" i="13"/>
  <c r="L3" i="13"/>
  <c r="C3" i="13"/>
  <c r="K17" i="6"/>
  <c r="L17" i="6"/>
  <c r="M17" i="6"/>
  <c r="N17" i="6"/>
  <c r="O17" i="6"/>
  <c r="P17" i="6"/>
  <c r="Q17" i="6"/>
  <c r="R17" i="6"/>
  <c r="S17" i="6"/>
  <c r="J17" i="6"/>
  <c r="L6" i="6"/>
  <c r="K51" i="8"/>
  <c r="K36" i="8"/>
  <c r="K37" i="8"/>
  <c r="K38" i="8"/>
  <c r="K39" i="8"/>
  <c r="K41" i="8"/>
  <c r="K35" i="8"/>
  <c r="K32" i="8"/>
  <c r="Q45" i="1"/>
  <c r="R45" i="1"/>
  <c r="S45" i="1"/>
  <c r="T45" i="1"/>
  <c r="U45" i="1"/>
  <c r="V45" i="1"/>
  <c r="W45" i="1"/>
  <c r="X45" i="1"/>
  <c r="Y45" i="1"/>
  <c r="Q41" i="1"/>
  <c r="R41" i="1"/>
  <c r="S41" i="1"/>
  <c r="T41" i="1"/>
  <c r="U41" i="1"/>
  <c r="V41" i="1"/>
  <c r="W41" i="1"/>
  <c r="X41" i="1"/>
  <c r="Y41" i="1"/>
  <c r="P41" i="1"/>
  <c r="Q37" i="1"/>
  <c r="R37" i="1"/>
  <c r="S37" i="1"/>
  <c r="T37" i="1"/>
  <c r="U37" i="1"/>
  <c r="V37" i="1"/>
  <c r="W37" i="1"/>
  <c r="X37" i="1"/>
  <c r="Y37" i="1"/>
  <c r="P37" i="1"/>
  <c r="Q36" i="1"/>
  <c r="R36" i="1"/>
  <c r="S36" i="1"/>
  <c r="T36" i="1"/>
  <c r="U36" i="1"/>
  <c r="V36" i="1"/>
  <c r="W36" i="1"/>
  <c r="X36" i="1"/>
  <c r="Y36" i="1"/>
  <c r="P36" i="1"/>
  <c r="Q35" i="1"/>
  <c r="R35" i="1"/>
  <c r="S35" i="1"/>
  <c r="T35" i="1"/>
  <c r="U35" i="1"/>
  <c r="V35" i="1"/>
  <c r="W35" i="1"/>
  <c r="X35" i="1"/>
  <c r="Y35" i="1"/>
  <c r="P35" i="1"/>
  <c r="Q34" i="1"/>
  <c r="R34" i="1"/>
  <c r="S34" i="1"/>
  <c r="T34" i="1"/>
  <c r="U34" i="1"/>
  <c r="V34" i="1"/>
  <c r="W34" i="1"/>
  <c r="X34" i="1"/>
  <c r="Y34" i="1"/>
  <c r="P34" i="1"/>
  <c r="Q33" i="1"/>
  <c r="R33" i="1"/>
  <c r="S33" i="1"/>
  <c r="T33" i="1"/>
  <c r="U33" i="1"/>
  <c r="V33" i="1"/>
  <c r="W33" i="1"/>
  <c r="X33" i="1"/>
  <c r="Y33" i="1"/>
  <c r="P33" i="1"/>
  <c r="Q26" i="1"/>
  <c r="R26" i="1"/>
  <c r="S26" i="1"/>
  <c r="T26" i="1"/>
  <c r="U26" i="1"/>
  <c r="V26" i="1"/>
  <c r="W26" i="1"/>
  <c r="X26" i="1"/>
  <c r="Y26" i="1"/>
  <c r="P26" i="1"/>
  <c r="R10" i="1"/>
  <c r="S10" i="1"/>
  <c r="T10" i="1"/>
  <c r="U10" i="1"/>
  <c r="V10" i="1" s="1"/>
  <c r="W10" i="1" s="1"/>
  <c r="X10" i="1" s="1"/>
  <c r="Y10" i="1" s="1"/>
  <c r="Q10" i="1"/>
  <c r="P10" i="1"/>
  <c r="Q29" i="1"/>
  <c r="R29" i="1"/>
  <c r="S29" i="1"/>
  <c r="T29" i="1"/>
  <c r="U29" i="1"/>
  <c r="V29" i="1"/>
  <c r="W29" i="1"/>
  <c r="X29" i="1"/>
  <c r="Y29" i="1"/>
  <c r="P29" i="1"/>
  <c r="R12" i="1"/>
  <c r="S12" i="1"/>
  <c r="T12" i="1" s="1"/>
  <c r="U12" i="1" s="1"/>
  <c r="V12" i="1" s="1"/>
  <c r="W12" i="1" s="1"/>
  <c r="X12" i="1" s="1"/>
  <c r="Y12" i="1" s="1"/>
  <c r="Q12" i="1"/>
  <c r="P12" i="1"/>
  <c r="F97" i="7"/>
  <c r="F96" i="7"/>
  <c r="G93" i="7"/>
  <c r="H93" i="7"/>
  <c r="I93" i="7"/>
  <c r="J93" i="7"/>
  <c r="K93" i="7"/>
  <c r="L93" i="7"/>
  <c r="F93" i="7"/>
  <c r="G94" i="7"/>
  <c r="H94" i="7"/>
  <c r="I94" i="7"/>
  <c r="J94" i="7"/>
  <c r="K94" i="7"/>
  <c r="L94" i="7"/>
  <c r="F94" i="7"/>
  <c r="H43" i="7"/>
  <c r="I43" i="7"/>
  <c r="J43" i="7"/>
  <c r="K43" i="7"/>
  <c r="L43" i="7"/>
  <c r="G43" i="7"/>
  <c r="D54" i="1"/>
  <c r="D55" i="1"/>
  <c r="D56" i="1"/>
  <c r="D57" i="1"/>
  <c r="D58" i="1"/>
  <c r="D59" i="1"/>
  <c r="D60" i="1"/>
  <c r="W43" i="1" l="1"/>
  <c r="P6" i="6"/>
  <c r="I11" i="13"/>
  <c r="H11" i="13"/>
  <c r="D11" i="13"/>
  <c r="D16" i="13" s="1"/>
  <c r="D19" i="13" s="1"/>
  <c r="C11" i="13"/>
  <c r="O6" i="6"/>
  <c r="N6" i="6"/>
  <c r="M6" i="6"/>
  <c r="E16" i="13"/>
  <c r="E19" i="13" s="1"/>
  <c r="C16" i="13"/>
  <c r="C19" i="13" s="1"/>
  <c r="I16" i="13"/>
  <c r="I19" i="13" s="1"/>
  <c r="H16" i="13"/>
  <c r="H19" i="13" s="1"/>
  <c r="G16" i="13"/>
  <c r="G19" i="13" s="1"/>
  <c r="F16" i="13"/>
  <c r="F19" i="13" s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X1307" i="10" s="1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2" i="10"/>
  <c r="X1305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2" i="10"/>
  <c r="C3" i="10"/>
  <c r="C4" i="10"/>
  <c r="D4" i="10" s="1"/>
  <c r="C5" i="10"/>
  <c r="C6" i="10"/>
  <c r="D6" i="10" s="1"/>
  <c r="C7" i="10"/>
  <c r="C8" i="10"/>
  <c r="C9" i="10"/>
  <c r="C10" i="10"/>
  <c r="C11" i="10"/>
  <c r="C12" i="10"/>
  <c r="C13" i="10"/>
  <c r="D13" i="10" s="1"/>
  <c r="C14" i="10"/>
  <c r="D14" i="10" s="1"/>
  <c r="C15" i="10"/>
  <c r="C16" i="10"/>
  <c r="D16" i="10" s="1"/>
  <c r="C17" i="10"/>
  <c r="C18" i="10"/>
  <c r="D18" i="10" s="1"/>
  <c r="C19" i="10"/>
  <c r="C20" i="10"/>
  <c r="C21" i="10"/>
  <c r="C22" i="10"/>
  <c r="C23" i="10"/>
  <c r="C24" i="10"/>
  <c r="C25" i="10"/>
  <c r="D25" i="10" s="1"/>
  <c r="C26" i="10"/>
  <c r="D26" i="10" s="1"/>
  <c r="C27" i="10"/>
  <c r="C28" i="10"/>
  <c r="D28" i="10" s="1"/>
  <c r="C29" i="10"/>
  <c r="C30" i="10"/>
  <c r="D30" i="10" s="1"/>
  <c r="C31" i="10"/>
  <c r="C32" i="10"/>
  <c r="C33" i="10"/>
  <c r="C34" i="10"/>
  <c r="C35" i="10"/>
  <c r="C36" i="10"/>
  <c r="C37" i="10"/>
  <c r="D37" i="10" s="1"/>
  <c r="C38" i="10"/>
  <c r="D38" i="10" s="1"/>
  <c r="C39" i="10"/>
  <c r="C40" i="10"/>
  <c r="D40" i="10" s="1"/>
  <c r="C41" i="10"/>
  <c r="C42" i="10"/>
  <c r="D42" i="10" s="1"/>
  <c r="C43" i="10"/>
  <c r="C44" i="10"/>
  <c r="C45" i="10"/>
  <c r="C46" i="10"/>
  <c r="C47" i="10"/>
  <c r="C48" i="10"/>
  <c r="D48" i="10" s="1"/>
  <c r="C49" i="10"/>
  <c r="C50" i="10"/>
  <c r="D50" i="10" s="1"/>
  <c r="C51" i="10"/>
  <c r="C52" i="10"/>
  <c r="C53" i="10"/>
  <c r="C54" i="10"/>
  <c r="D54" i="10" s="1"/>
  <c r="C55" i="10"/>
  <c r="C56" i="10"/>
  <c r="C57" i="10"/>
  <c r="C58" i="10"/>
  <c r="C59" i="10"/>
  <c r="C60" i="10"/>
  <c r="D60" i="10" s="1"/>
  <c r="C61" i="10"/>
  <c r="C62" i="10"/>
  <c r="D62" i="10" s="1"/>
  <c r="C63" i="10"/>
  <c r="C64" i="10"/>
  <c r="D64" i="10" s="1"/>
  <c r="C65" i="10"/>
  <c r="C66" i="10"/>
  <c r="D66" i="10" s="1"/>
  <c r="C67" i="10"/>
  <c r="C68" i="10"/>
  <c r="C69" i="10"/>
  <c r="C70" i="10"/>
  <c r="C71" i="10"/>
  <c r="D71" i="10" s="1"/>
  <c r="C72" i="10"/>
  <c r="C73" i="10"/>
  <c r="C74" i="10"/>
  <c r="D74" i="10" s="1"/>
  <c r="C75" i="10"/>
  <c r="C76" i="10"/>
  <c r="D76" i="10" s="1"/>
  <c r="C77" i="10"/>
  <c r="C78" i="10"/>
  <c r="D78" i="10" s="1"/>
  <c r="C79" i="10"/>
  <c r="C80" i="10"/>
  <c r="C81" i="10"/>
  <c r="C82" i="10"/>
  <c r="C83" i="10"/>
  <c r="D83" i="10" s="1"/>
  <c r="C84" i="10"/>
  <c r="C85" i="10"/>
  <c r="C86" i="10"/>
  <c r="D86" i="10" s="1"/>
  <c r="C87" i="10"/>
  <c r="C88" i="10"/>
  <c r="D88" i="10" s="1"/>
  <c r="C89" i="10"/>
  <c r="C90" i="10"/>
  <c r="D90" i="10" s="1"/>
  <c r="C91" i="10"/>
  <c r="C92" i="10"/>
  <c r="C93" i="10"/>
  <c r="C94" i="10"/>
  <c r="C95" i="10"/>
  <c r="D95" i="10" s="1"/>
  <c r="C96" i="10"/>
  <c r="C97" i="10"/>
  <c r="C98" i="10"/>
  <c r="D98" i="10" s="1"/>
  <c r="C99" i="10"/>
  <c r="C100" i="10"/>
  <c r="D100" i="10" s="1"/>
  <c r="C101" i="10"/>
  <c r="C102" i="10"/>
  <c r="D102" i="10" s="1"/>
  <c r="C103" i="10"/>
  <c r="C104" i="10"/>
  <c r="C105" i="10"/>
  <c r="C106" i="10"/>
  <c r="C107" i="10"/>
  <c r="D107" i="10" s="1"/>
  <c r="C108" i="10"/>
  <c r="C109" i="10"/>
  <c r="C110" i="10"/>
  <c r="D110" i="10" s="1"/>
  <c r="C111" i="10"/>
  <c r="C112" i="10"/>
  <c r="D112" i="10" s="1"/>
  <c r="C113" i="10"/>
  <c r="C114" i="10"/>
  <c r="D114" i="10" s="1"/>
  <c r="C115" i="10"/>
  <c r="C116" i="10"/>
  <c r="C117" i="10"/>
  <c r="C118" i="10"/>
  <c r="D118" i="10" s="1"/>
  <c r="C119" i="10"/>
  <c r="C120" i="10"/>
  <c r="C121" i="10"/>
  <c r="C122" i="10"/>
  <c r="D122" i="10" s="1"/>
  <c r="C123" i="10"/>
  <c r="C124" i="10"/>
  <c r="C125" i="10"/>
  <c r="C126" i="10"/>
  <c r="D126" i="10" s="1"/>
  <c r="C127" i="10"/>
  <c r="C128" i="10"/>
  <c r="C129" i="10"/>
  <c r="C130" i="10"/>
  <c r="D130" i="10" s="1"/>
  <c r="C131" i="10"/>
  <c r="C132" i="10"/>
  <c r="C133" i="10"/>
  <c r="C134" i="10"/>
  <c r="D134" i="10" s="1"/>
  <c r="C135" i="10"/>
  <c r="C136" i="10"/>
  <c r="D136" i="10" s="1"/>
  <c r="C137" i="10"/>
  <c r="C138" i="10"/>
  <c r="C139" i="10"/>
  <c r="C140" i="10"/>
  <c r="C141" i="10"/>
  <c r="C142" i="10"/>
  <c r="D142" i="10" s="1"/>
  <c r="C143" i="10"/>
  <c r="C144" i="10"/>
  <c r="C145" i="10"/>
  <c r="C146" i="10"/>
  <c r="D146" i="10" s="1"/>
  <c r="C147" i="10"/>
  <c r="C148" i="10"/>
  <c r="D148" i="10" s="1"/>
  <c r="C149" i="10"/>
  <c r="C150" i="10"/>
  <c r="D150" i="10" s="1"/>
  <c r="C151" i="10"/>
  <c r="C152" i="10"/>
  <c r="C153" i="10"/>
  <c r="C154" i="10"/>
  <c r="D154" i="10" s="1"/>
  <c r="C155" i="10"/>
  <c r="C156" i="10"/>
  <c r="C157" i="10"/>
  <c r="C158" i="10"/>
  <c r="D158" i="10" s="1"/>
  <c r="C159" i="10"/>
  <c r="C160" i="10"/>
  <c r="D160" i="10" s="1"/>
  <c r="C161" i="10"/>
  <c r="C162" i="10"/>
  <c r="D162" i="10" s="1"/>
  <c r="C163" i="10"/>
  <c r="C164" i="10"/>
  <c r="C165" i="10"/>
  <c r="C166" i="10"/>
  <c r="D166" i="10" s="1"/>
  <c r="C167" i="10"/>
  <c r="C168" i="10"/>
  <c r="C169" i="10"/>
  <c r="C170" i="10"/>
  <c r="D170" i="10" s="1"/>
  <c r="C171" i="10"/>
  <c r="C172" i="10"/>
  <c r="D172" i="10" s="1"/>
  <c r="C173" i="10"/>
  <c r="C174" i="10"/>
  <c r="D174" i="10" s="1"/>
  <c r="C175" i="10"/>
  <c r="C176" i="10"/>
  <c r="C177" i="10"/>
  <c r="D177" i="10" s="1"/>
  <c r="C178" i="10"/>
  <c r="C179" i="10"/>
  <c r="C180" i="10"/>
  <c r="C181" i="10"/>
  <c r="C182" i="10"/>
  <c r="D182" i="10" s="1"/>
  <c r="C183" i="10"/>
  <c r="C184" i="10"/>
  <c r="D184" i="10" s="1"/>
  <c r="C185" i="10"/>
  <c r="C186" i="10"/>
  <c r="C187" i="10"/>
  <c r="C188" i="10"/>
  <c r="C189" i="10"/>
  <c r="C190" i="10"/>
  <c r="C191" i="10"/>
  <c r="C192" i="10"/>
  <c r="C193" i="10"/>
  <c r="C194" i="10"/>
  <c r="D194" i="10" s="1"/>
  <c r="C195" i="10"/>
  <c r="C196" i="10"/>
  <c r="D196" i="10" s="1"/>
  <c r="C197" i="10"/>
  <c r="C198" i="10"/>
  <c r="D198" i="10" s="1"/>
  <c r="C199" i="10"/>
  <c r="D199" i="10" s="1"/>
  <c r="C200" i="10"/>
  <c r="C201" i="10"/>
  <c r="C202" i="10"/>
  <c r="C203" i="10"/>
  <c r="C204" i="10"/>
  <c r="C205" i="10"/>
  <c r="C206" i="10"/>
  <c r="D206" i="10" s="1"/>
  <c r="C207" i="10"/>
  <c r="C208" i="10"/>
  <c r="D208" i="10" s="1"/>
  <c r="C209" i="10"/>
  <c r="C210" i="10"/>
  <c r="D210" i="10" s="1"/>
  <c r="C211" i="10"/>
  <c r="C212" i="10"/>
  <c r="C213" i="10"/>
  <c r="C214" i="10"/>
  <c r="C215" i="10"/>
  <c r="C216" i="10"/>
  <c r="C217" i="10"/>
  <c r="C218" i="10"/>
  <c r="D218" i="10" s="1"/>
  <c r="C219" i="10"/>
  <c r="C220" i="10"/>
  <c r="D220" i="10" s="1"/>
  <c r="C221" i="10"/>
  <c r="C222" i="10"/>
  <c r="D222" i="10" s="1"/>
  <c r="C223" i="10"/>
  <c r="C224" i="10"/>
  <c r="C225" i="10"/>
  <c r="C226" i="10"/>
  <c r="C227" i="10"/>
  <c r="C228" i="10"/>
  <c r="C229" i="10"/>
  <c r="C230" i="10"/>
  <c r="D230" i="10" s="1"/>
  <c r="C231" i="10"/>
  <c r="C232" i="10"/>
  <c r="D232" i="10" s="1"/>
  <c r="C233" i="10"/>
  <c r="D233" i="10" s="1"/>
  <c r="C234" i="10"/>
  <c r="D234" i="10" s="1"/>
  <c r="C235" i="10"/>
  <c r="C236" i="10"/>
  <c r="C237" i="10"/>
  <c r="C238" i="10"/>
  <c r="C239" i="10"/>
  <c r="C240" i="10"/>
  <c r="C241" i="10"/>
  <c r="C242" i="10"/>
  <c r="D242" i="10" s="1"/>
  <c r="C243" i="10"/>
  <c r="C244" i="10"/>
  <c r="D244" i="10" s="1"/>
  <c r="C245" i="10"/>
  <c r="D245" i="10" s="1"/>
  <c r="C246" i="10"/>
  <c r="D246" i="10" s="1"/>
  <c r="C247" i="10"/>
  <c r="C248" i="10"/>
  <c r="C249" i="10"/>
  <c r="C250" i="10"/>
  <c r="C251" i="10"/>
  <c r="C252" i="10"/>
  <c r="C253" i="10"/>
  <c r="C254" i="10"/>
  <c r="D254" i="10" s="1"/>
  <c r="C255" i="10"/>
  <c r="C256" i="10"/>
  <c r="D256" i="10" s="1"/>
  <c r="C257" i="10"/>
  <c r="C258" i="10"/>
  <c r="D258" i="10" s="1"/>
  <c r="C259" i="10"/>
  <c r="C260" i="10"/>
  <c r="C261" i="10"/>
  <c r="C262" i="10"/>
  <c r="C263" i="10"/>
  <c r="C264" i="10"/>
  <c r="C265" i="10"/>
  <c r="C266" i="10"/>
  <c r="D266" i="10" s="1"/>
  <c r="C267" i="10"/>
  <c r="C268" i="10"/>
  <c r="D268" i="10" s="1"/>
  <c r="C269" i="10"/>
  <c r="C270" i="10"/>
  <c r="D270" i="10" s="1"/>
  <c r="C271" i="10"/>
  <c r="C272" i="10"/>
  <c r="C273" i="10"/>
  <c r="C274" i="10"/>
  <c r="C275" i="10"/>
  <c r="C276" i="10"/>
  <c r="C277" i="10"/>
  <c r="C278" i="10"/>
  <c r="D278" i="10" s="1"/>
  <c r="C279" i="10"/>
  <c r="C280" i="10"/>
  <c r="D280" i="10" s="1"/>
  <c r="C281" i="10"/>
  <c r="C282" i="10"/>
  <c r="D282" i="10" s="1"/>
  <c r="C283" i="10"/>
  <c r="C284" i="10"/>
  <c r="C285" i="10"/>
  <c r="C286" i="10"/>
  <c r="C287" i="10"/>
  <c r="C288" i="10"/>
  <c r="C289" i="10"/>
  <c r="C290" i="10"/>
  <c r="D290" i="10" s="1"/>
  <c r="C291" i="10"/>
  <c r="C292" i="10"/>
  <c r="D292" i="10" s="1"/>
  <c r="C293" i="10"/>
  <c r="C294" i="10"/>
  <c r="D294" i="10" s="1"/>
  <c r="C295" i="10"/>
  <c r="C296" i="10"/>
  <c r="C297" i="10"/>
  <c r="C298" i="10"/>
  <c r="C299" i="10"/>
  <c r="C300" i="10"/>
  <c r="C301" i="10"/>
  <c r="C302" i="10"/>
  <c r="D302" i="10" s="1"/>
  <c r="C303" i="10"/>
  <c r="D303" i="10" s="1"/>
  <c r="C304" i="10"/>
  <c r="D304" i="10" s="1"/>
  <c r="C305" i="10"/>
  <c r="C306" i="10"/>
  <c r="D306" i="10" s="1"/>
  <c r="C307" i="10"/>
  <c r="C308" i="10"/>
  <c r="C309" i="10"/>
  <c r="C310" i="10"/>
  <c r="C311" i="10"/>
  <c r="C312" i="10"/>
  <c r="C313" i="10"/>
  <c r="C314" i="10"/>
  <c r="D314" i="10" s="1"/>
  <c r="C315" i="10"/>
  <c r="D315" i="10" s="1"/>
  <c r="C316" i="10"/>
  <c r="D316" i="10" s="1"/>
  <c r="C317" i="10"/>
  <c r="C318" i="10"/>
  <c r="D318" i="10" s="1"/>
  <c r="C319" i="10"/>
  <c r="C320" i="10"/>
  <c r="C321" i="10"/>
  <c r="C322" i="10"/>
  <c r="C323" i="10"/>
  <c r="C324" i="10"/>
  <c r="C325" i="10"/>
  <c r="C326" i="10"/>
  <c r="D326" i="10" s="1"/>
  <c r="C327" i="10"/>
  <c r="C328" i="10"/>
  <c r="D328" i="10" s="1"/>
  <c r="C329" i="10"/>
  <c r="C330" i="10"/>
  <c r="D330" i="10" s="1"/>
  <c r="C331" i="10"/>
  <c r="C332" i="10"/>
  <c r="C333" i="10"/>
  <c r="C334" i="10"/>
  <c r="C335" i="10"/>
  <c r="C336" i="10"/>
  <c r="C337" i="10"/>
  <c r="C338" i="10"/>
  <c r="D338" i="10" s="1"/>
  <c r="C339" i="10"/>
  <c r="C340" i="10"/>
  <c r="D340" i="10" s="1"/>
  <c r="C341" i="10"/>
  <c r="C342" i="10"/>
  <c r="D342" i="10" s="1"/>
  <c r="C343" i="10"/>
  <c r="C344" i="10"/>
  <c r="C345" i="10"/>
  <c r="C346" i="10"/>
  <c r="C347" i="10"/>
  <c r="C348" i="10"/>
  <c r="C349" i="10"/>
  <c r="C350" i="10"/>
  <c r="D350" i="10" s="1"/>
  <c r="C351" i="10"/>
  <c r="C352" i="10"/>
  <c r="D352" i="10" s="1"/>
  <c r="C353" i="10"/>
  <c r="C354" i="10"/>
  <c r="D354" i="10" s="1"/>
  <c r="C355" i="10"/>
  <c r="C356" i="10"/>
  <c r="C357" i="10"/>
  <c r="C358" i="10"/>
  <c r="C359" i="10"/>
  <c r="C360" i="10"/>
  <c r="C361" i="10"/>
  <c r="C362" i="10"/>
  <c r="D362" i="10" s="1"/>
  <c r="C363" i="10"/>
  <c r="C364" i="10"/>
  <c r="D364" i="10" s="1"/>
  <c r="C365" i="10"/>
  <c r="C366" i="10"/>
  <c r="C367" i="10"/>
  <c r="C368" i="10"/>
  <c r="C369" i="10"/>
  <c r="C370" i="10"/>
  <c r="C371" i="10"/>
  <c r="C372" i="10"/>
  <c r="C373" i="10"/>
  <c r="D373" i="10" s="1"/>
  <c r="C374" i="10"/>
  <c r="D374" i="10" s="1"/>
  <c r="C375" i="10"/>
  <c r="C376" i="10"/>
  <c r="D376" i="10" s="1"/>
  <c r="C377" i="10"/>
  <c r="C378" i="10"/>
  <c r="D378" i="10" s="1"/>
  <c r="C379" i="10"/>
  <c r="C380" i="10"/>
  <c r="C381" i="10"/>
  <c r="C382" i="10"/>
  <c r="C383" i="10"/>
  <c r="C384" i="10"/>
  <c r="C385" i="10"/>
  <c r="D385" i="10" s="1"/>
  <c r="C386" i="10"/>
  <c r="D386" i="10" s="1"/>
  <c r="C387" i="10"/>
  <c r="C388" i="10"/>
  <c r="D388" i="10" s="1"/>
  <c r="C389" i="10"/>
  <c r="C390" i="10"/>
  <c r="D390" i="10" s="1"/>
  <c r="C391" i="10"/>
  <c r="C392" i="10"/>
  <c r="C393" i="10"/>
  <c r="C394" i="10"/>
  <c r="C395" i="10"/>
  <c r="C396" i="10"/>
  <c r="C397" i="10"/>
  <c r="D397" i="10" s="1"/>
  <c r="C398" i="10"/>
  <c r="D398" i="10" s="1"/>
  <c r="C399" i="10"/>
  <c r="C400" i="10"/>
  <c r="D400" i="10" s="1"/>
  <c r="C401" i="10"/>
  <c r="C402" i="10"/>
  <c r="D402" i="10" s="1"/>
  <c r="C403" i="10"/>
  <c r="C404" i="10"/>
  <c r="C405" i="10"/>
  <c r="C406" i="10"/>
  <c r="C407" i="10"/>
  <c r="C408" i="10"/>
  <c r="C409" i="10"/>
  <c r="D409" i="10" s="1"/>
  <c r="C410" i="10"/>
  <c r="D410" i="10" s="1"/>
  <c r="C411" i="10"/>
  <c r="C412" i="10"/>
  <c r="D412" i="10" s="1"/>
  <c r="C413" i="10"/>
  <c r="C414" i="10"/>
  <c r="C415" i="10"/>
  <c r="C416" i="10"/>
  <c r="C417" i="10"/>
  <c r="C418" i="10"/>
  <c r="C419" i="10"/>
  <c r="C420" i="10"/>
  <c r="D420" i="10" s="1"/>
  <c r="C421" i="10"/>
  <c r="C422" i="10"/>
  <c r="D422" i="10" s="1"/>
  <c r="C423" i="10"/>
  <c r="C424" i="10"/>
  <c r="D424" i="10" s="1"/>
  <c r="C425" i="10"/>
  <c r="C426" i="10"/>
  <c r="D426" i="10" s="1"/>
  <c r="C427" i="10"/>
  <c r="C428" i="10"/>
  <c r="C429" i="10"/>
  <c r="C430" i="10"/>
  <c r="C431" i="10"/>
  <c r="C432" i="10"/>
  <c r="D432" i="10" s="1"/>
  <c r="C433" i="10"/>
  <c r="C434" i="10"/>
  <c r="D434" i="10" s="1"/>
  <c r="C435" i="10"/>
  <c r="C436" i="10"/>
  <c r="D436" i="10" s="1"/>
  <c r="C437" i="10"/>
  <c r="C438" i="10"/>
  <c r="D438" i="10" s="1"/>
  <c r="C439" i="10"/>
  <c r="C440" i="10"/>
  <c r="C441" i="10"/>
  <c r="C442" i="10"/>
  <c r="C443" i="10"/>
  <c r="D443" i="10" s="1"/>
  <c r="C444" i="10"/>
  <c r="C445" i="10"/>
  <c r="C446" i="10"/>
  <c r="D446" i="10" s="1"/>
  <c r="C447" i="10"/>
  <c r="C448" i="10"/>
  <c r="D448" i="10" s="1"/>
  <c r="C449" i="10"/>
  <c r="C450" i="10"/>
  <c r="D450" i="10" s="1"/>
  <c r="C451" i="10"/>
  <c r="C452" i="10"/>
  <c r="C453" i="10"/>
  <c r="C454" i="10"/>
  <c r="C455" i="10"/>
  <c r="C456" i="10"/>
  <c r="C457" i="10"/>
  <c r="C458" i="10"/>
  <c r="D458" i="10" s="1"/>
  <c r="C459" i="10"/>
  <c r="C460" i="10"/>
  <c r="D460" i="10" s="1"/>
  <c r="C461" i="10"/>
  <c r="C462" i="10"/>
  <c r="D462" i="10" s="1"/>
  <c r="C463" i="10"/>
  <c r="C464" i="10"/>
  <c r="C465" i="10"/>
  <c r="D465" i="10" s="1"/>
  <c r="C466" i="10"/>
  <c r="C467" i="10"/>
  <c r="C468" i="10"/>
  <c r="C469" i="10"/>
  <c r="C470" i="10"/>
  <c r="D470" i="10" s="1"/>
  <c r="C471" i="10"/>
  <c r="C472" i="10"/>
  <c r="D472" i="10" s="1"/>
  <c r="C473" i="10"/>
  <c r="C474" i="10"/>
  <c r="D474" i="10" s="1"/>
  <c r="C475" i="10"/>
  <c r="C476" i="10"/>
  <c r="C477" i="10"/>
  <c r="D477" i="10" s="1"/>
  <c r="C478" i="10"/>
  <c r="C479" i="10"/>
  <c r="C480" i="10"/>
  <c r="C481" i="10"/>
  <c r="C482" i="10"/>
  <c r="D482" i="10" s="1"/>
  <c r="C483" i="10"/>
  <c r="C484" i="10"/>
  <c r="D484" i="10" s="1"/>
  <c r="C485" i="10"/>
  <c r="C486" i="10"/>
  <c r="D486" i="10" s="1"/>
  <c r="C487" i="10"/>
  <c r="C488" i="10"/>
  <c r="D488" i="10" s="1"/>
  <c r="C489" i="10"/>
  <c r="C490" i="10"/>
  <c r="C491" i="10"/>
  <c r="C492" i="10"/>
  <c r="C493" i="10"/>
  <c r="C494" i="10"/>
  <c r="D494" i="10" s="1"/>
  <c r="C495" i="10"/>
  <c r="C496" i="10"/>
  <c r="D496" i="10" s="1"/>
  <c r="C497" i="10"/>
  <c r="C498" i="10"/>
  <c r="D498" i="10" s="1"/>
  <c r="C499" i="10"/>
  <c r="C500" i="10"/>
  <c r="D500" i="10" s="1"/>
  <c r="C501" i="10"/>
  <c r="C502" i="10"/>
  <c r="C503" i="10"/>
  <c r="C504" i="10"/>
  <c r="C505" i="10"/>
  <c r="C506" i="10"/>
  <c r="D506" i="10" s="1"/>
  <c r="C507" i="10"/>
  <c r="C508" i="10"/>
  <c r="D508" i="10" s="1"/>
  <c r="C509" i="10"/>
  <c r="C510" i="10"/>
  <c r="D510" i="10" s="1"/>
  <c r="C511" i="10"/>
  <c r="C512" i="10"/>
  <c r="D512" i="10" s="1"/>
  <c r="C513" i="10"/>
  <c r="C514" i="10"/>
  <c r="C515" i="10"/>
  <c r="C516" i="10"/>
  <c r="C517" i="10"/>
  <c r="C518" i="10"/>
  <c r="D518" i="10" s="1"/>
  <c r="C519" i="10"/>
  <c r="C520" i="10"/>
  <c r="C521" i="10"/>
  <c r="C522" i="10"/>
  <c r="D522" i="10" s="1"/>
  <c r="C523" i="10"/>
  <c r="D523" i="10" s="1"/>
  <c r="C524" i="10"/>
  <c r="C525" i="10"/>
  <c r="C526" i="10"/>
  <c r="C527" i="10"/>
  <c r="C528" i="10"/>
  <c r="C529" i="10"/>
  <c r="C530" i="10"/>
  <c r="D530" i="10" s="1"/>
  <c r="C531" i="10"/>
  <c r="C532" i="10"/>
  <c r="D532" i="10" s="1"/>
  <c r="C533" i="10"/>
  <c r="C534" i="10"/>
  <c r="D534" i="10" s="1"/>
  <c r="C535" i="10"/>
  <c r="D535" i="10" s="1"/>
  <c r="C536" i="10"/>
  <c r="C537" i="10"/>
  <c r="C538" i="10"/>
  <c r="C539" i="10"/>
  <c r="C540" i="10"/>
  <c r="C541" i="10"/>
  <c r="C542" i="10"/>
  <c r="D542" i="10" s="1"/>
  <c r="C543" i="10"/>
  <c r="C544" i="10"/>
  <c r="D544" i="10" s="1"/>
  <c r="C545" i="10"/>
  <c r="C546" i="10"/>
  <c r="D546" i="10" s="1"/>
  <c r="C547" i="10"/>
  <c r="D547" i="10" s="1"/>
  <c r="C548" i="10"/>
  <c r="C549" i="10"/>
  <c r="C550" i="10"/>
  <c r="C551" i="10"/>
  <c r="C552" i="10"/>
  <c r="C553" i="10"/>
  <c r="C554" i="10"/>
  <c r="D554" i="10" s="1"/>
  <c r="C555" i="10"/>
  <c r="C556" i="10"/>
  <c r="D556" i="10" s="1"/>
  <c r="C557" i="10"/>
  <c r="C558" i="10"/>
  <c r="D558" i="10" s="1"/>
  <c r="C559" i="10"/>
  <c r="C560" i="10"/>
  <c r="C561" i="10"/>
  <c r="C562" i="10"/>
  <c r="C563" i="10"/>
  <c r="C564" i="10"/>
  <c r="C565" i="10"/>
  <c r="C566" i="10"/>
  <c r="D566" i="10" s="1"/>
  <c r="C567" i="10"/>
  <c r="C568" i="10"/>
  <c r="D568" i="10" s="1"/>
  <c r="C569" i="10"/>
  <c r="C570" i="10"/>
  <c r="D570" i="10" s="1"/>
  <c r="C571" i="10"/>
  <c r="D571" i="10" s="1"/>
  <c r="C572" i="10"/>
  <c r="C573" i="10"/>
  <c r="C574" i="10"/>
  <c r="C575" i="10"/>
  <c r="C576" i="10"/>
  <c r="C577" i="10"/>
  <c r="C578" i="10"/>
  <c r="D578" i="10" s="1"/>
  <c r="C579" i="10"/>
  <c r="C580" i="10"/>
  <c r="C581" i="10"/>
  <c r="D581" i="10" s="1"/>
  <c r="C582" i="10"/>
  <c r="D582" i="10" s="1"/>
  <c r="C583" i="10"/>
  <c r="D583" i="10" s="1"/>
  <c r="C584" i="10"/>
  <c r="C585" i="10"/>
  <c r="C586" i="10"/>
  <c r="C587" i="10"/>
  <c r="C588" i="10"/>
  <c r="C589" i="10"/>
  <c r="C590" i="10"/>
  <c r="D590" i="10" s="1"/>
  <c r="C591" i="10"/>
  <c r="C592" i="10"/>
  <c r="D592" i="10" s="1"/>
  <c r="C593" i="10"/>
  <c r="D593" i="10" s="1"/>
  <c r="C594" i="10"/>
  <c r="D594" i="10" s="1"/>
  <c r="C595" i="10"/>
  <c r="D595" i="10" s="1"/>
  <c r="C596" i="10"/>
  <c r="C597" i="10"/>
  <c r="C598" i="10"/>
  <c r="C599" i="10"/>
  <c r="C600" i="10"/>
  <c r="C601" i="10"/>
  <c r="C602" i="10"/>
  <c r="D602" i="10" s="1"/>
  <c r="C603" i="10"/>
  <c r="C604" i="10"/>
  <c r="D604" i="10" s="1"/>
  <c r="C605" i="10"/>
  <c r="D605" i="10" s="1"/>
  <c r="C606" i="10"/>
  <c r="D606" i="10" s="1"/>
  <c r="C607" i="10"/>
  <c r="D607" i="10" s="1"/>
  <c r="C608" i="10"/>
  <c r="C609" i="10"/>
  <c r="C610" i="10"/>
  <c r="C611" i="10"/>
  <c r="C612" i="10"/>
  <c r="C613" i="10"/>
  <c r="C614" i="10"/>
  <c r="D614" i="10" s="1"/>
  <c r="C615" i="10"/>
  <c r="C616" i="10"/>
  <c r="D616" i="10" s="1"/>
  <c r="C617" i="10"/>
  <c r="D617" i="10" s="1"/>
  <c r="C618" i="10"/>
  <c r="D618" i="10" s="1"/>
  <c r="C619" i="10"/>
  <c r="D619" i="10" s="1"/>
  <c r="C620" i="10"/>
  <c r="C621" i="10"/>
  <c r="C622" i="10"/>
  <c r="C623" i="10"/>
  <c r="C624" i="10"/>
  <c r="C625" i="10"/>
  <c r="C626" i="10"/>
  <c r="D626" i="10" s="1"/>
  <c r="C627" i="10"/>
  <c r="C628" i="10"/>
  <c r="C629" i="10"/>
  <c r="D629" i="10" s="1"/>
  <c r="C630" i="10"/>
  <c r="D630" i="10" s="1"/>
  <c r="C631" i="10"/>
  <c r="C632" i="10"/>
  <c r="C633" i="10"/>
  <c r="C634" i="10"/>
  <c r="C635" i="10"/>
  <c r="C636" i="10"/>
  <c r="C637" i="10"/>
  <c r="C638" i="10"/>
  <c r="D638" i="10" s="1"/>
  <c r="C639" i="10"/>
  <c r="C640" i="10"/>
  <c r="D640" i="10" s="1"/>
  <c r="C641" i="10"/>
  <c r="D641" i="10" s="1"/>
  <c r="C642" i="10"/>
  <c r="C643" i="10"/>
  <c r="D643" i="10" s="1"/>
  <c r="C644" i="10"/>
  <c r="C645" i="10"/>
  <c r="C646" i="10"/>
  <c r="C647" i="10"/>
  <c r="C648" i="10"/>
  <c r="C649" i="10"/>
  <c r="C650" i="10"/>
  <c r="D650" i="10" s="1"/>
  <c r="C651" i="10"/>
  <c r="C652" i="10"/>
  <c r="D652" i="10" s="1"/>
  <c r="C653" i="10"/>
  <c r="D653" i="10" s="1"/>
  <c r="C654" i="10"/>
  <c r="D654" i="10" s="1"/>
  <c r="C655" i="10"/>
  <c r="D655" i="10" s="1"/>
  <c r="C656" i="10"/>
  <c r="C657" i="10"/>
  <c r="C658" i="10"/>
  <c r="C659" i="10"/>
  <c r="C660" i="10"/>
  <c r="C661" i="10"/>
  <c r="C662" i="10"/>
  <c r="D662" i="10" s="1"/>
  <c r="C663" i="10"/>
  <c r="C664" i="10"/>
  <c r="D664" i="10" s="1"/>
  <c r="C665" i="10"/>
  <c r="D665" i="10" s="1"/>
  <c r="C666" i="10"/>
  <c r="D666" i="10" s="1"/>
  <c r="C667" i="10"/>
  <c r="D667" i="10" s="1"/>
  <c r="C668" i="10"/>
  <c r="C669" i="10"/>
  <c r="C670" i="10"/>
  <c r="C671" i="10"/>
  <c r="C672" i="10"/>
  <c r="C673" i="10"/>
  <c r="C674" i="10"/>
  <c r="D674" i="10" s="1"/>
  <c r="C675" i="10"/>
  <c r="C676" i="10"/>
  <c r="D676" i="10" s="1"/>
  <c r="C677" i="10"/>
  <c r="C678" i="10"/>
  <c r="D678" i="10" s="1"/>
  <c r="C679" i="10"/>
  <c r="D679" i="10" s="1"/>
  <c r="C680" i="10"/>
  <c r="C681" i="10"/>
  <c r="C682" i="10"/>
  <c r="C683" i="10"/>
  <c r="C684" i="10"/>
  <c r="C685" i="10"/>
  <c r="C686" i="10"/>
  <c r="D686" i="10" s="1"/>
  <c r="C687" i="10"/>
  <c r="C688" i="10"/>
  <c r="D688" i="10" s="1"/>
  <c r="C689" i="10"/>
  <c r="C690" i="10"/>
  <c r="D690" i="10" s="1"/>
  <c r="C691" i="10"/>
  <c r="D691" i="10" s="1"/>
  <c r="C692" i="10"/>
  <c r="C693" i="10"/>
  <c r="C694" i="10"/>
  <c r="C695" i="10"/>
  <c r="C696" i="10"/>
  <c r="C697" i="10"/>
  <c r="C698" i="10"/>
  <c r="D698" i="10" s="1"/>
  <c r="C699" i="10"/>
  <c r="C700" i="10"/>
  <c r="D700" i="10" s="1"/>
  <c r="C701" i="10"/>
  <c r="C702" i="10"/>
  <c r="D702" i="10" s="1"/>
  <c r="C703" i="10"/>
  <c r="D703" i="10" s="1"/>
  <c r="C704" i="10"/>
  <c r="C705" i="10"/>
  <c r="C706" i="10"/>
  <c r="C707" i="10"/>
  <c r="C708" i="10"/>
  <c r="C709" i="10"/>
  <c r="D709" i="10" s="1"/>
  <c r="C710" i="10"/>
  <c r="D710" i="10" s="1"/>
  <c r="C711" i="10"/>
  <c r="C712" i="10"/>
  <c r="D712" i="10" s="1"/>
  <c r="C713" i="10"/>
  <c r="C714" i="10"/>
  <c r="D714" i="10" s="1"/>
  <c r="C715" i="10"/>
  <c r="D715" i="10" s="1"/>
  <c r="C716" i="10"/>
  <c r="C717" i="10"/>
  <c r="C718" i="10"/>
  <c r="C719" i="10"/>
  <c r="C720" i="10"/>
  <c r="C721" i="10"/>
  <c r="D721" i="10" s="1"/>
  <c r="C722" i="10"/>
  <c r="D722" i="10" s="1"/>
  <c r="C723" i="10"/>
  <c r="C724" i="10"/>
  <c r="D724" i="10" s="1"/>
  <c r="C725" i="10"/>
  <c r="C726" i="10"/>
  <c r="D726" i="10" s="1"/>
  <c r="C727" i="10"/>
  <c r="C728" i="10"/>
  <c r="C729" i="10"/>
  <c r="C730" i="10"/>
  <c r="C731" i="10"/>
  <c r="C732" i="10"/>
  <c r="D732" i="10" s="1"/>
  <c r="C733" i="10"/>
  <c r="C734" i="10"/>
  <c r="D734" i="10" s="1"/>
  <c r="C735" i="10"/>
  <c r="C736" i="10"/>
  <c r="D736" i="10" s="1"/>
  <c r="C737" i="10"/>
  <c r="C738" i="10"/>
  <c r="D738" i="10" s="1"/>
  <c r="C739" i="10"/>
  <c r="C740" i="10"/>
  <c r="C741" i="10"/>
  <c r="C742" i="10"/>
  <c r="C743" i="10"/>
  <c r="C744" i="10"/>
  <c r="D744" i="10" s="1"/>
  <c r="C745" i="10"/>
  <c r="C746" i="10"/>
  <c r="D746" i="10" s="1"/>
  <c r="C747" i="10"/>
  <c r="D747" i="10" s="1"/>
  <c r="C748" i="10"/>
  <c r="D748" i="10" s="1"/>
  <c r="C749" i="10"/>
  <c r="C750" i="10"/>
  <c r="D750" i="10" s="1"/>
  <c r="C751" i="10"/>
  <c r="D751" i="10" s="1"/>
  <c r="C752" i="10"/>
  <c r="C753" i="10"/>
  <c r="C754" i="10"/>
  <c r="C755" i="10"/>
  <c r="C756" i="10"/>
  <c r="D756" i="10" s="1"/>
  <c r="C757" i="10"/>
  <c r="C758" i="10"/>
  <c r="D758" i="10" s="1"/>
  <c r="C759" i="10"/>
  <c r="C760" i="10"/>
  <c r="D760" i="10" s="1"/>
  <c r="C761" i="10"/>
  <c r="C762" i="10"/>
  <c r="C763" i="10"/>
  <c r="D763" i="10" s="1"/>
  <c r="C764" i="10"/>
  <c r="C765" i="10"/>
  <c r="C766" i="10"/>
  <c r="C767" i="10"/>
  <c r="D767" i="10" s="1"/>
  <c r="C768" i="10"/>
  <c r="C769" i="10"/>
  <c r="C770" i="10"/>
  <c r="D770" i="10" s="1"/>
  <c r="C771" i="10"/>
  <c r="D771" i="10" s="1"/>
  <c r="C772" i="10"/>
  <c r="D772" i="10" s="1"/>
  <c r="C773" i="10"/>
  <c r="C774" i="10"/>
  <c r="D774" i="10" s="1"/>
  <c r="C775" i="10"/>
  <c r="D775" i="10" s="1"/>
  <c r="C776" i="10"/>
  <c r="C777" i="10"/>
  <c r="C778" i="10"/>
  <c r="C779" i="10"/>
  <c r="D779" i="10" s="1"/>
  <c r="C780" i="10"/>
  <c r="C781" i="10"/>
  <c r="C782" i="10"/>
  <c r="D782" i="10" s="1"/>
  <c r="C783" i="10"/>
  <c r="C784" i="10"/>
  <c r="C785" i="10"/>
  <c r="C786" i="10"/>
  <c r="D786" i="10" s="1"/>
  <c r="C787" i="10"/>
  <c r="D787" i="10" s="1"/>
  <c r="C788" i="10"/>
  <c r="C789" i="10"/>
  <c r="C790" i="10"/>
  <c r="C791" i="10"/>
  <c r="D791" i="10" s="1"/>
  <c r="C792" i="10"/>
  <c r="C793" i="10"/>
  <c r="C794" i="10"/>
  <c r="D794" i="10" s="1"/>
  <c r="C795" i="10"/>
  <c r="D795" i="10" s="1"/>
  <c r="C796" i="10"/>
  <c r="D796" i="10" s="1"/>
  <c r="C797" i="10"/>
  <c r="C798" i="10"/>
  <c r="D798" i="10" s="1"/>
  <c r="C799" i="10"/>
  <c r="C800" i="10"/>
  <c r="C801" i="10"/>
  <c r="C802" i="10"/>
  <c r="D802" i="10" s="1"/>
  <c r="C803" i="10"/>
  <c r="C804" i="10"/>
  <c r="C805" i="10"/>
  <c r="C806" i="10"/>
  <c r="D806" i="10" s="1"/>
  <c r="C807" i="10"/>
  <c r="D807" i="10" s="1"/>
  <c r="C808" i="10"/>
  <c r="D808" i="10" s="1"/>
  <c r="C809" i="10"/>
  <c r="C810" i="10"/>
  <c r="D810" i="10" s="1"/>
  <c r="C811" i="10"/>
  <c r="C812" i="10"/>
  <c r="C813" i="10"/>
  <c r="C814" i="10"/>
  <c r="D814" i="10" s="1"/>
  <c r="C815" i="10"/>
  <c r="C816" i="10"/>
  <c r="C817" i="10"/>
  <c r="C818" i="10"/>
  <c r="D818" i="10" s="1"/>
  <c r="C819" i="10"/>
  <c r="D819" i="10" s="1"/>
  <c r="C820" i="10"/>
  <c r="D820" i="10" s="1"/>
  <c r="C821" i="10"/>
  <c r="C822" i="10"/>
  <c r="D822" i="10" s="1"/>
  <c r="C823" i="10"/>
  <c r="D823" i="10" s="1"/>
  <c r="C824" i="10"/>
  <c r="C825" i="10"/>
  <c r="D825" i="10" s="1"/>
  <c r="C826" i="10"/>
  <c r="C827" i="10"/>
  <c r="C828" i="10"/>
  <c r="C829" i="10"/>
  <c r="C830" i="10"/>
  <c r="D830" i="10" s="1"/>
  <c r="C831" i="10"/>
  <c r="D831" i="10" s="1"/>
  <c r="C832" i="10"/>
  <c r="D832" i="10" s="1"/>
  <c r="C833" i="10"/>
  <c r="C834" i="10"/>
  <c r="D834" i="10" s="1"/>
  <c r="C835" i="10"/>
  <c r="D835" i="10" s="1"/>
  <c r="C836" i="10"/>
  <c r="C837" i="10"/>
  <c r="D837" i="10" s="1"/>
  <c r="C838" i="10"/>
  <c r="C839" i="10"/>
  <c r="C840" i="10"/>
  <c r="C841" i="10"/>
  <c r="C842" i="10"/>
  <c r="D842" i="10" s="1"/>
  <c r="C843" i="10"/>
  <c r="D843" i="10" s="1"/>
  <c r="C844" i="10"/>
  <c r="D844" i="10" s="1"/>
  <c r="C845" i="10"/>
  <c r="C846" i="10"/>
  <c r="D846" i="10" s="1"/>
  <c r="C847" i="10"/>
  <c r="D847" i="10" s="1"/>
  <c r="C848" i="10"/>
  <c r="C849" i="10"/>
  <c r="D849" i="10" s="1"/>
  <c r="C850" i="10"/>
  <c r="C851" i="10"/>
  <c r="C852" i="10"/>
  <c r="C853" i="10"/>
  <c r="C854" i="10"/>
  <c r="D854" i="10" s="1"/>
  <c r="C855" i="10"/>
  <c r="D855" i="10" s="1"/>
  <c r="C856" i="10"/>
  <c r="D856" i="10" s="1"/>
  <c r="C857" i="10"/>
  <c r="C858" i="10"/>
  <c r="C859" i="10"/>
  <c r="D859" i="10" s="1"/>
  <c r="C860" i="10"/>
  <c r="C861" i="10"/>
  <c r="D861" i="10" s="1"/>
  <c r="C862" i="10"/>
  <c r="C863" i="10"/>
  <c r="C864" i="10"/>
  <c r="C865" i="10"/>
  <c r="C866" i="10"/>
  <c r="D866" i="10" s="1"/>
  <c r="C867" i="10"/>
  <c r="D867" i="10" s="1"/>
  <c r="C868" i="10"/>
  <c r="D868" i="10" s="1"/>
  <c r="C869" i="10"/>
  <c r="C870" i="10"/>
  <c r="D870" i="10" s="1"/>
  <c r="C871" i="10"/>
  <c r="C872" i="10"/>
  <c r="D872" i="10" s="1"/>
  <c r="C873" i="10"/>
  <c r="C874" i="10"/>
  <c r="C875" i="10"/>
  <c r="C876" i="10"/>
  <c r="C877" i="10"/>
  <c r="C878" i="10"/>
  <c r="D878" i="10" s="1"/>
  <c r="C879" i="10"/>
  <c r="D879" i="10" s="1"/>
  <c r="C880" i="10"/>
  <c r="D880" i="10" s="1"/>
  <c r="C881" i="10"/>
  <c r="C882" i="10"/>
  <c r="D882" i="10" s="1"/>
  <c r="C883" i="10"/>
  <c r="C884" i="10"/>
  <c r="D884" i="10" s="1"/>
  <c r="C885" i="10"/>
  <c r="C886" i="10"/>
  <c r="C887" i="10"/>
  <c r="C888" i="10"/>
  <c r="C889" i="10"/>
  <c r="C890" i="10"/>
  <c r="D890" i="10" s="1"/>
  <c r="C891" i="10"/>
  <c r="C892" i="10"/>
  <c r="D892" i="10" s="1"/>
  <c r="C893" i="10"/>
  <c r="C894" i="10"/>
  <c r="C895" i="10"/>
  <c r="D895" i="10" s="1"/>
  <c r="C896" i="10"/>
  <c r="D896" i="10" s="1"/>
  <c r="C897" i="10"/>
  <c r="C898" i="10"/>
  <c r="C899" i="10"/>
  <c r="C900" i="10"/>
  <c r="C901" i="10"/>
  <c r="C902" i="10"/>
  <c r="D902" i="10" s="1"/>
  <c r="C903" i="10"/>
  <c r="D903" i="10" s="1"/>
  <c r="C904" i="10"/>
  <c r="D904" i="10" s="1"/>
  <c r="C905" i="10"/>
  <c r="C906" i="10"/>
  <c r="D906" i="10" s="1"/>
  <c r="C907" i="10"/>
  <c r="D907" i="10" s="1"/>
  <c r="C908" i="10"/>
  <c r="D908" i="10" s="1"/>
  <c r="C909" i="10"/>
  <c r="C910" i="10"/>
  <c r="C911" i="10"/>
  <c r="C912" i="10"/>
  <c r="C913" i="10"/>
  <c r="C914" i="10"/>
  <c r="D914" i="10" s="1"/>
  <c r="C915" i="10"/>
  <c r="D915" i="10" s="1"/>
  <c r="C916" i="10"/>
  <c r="D916" i="10" s="1"/>
  <c r="C917" i="10"/>
  <c r="C918" i="10"/>
  <c r="D918" i="10" s="1"/>
  <c r="C919" i="10"/>
  <c r="D919" i="10" s="1"/>
  <c r="C920" i="10"/>
  <c r="D920" i="10" s="1"/>
  <c r="C921" i="10"/>
  <c r="C922" i="10"/>
  <c r="C923" i="10"/>
  <c r="C924" i="10"/>
  <c r="C925" i="10"/>
  <c r="C926" i="10"/>
  <c r="D926" i="10" s="1"/>
  <c r="C927" i="10"/>
  <c r="D927" i="10" s="1"/>
  <c r="C928" i="10"/>
  <c r="D928" i="10" s="1"/>
  <c r="C929" i="10"/>
  <c r="C930" i="10"/>
  <c r="D930" i="10" s="1"/>
  <c r="C931" i="10"/>
  <c r="D931" i="10" s="1"/>
  <c r="C932" i="10"/>
  <c r="C933" i="10"/>
  <c r="C934" i="10"/>
  <c r="C935" i="10"/>
  <c r="C936" i="10"/>
  <c r="C937" i="10"/>
  <c r="C938" i="10"/>
  <c r="D938" i="10" s="1"/>
  <c r="C939" i="10"/>
  <c r="D939" i="10" s="1"/>
  <c r="C940" i="10"/>
  <c r="D940" i="10" s="1"/>
  <c r="C941" i="10"/>
  <c r="C942" i="10"/>
  <c r="D942" i="10" s="1"/>
  <c r="C943" i="10"/>
  <c r="D943" i="10" s="1"/>
  <c r="C944" i="10"/>
  <c r="C945" i="10"/>
  <c r="C946" i="10"/>
  <c r="C947" i="10"/>
  <c r="C948" i="10"/>
  <c r="C949" i="10"/>
  <c r="C950" i="10"/>
  <c r="D950" i="10" s="1"/>
  <c r="C951" i="10"/>
  <c r="C952" i="10"/>
  <c r="C953" i="10"/>
  <c r="D953" i="10" s="1"/>
  <c r="C954" i="10"/>
  <c r="D954" i="10" s="1"/>
  <c r="C955" i="10"/>
  <c r="D955" i="10" s="1"/>
  <c r="C956" i="10"/>
  <c r="C957" i="10"/>
  <c r="C958" i="10"/>
  <c r="C959" i="10"/>
  <c r="C960" i="10"/>
  <c r="C961" i="10"/>
  <c r="C962" i="10"/>
  <c r="D962" i="10" s="1"/>
  <c r="C963" i="10"/>
  <c r="D963" i="10" s="1"/>
  <c r="C964" i="10"/>
  <c r="D964" i="10" s="1"/>
  <c r="C965" i="10"/>
  <c r="C966" i="10"/>
  <c r="D966" i="10" s="1"/>
  <c r="C967" i="10"/>
  <c r="D967" i="10" s="1"/>
  <c r="C968" i="10"/>
  <c r="C969" i="10"/>
  <c r="C970" i="10"/>
  <c r="C971" i="10"/>
  <c r="C972" i="10"/>
  <c r="C973" i="10"/>
  <c r="C974" i="10"/>
  <c r="D974" i="10" s="1"/>
  <c r="C975" i="10"/>
  <c r="D975" i="10" s="1"/>
  <c r="C976" i="10"/>
  <c r="D976" i="10" s="1"/>
  <c r="C977" i="10"/>
  <c r="C978" i="10"/>
  <c r="D978" i="10" s="1"/>
  <c r="C979" i="10"/>
  <c r="D979" i="10" s="1"/>
  <c r="C980" i="10"/>
  <c r="C981" i="10"/>
  <c r="C982" i="10"/>
  <c r="C983" i="10"/>
  <c r="C984" i="10"/>
  <c r="C985" i="10"/>
  <c r="C986" i="10"/>
  <c r="D986" i="10" s="1"/>
  <c r="C987" i="10"/>
  <c r="D987" i="10" s="1"/>
  <c r="C988" i="10"/>
  <c r="D988" i="10" s="1"/>
  <c r="C989" i="10"/>
  <c r="C990" i="10"/>
  <c r="D990" i="10" s="1"/>
  <c r="C991" i="10"/>
  <c r="C992" i="10"/>
  <c r="C993" i="10"/>
  <c r="C994" i="10"/>
  <c r="C995" i="10"/>
  <c r="C996" i="10"/>
  <c r="C997" i="10"/>
  <c r="C998" i="10"/>
  <c r="D998" i="10" s="1"/>
  <c r="C999" i="10"/>
  <c r="D999" i="10" s="1"/>
  <c r="C1000" i="10"/>
  <c r="C1001" i="10"/>
  <c r="C1002" i="10"/>
  <c r="C1003" i="10"/>
  <c r="D1003" i="10" s="1"/>
  <c r="C1004" i="10"/>
  <c r="C1005" i="10"/>
  <c r="C1006" i="10"/>
  <c r="C1007" i="10"/>
  <c r="C1008" i="10"/>
  <c r="C1009" i="10"/>
  <c r="C1010" i="10"/>
  <c r="D1010" i="10" s="1"/>
  <c r="C1011" i="10"/>
  <c r="D1011" i="10" s="1"/>
  <c r="C1012" i="10"/>
  <c r="D1012" i="10" s="1"/>
  <c r="C1013" i="10"/>
  <c r="C1014" i="10"/>
  <c r="D1014" i="10" s="1"/>
  <c r="C1015" i="10"/>
  <c r="D1015" i="10" s="1"/>
  <c r="C1016" i="10"/>
  <c r="C1017" i="10"/>
  <c r="C1018" i="10"/>
  <c r="C1019" i="10"/>
  <c r="C1020" i="10"/>
  <c r="C1021" i="10"/>
  <c r="C1022" i="10"/>
  <c r="D1022" i="10" s="1"/>
  <c r="C1023" i="10"/>
  <c r="D1023" i="10" s="1"/>
  <c r="C1024" i="10"/>
  <c r="D1024" i="10" s="1"/>
  <c r="C1025" i="10"/>
  <c r="C1026" i="10"/>
  <c r="D1026" i="10" s="1"/>
  <c r="C1027" i="10"/>
  <c r="D1027" i="10" s="1"/>
  <c r="C1028" i="10"/>
  <c r="C1029" i="10"/>
  <c r="C1030" i="10"/>
  <c r="C1031" i="10"/>
  <c r="C1032" i="10"/>
  <c r="C1033" i="10"/>
  <c r="C1034" i="10"/>
  <c r="D1034" i="10" s="1"/>
  <c r="C1035" i="10"/>
  <c r="D1035" i="10" s="1"/>
  <c r="C1036" i="10"/>
  <c r="D1036" i="10" s="1"/>
  <c r="C1037" i="10"/>
  <c r="C1038" i="10"/>
  <c r="C1039" i="10"/>
  <c r="D1039" i="10" s="1"/>
  <c r="C1040" i="10"/>
  <c r="C1041" i="10"/>
  <c r="C1042" i="10"/>
  <c r="C1043" i="10"/>
  <c r="C1044" i="10"/>
  <c r="C1045" i="10"/>
  <c r="C1046" i="10"/>
  <c r="D1046" i="10" s="1"/>
  <c r="C1047" i="10"/>
  <c r="D1047" i="10" s="1"/>
  <c r="C1048" i="10"/>
  <c r="D1048" i="10" s="1"/>
  <c r="C1049" i="10"/>
  <c r="C1050" i="10"/>
  <c r="D1050" i="10" s="1"/>
  <c r="C1051" i="10"/>
  <c r="D1051" i="10" s="1"/>
  <c r="C1052" i="10"/>
  <c r="C1053" i="10"/>
  <c r="C1054" i="10"/>
  <c r="C1055" i="10"/>
  <c r="C1056" i="10"/>
  <c r="C1057" i="10"/>
  <c r="C1058" i="10"/>
  <c r="D1058" i="10" s="1"/>
  <c r="C1059" i="10"/>
  <c r="C1060" i="10"/>
  <c r="C1061" i="10"/>
  <c r="C1062" i="10"/>
  <c r="D1062" i="10" s="1"/>
  <c r="C1063" i="10"/>
  <c r="D1063" i="10" s="1"/>
  <c r="C1064" i="10"/>
  <c r="C1065" i="10"/>
  <c r="C1066" i="10"/>
  <c r="C1067" i="10"/>
  <c r="C1068" i="10"/>
  <c r="C1069" i="10"/>
  <c r="C1070" i="10"/>
  <c r="D1070" i="10" s="1"/>
  <c r="C1071" i="10"/>
  <c r="D1071" i="10" s="1"/>
  <c r="C1072" i="10"/>
  <c r="D1072" i="10" s="1"/>
  <c r="C1073" i="10"/>
  <c r="C1074" i="10"/>
  <c r="D1074" i="10" s="1"/>
  <c r="C1075" i="10"/>
  <c r="D1075" i="10" s="1"/>
  <c r="C1076" i="10"/>
  <c r="C1077" i="10"/>
  <c r="C1078" i="10"/>
  <c r="C1079" i="10"/>
  <c r="C1080" i="10"/>
  <c r="C1081" i="10"/>
  <c r="C1082" i="10"/>
  <c r="D1082" i="10" s="1"/>
  <c r="C1083" i="10"/>
  <c r="D1083" i="10" s="1"/>
  <c r="C1084" i="10"/>
  <c r="D1084" i="10" s="1"/>
  <c r="C1085" i="10"/>
  <c r="C1086" i="10"/>
  <c r="D1086" i="10" s="1"/>
  <c r="C1087" i="10"/>
  <c r="D1087" i="10" s="1"/>
  <c r="C1088" i="10"/>
  <c r="C1089" i="10"/>
  <c r="C1090" i="10"/>
  <c r="C1091" i="10"/>
  <c r="C1092" i="10"/>
  <c r="C1093" i="10"/>
  <c r="C1094" i="10"/>
  <c r="D1094" i="10" s="1"/>
  <c r="C1095" i="10"/>
  <c r="D1095" i="10" s="1"/>
  <c r="C1096" i="10"/>
  <c r="D1096" i="10" s="1"/>
  <c r="C1097" i="10"/>
  <c r="C1098" i="10"/>
  <c r="D1098" i="10" s="1"/>
  <c r="C1099" i="10"/>
  <c r="C1100" i="10"/>
  <c r="C1101" i="10"/>
  <c r="C1102" i="10"/>
  <c r="C1103" i="10"/>
  <c r="C1104" i="10"/>
  <c r="C1105" i="10"/>
  <c r="C1106" i="10"/>
  <c r="D1106" i="10" s="1"/>
  <c r="C1107" i="10"/>
  <c r="D1107" i="10" s="1"/>
  <c r="C1108" i="10"/>
  <c r="D1108" i="10" s="1"/>
  <c r="C1109" i="10"/>
  <c r="C1110" i="10"/>
  <c r="D1110" i="10" s="1"/>
  <c r="C1111" i="10"/>
  <c r="D1111" i="10" s="1"/>
  <c r="C1112" i="10"/>
  <c r="C1113" i="10"/>
  <c r="C1114" i="10"/>
  <c r="C1115" i="10"/>
  <c r="C1116" i="10"/>
  <c r="C1117" i="10"/>
  <c r="C1118" i="10"/>
  <c r="D1118" i="10" s="1"/>
  <c r="C1119" i="10"/>
  <c r="D1119" i="10" s="1"/>
  <c r="C1120" i="10"/>
  <c r="D1120" i="10" s="1"/>
  <c r="C1121" i="10"/>
  <c r="C1122" i="10"/>
  <c r="D1122" i="10" s="1"/>
  <c r="C1123" i="10"/>
  <c r="D1123" i="10" s="1"/>
  <c r="C1124" i="10"/>
  <c r="C1125" i="10"/>
  <c r="C1126" i="10"/>
  <c r="C1127" i="10"/>
  <c r="C1128" i="10"/>
  <c r="D1128" i="10" s="1"/>
  <c r="C1129" i="10"/>
  <c r="C1130" i="10"/>
  <c r="D1130" i="10" s="1"/>
  <c r="C1131" i="10"/>
  <c r="C1132" i="10"/>
  <c r="D1132" i="10" s="1"/>
  <c r="C1133" i="10"/>
  <c r="C1134" i="10"/>
  <c r="D1134" i="10" s="1"/>
  <c r="C1135" i="10"/>
  <c r="D1135" i="10" s="1"/>
  <c r="C1136" i="10"/>
  <c r="C1137" i="10"/>
  <c r="C1138" i="10"/>
  <c r="C1139" i="10"/>
  <c r="C1140" i="10"/>
  <c r="D1140" i="10" s="1"/>
  <c r="C1141" i="10"/>
  <c r="C1142" i="10"/>
  <c r="D1142" i="10" s="1"/>
  <c r="C1143" i="10"/>
  <c r="D1143" i="10" s="1"/>
  <c r="C1144" i="10"/>
  <c r="D1144" i="10" s="1"/>
  <c r="C1145" i="10"/>
  <c r="C1146" i="10"/>
  <c r="D1146" i="10" s="1"/>
  <c r="C1147" i="10"/>
  <c r="D1147" i="10" s="1"/>
  <c r="C1148" i="10"/>
  <c r="D1148" i="10" s="1"/>
  <c r="C1149" i="10"/>
  <c r="C1150" i="10"/>
  <c r="C1151" i="10"/>
  <c r="C1152" i="10"/>
  <c r="C1153" i="10"/>
  <c r="C1154" i="10"/>
  <c r="D1154" i="10" s="1"/>
  <c r="C1155" i="10"/>
  <c r="D1155" i="10" s="1"/>
  <c r="C1156" i="10"/>
  <c r="D1156" i="10" s="1"/>
  <c r="C1157" i="10"/>
  <c r="C1158" i="10"/>
  <c r="D1158" i="10" s="1"/>
  <c r="C1159" i="10"/>
  <c r="C1160" i="10"/>
  <c r="C1161" i="10"/>
  <c r="C1162" i="10"/>
  <c r="C1163" i="10"/>
  <c r="C1164" i="10"/>
  <c r="D1164" i="10" s="1"/>
  <c r="C1165" i="10"/>
  <c r="C1166" i="10"/>
  <c r="D1166" i="10" s="1"/>
  <c r="C1167" i="10"/>
  <c r="D1167" i="10" s="1"/>
  <c r="C1168" i="10"/>
  <c r="D1168" i="10" s="1"/>
  <c r="C1169" i="10"/>
  <c r="C1170" i="10"/>
  <c r="D1170" i="10" s="1"/>
  <c r="C1171" i="10"/>
  <c r="D1171" i="10" s="1"/>
  <c r="C1172" i="10"/>
  <c r="D1172" i="10" s="1"/>
  <c r="C1173" i="10"/>
  <c r="C1174" i="10"/>
  <c r="C1175" i="10"/>
  <c r="C1176" i="10"/>
  <c r="D1176" i="10" s="1"/>
  <c r="C1177" i="10"/>
  <c r="C1178" i="10"/>
  <c r="D1178" i="10" s="1"/>
  <c r="C1179" i="10"/>
  <c r="D1179" i="10" s="1"/>
  <c r="C1180" i="10"/>
  <c r="D1180" i="10" s="1"/>
  <c r="C1181" i="10"/>
  <c r="C1182" i="10"/>
  <c r="D1182" i="10" s="1"/>
  <c r="C1183" i="10"/>
  <c r="D1183" i="10" s="1"/>
  <c r="C1184" i="10"/>
  <c r="C1185" i="10"/>
  <c r="C1186" i="10"/>
  <c r="C1187" i="10"/>
  <c r="C1188" i="10"/>
  <c r="C1189" i="10"/>
  <c r="C1190" i="10"/>
  <c r="D1190" i="10" s="1"/>
  <c r="C1191" i="10"/>
  <c r="D1191" i="10" s="1"/>
  <c r="C1192" i="10"/>
  <c r="D1192" i="10" s="1"/>
  <c r="C1193" i="10"/>
  <c r="C1194" i="10"/>
  <c r="D1194" i="10" s="1"/>
  <c r="C1195" i="10"/>
  <c r="D1195" i="10" s="1"/>
  <c r="C1196" i="10"/>
  <c r="C1197" i="10"/>
  <c r="C1198" i="10"/>
  <c r="C1199" i="10"/>
  <c r="C1200" i="10"/>
  <c r="D1200" i="10" s="1"/>
  <c r="C1201" i="10"/>
  <c r="D1201" i="10" s="1"/>
  <c r="C1202" i="10"/>
  <c r="D1202" i="10" s="1"/>
  <c r="C1203" i="10"/>
  <c r="C1204" i="10"/>
  <c r="D1204" i="10" s="1"/>
  <c r="C1205" i="10"/>
  <c r="C1206" i="10"/>
  <c r="D1206" i="10" s="1"/>
  <c r="C1207" i="10"/>
  <c r="D1207" i="10" s="1"/>
  <c r="C1208" i="10"/>
  <c r="D1208" i="10" s="1"/>
  <c r="C1209" i="10"/>
  <c r="C1210" i="10"/>
  <c r="C1211" i="10"/>
  <c r="C1212" i="10"/>
  <c r="D1212" i="10" s="1"/>
  <c r="C1213" i="10"/>
  <c r="C1214" i="10"/>
  <c r="D1214" i="10" s="1"/>
  <c r="C1215" i="10"/>
  <c r="D1215" i="10" s="1"/>
  <c r="C1216" i="10"/>
  <c r="D1216" i="10" s="1"/>
  <c r="C1217" i="10"/>
  <c r="C1218" i="10"/>
  <c r="D1218" i="10" s="1"/>
  <c r="C1219" i="10"/>
  <c r="C1220" i="10"/>
  <c r="D1220" i="10" s="1"/>
  <c r="C1221" i="10"/>
  <c r="C1222" i="10"/>
  <c r="C1223" i="10"/>
  <c r="C1224" i="10"/>
  <c r="D1224" i="10" s="1"/>
  <c r="C1225" i="10"/>
  <c r="C1226" i="10"/>
  <c r="D1226" i="10" s="1"/>
  <c r="C1227" i="10"/>
  <c r="D1227" i="10" s="1"/>
  <c r="C1228" i="10"/>
  <c r="D1228" i="10" s="1"/>
  <c r="C1229" i="10"/>
  <c r="C1230" i="10"/>
  <c r="D1230" i="10" s="1"/>
  <c r="C1231" i="10"/>
  <c r="D1231" i="10" s="1"/>
  <c r="C1232" i="10"/>
  <c r="D1232" i="10" s="1"/>
  <c r="C1233" i="10"/>
  <c r="C1234" i="10"/>
  <c r="C1235" i="10"/>
  <c r="C1236" i="10"/>
  <c r="D1236" i="10" s="1"/>
  <c r="C1237" i="10"/>
  <c r="C1238" i="10"/>
  <c r="D1238" i="10" s="1"/>
  <c r="C1239" i="10"/>
  <c r="D1239" i="10" s="1"/>
  <c r="C1240" i="10"/>
  <c r="D1240" i="10" s="1"/>
  <c r="C1241" i="10"/>
  <c r="C1242" i="10"/>
  <c r="D1242" i="10" s="1"/>
  <c r="C1243" i="10"/>
  <c r="D1243" i="10" s="1"/>
  <c r="C1244" i="10"/>
  <c r="D1244" i="10" s="1"/>
  <c r="C1245" i="10"/>
  <c r="C1246" i="10"/>
  <c r="C1247" i="10"/>
  <c r="C1248" i="10"/>
  <c r="D1248" i="10" s="1"/>
  <c r="C1249" i="10"/>
  <c r="C1250" i="10"/>
  <c r="D1250" i="10" s="1"/>
  <c r="C1251" i="10"/>
  <c r="D1251" i="10" s="1"/>
  <c r="C1252" i="10"/>
  <c r="D1252" i="10" s="1"/>
  <c r="C1253" i="10"/>
  <c r="C1254" i="10"/>
  <c r="D1254" i="10" s="1"/>
  <c r="C1255" i="10"/>
  <c r="D1255" i="10" s="1"/>
  <c r="C1256" i="10"/>
  <c r="D1256" i="10" s="1"/>
  <c r="C1257" i="10"/>
  <c r="C1258" i="10"/>
  <c r="C1259" i="10"/>
  <c r="C1260" i="10"/>
  <c r="D1260" i="10" s="1"/>
  <c r="C1261" i="10"/>
  <c r="C1262" i="10"/>
  <c r="D1262" i="10" s="1"/>
  <c r="C1263" i="10"/>
  <c r="D1263" i="10" s="1"/>
  <c r="C1264" i="10"/>
  <c r="D1264" i="10" s="1"/>
  <c r="C1265" i="10"/>
  <c r="C1266" i="10"/>
  <c r="D1266" i="10" s="1"/>
  <c r="C1267" i="10"/>
  <c r="D1267" i="10" s="1"/>
  <c r="C1268" i="10"/>
  <c r="D1268" i="10" s="1"/>
  <c r="C1269" i="10"/>
  <c r="C1270" i="10"/>
  <c r="C1271" i="10"/>
  <c r="C1272" i="10"/>
  <c r="D1272" i="10" s="1"/>
  <c r="C1273" i="10"/>
  <c r="C1274" i="10"/>
  <c r="D1274" i="10" s="1"/>
  <c r="C1275" i="10"/>
  <c r="D1275" i="10" s="1"/>
  <c r="C1276" i="10"/>
  <c r="D1276" i="10" s="1"/>
  <c r="C1277" i="10"/>
  <c r="C1278" i="10"/>
  <c r="D1278" i="10" s="1"/>
  <c r="C1279" i="10"/>
  <c r="D1279" i="10" s="1"/>
  <c r="C1280" i="10"/>
  <c r="D1280" i="10" s="1"/>
  <c r="C1281" i="10"/>
  <c r="C1282" i="10"/>
  <c r="C1283" i="10"/>
  <c r="D1283" i="10" s="1"/>
  <c r="C1284" i="10"/>
  <c r="C1285" i="10"/>
  <c r="C1286" i="10"/>
  <c r="D1286" i="10" s="1"/>
  <c r="C1287" i="10"/>
  <c r="D1287" i="10" s="1"/>
  <c r="C1288" i="10"/>
  <c r="D1288" i="10" s="1"/>
  <c r="C1289" i="10"/>
  <c r="C1290" i="10"/>
  <c r="D1290" i="10" s="1"/>
  <c r="C1291" i="10"/>
  <c r="C1292" i="10"/>
  <c r="D1292" i="10" s="1"/>
  <c r="C1293" i="10"/>
  <c r="C1294" i="10"/>
  <c r="C1295" i="10"/>
  <c r="D1295" i="10" s="1"/>
  <c r="C1296" i="10"/>
  <c r="C1297" i="10"/>
  <c r="C1298" i="10"/>
  <c r="D1298" i="10" s="1"/>
  <c r="C1299" i="10"/>
  <c r="D1299" i="10" s="1"/>
  <c r="C1300" i="10"/>
  <c r="D1300" i="10" s="1"/>
  <c r="C1301" i="10"/>
  <c r="C1302" i="10"/>
  <c r="D1302" i="10" s="1"/>
  <c r="C1303" i="10"/>
  <c r="D1303" i="10" s="1"/>
  <c r="C1304" i="10"/>
  <c r="D1304" i="10" s="1"/>
  <c r="C1305" i="10"/>
  <c r="C1306" i="10"/>
  <c r="C1307" i="10"/>
  <c r="D1307" i="10" s="1"/>
  <c r="C1308" i="10"/>
  <c r="D1308" i="10" s="1"/>
  <c r="C1309" i="10"/>
  <c r="C1310" i="10"/>
  <c r="D1310" i="10" s="1"/>
  <c r="C1311" i="10"/>
  <c r="C1312" i="10"/>
  <c r="C1313" i="10"/>
  <c r="C1314" i="10"/>
  <c r="D1314" i="10" s="1"/>
  <c r="C1315" i="10"/>
  <c r="D1315" i="10" s="1"/>
  <c r="C1316" i="10"/>
  <c r="D1316" i="10" s="1"/>
  <c r="C1317" i="10"/>
  <c r="C1318" i="10"/>
  <c r="C1319" i="10"/>
  <c r="D1319" i="10" s="1"/>
  <c r="C1320" i="10"/>
  <c r="D1320" i="10" s="1"/>
  <c r="C1321" i="10"/>
  <c r="C1322" i="10"/>
  <c r="D1322" i="10" s="1"/>
  <c r="C1323" i="10"/>
  <c r="D1323" i="10" s="1"/>
  <c r="C1324" i="10"/>
  <c r="D1324" i="10" s="1"/>
  <c r="C1325" i="10"/>
  <c r="C1326" i="10"/>
  <c r="D1326" i="10" s="1"/>
  <c r="C1327" i="10"/>
  <c r="D1327" i="10" s="1"/>
  <c r="C1328" i="10"/>
  <c r="D1328" i="10" s="1"/>
  <c r="C1329" i="10"/>
  <c r="C1330" i="10"/>
  <c r="C1331" i="10"/>
  <c r="D1331" i="10" s="1"/>
  <c r="C1332" i="10"/>
  <c r="D1332" i="10" s="1"/>
  <c r="C1333" i="10"/>
  <c r="C1334" i="10"/>
  <c r="D1334" i="10" s="1"/>
  <c r="C1335" i="10"/>
  <c r="D1335" i="10" s="1"/>
  <c r="C1336" i="10"/>
  <c r="D1336" i="10" s="1"/>
  <c r="C1337" i="10"/>
  <c r="C1338" i="10"/>
  <c r="D1338" i="10" s="1"/>
  <c r="C1339" i="10"/>
  <c r="D1339" i="10" s="1"/>
  <c r="C1340" i="10"/>
  <c r="D1340" i="10" s="1"/>
  <c r="C1341" i="10"/>
  <c r="C1342" i="10"/>
  <c r="D1342" i="10" s="1"/>
  <c r="C1343" i="10"/>
  <c r="C1344" i="10"/>
  <c r="D1344" i="10" s="1"/>
  <c r="C1345" i="10"/>
  <c r="C1346" i="10"/>
  <c r="D1346" i="10" s="1"/>
  <c r="C1347" i="10"/>
  <c r="D1347" i="10" s="1"/>
  <c r="C1348" i="10"/>
  <c r="D1348" i="10" s="1"/>
  <c r="C1349" i="10"/>
  <c r="C1350" i="10"/>
  <c r="D1350" i="10" s="1"/>
  <c r="C1351" i="10"/>
  <c r="D1351" i="10" s="1"/>
  <c r="C1352" i="10"/>
  <c r="C1353" i="10"/>
  <c r="C1354" i="10"/>
  <c r="D1354" i="10" s="1"/>
  <c r="C1355" i="10"/>
  <c r="C1356" i="10"/>
  <c r="D1356" i="10" s="1"/>
  <c r="C1357" i="10"/>
  <c r="C1358" i="10"/>
  <c r="D1358" i="10" s="1"/>
  <c r="C1359" i="10"/>
  <c r="C1360" i="10"/>
  <c r="C1361" i="10"/>
  <c r="C1362" i="10"/>
  <c r="D1362" i="10" s="1"/>
  <c r="C1363" i="10"/>
  <c r="D1363" i="10" s="1"/>
  <c r="C1364" i="10"/>
  <c r="D1364" i="10" s="1"/>
  <c r="C1365" i="10"/>
  <c r="C1366" i="10"/>
  <c r="D1366" i="10" s="1"/>
  <c r="C1367" i="10"/>
  <c r="C1368" i="10"/>
  <c r="C1369" i="10"/>
  <c r="C1370" i="10"/>
  <c r="D1370" i="10" s="1"/>
  <c r="C1371" i="10"/>
  <c r="D1371" i="10" s="1"/>
  <c r="C1372" i="10"/>
  <c r="D1372" i="10" s="1"/>
  <c r="C1373" i="10"/>
  <c r="C1374" i="10"/>
  <c r="D1374" i="10" s="1"/>
  <c r="C1375" i="10"/>
  <c r="D1375" i="10" s="1"/>
  <c r="C1376" i="10"/>
  <c r="D1376" i="10" s="1"/>
  <c r="C1377" i="10"/>
  <c r="C1378" i="10"/>
  <c r="D1378" i="10" s="1"/>
  <c r="C1379" i="10"/>
  <c r="C1380" i="10"/>
  <c r="D1380" i="10" s="1"/>
  <c r="C1381" i="10"/>
  <c r="C1382" i="10"/>
  <c r="D1382" i="10" s="1"/>
  <c r="C1383" i="10"/>
  <c r="D1383" i="10" s="1"/>
  <c r="C1384" i="10"/>
  <c r="D1384" i="10" s="1"/>
  <c r="C1385" i="10"/>
  <c r="C1386" i="10"/>
  <c r="D1386" i="10" s="1"/>
  <c r="C1387" i="10"/>
  <c r="D1387" i="10" s="1"/>
  <c r="C1388" i="10"/>
  <c r="D1388" i="10" s="1"/>
  <c r="C1389" i="10"/>
  <c r="C1390" i="10"/>
  <c r="D1390" i="10" s="1"/>
  <c r="C1391" i="10"/>
  <c r="C1392" i="10"/>
  <c r="C1393" i="10"/>
  <c r="C1394" i="10"/>
  <c r="D1394" i="10" s="1"/>
  <c r="C1395" i="10"/>
  <c r="D1395" i="10" s="1"/>
  <c r="C1396" i="10"/>
  <c r="D1396" i="10" s="1"/>
  <c r="C1397" i="10"/>
  <c r="C1398" i="10"/>
  <c r="D1398" i="10" s="1"/>
  <c r="C1399" i="10"/>
  <c r="D1399" i="10" s="1"/>
  <c r="C1400" i="10"/>
  <c r="D1400" i="10" s="1"/>
  <c r="C1401" i="10"/>
  <c r="C1402" i="10"/>
  <c r="D1402" i="10" s="1"/>
  <c r="C1403" i="10"/>
  <c r="C1404" i="10"/>
  <c r="D1404" i="10" s="1"/>
  <c r="C1405" i="10"/>
  <c r="C1406" i="10"/>
  <c r="D1406" i="10" s="1"/>
  <c r="C1407" i="10"/>
  <c r="C1408" i="10"/>
  <c r="C1409" i="10"/>
  <c r="C1410" i="10"/>
  <c r="D1410" i="10" s="1"/>
  <c r="C1411" i="10"/>
  <c r="D1411" i="10" s="1"/>
  <c r="C1412" i="10"/>
  <c r="D1412" i="10" s="1"/>
  <c r="C1413" i="10"/>
  <c r="C1414" i="10"/>
  <c r="D1414" i="10" s="1"/>
  <c r="C1415" i="10"/>
  <c r="C1416" i="10"/>
  <c r="D1416" i="10" s="1"/>
  <c r="C1417" i="10"/>
  <c r="C1418" i="10"/>
  <c r="D1418" i="10" s="1"/>
  <c r="C1419" i="10"/>
  <c r="D1419" i="10" s="1"/>
  <c r="C1420" i="10"/>
  <c r="D1420" i="10" s="1"/>
  <c r="C1421" i="10"/>
  <c r="C1422" i="10"/>
  <c r="D1422" i="10" s="1"/>
  <c r="C1423" i="10"/>
  <c r="D1423" i="10" s="1"/>
  <c r="C1424" i="10"/>
  <c r="D1424" i="10" s="1"/>
  <c r="C1425" i="10"/>
  <c r="C1426" i="10"/>
  <c r="D1426" i="10" s="1"/>
  <c r="C1427" i="10"/>
  <c r="C1428" i="10"/>
  <c r="D1428" i="10" s="1"/>
  <c r="C1429" i="10"/>
  <c r="C1430" i="10"/>
  <c r="D1430" i="10" s="1"/>
  <c r="C1431" i="10"/>
  <c r="D1431" i="10" s="1"/>
  <c r="C1432" i="10"/>
  <c r="D1432" i="10" s="1"/>
  <c r="C1433" i="10"/>
  <c r="C1434" i="10"/>
  <c r="D1434" i="10" s="1"/>
  <c r="C1435" i="10"/>
  <c r="D1435" i="10" s="1"/>
  <c r="C1436" i="10"/>
  <c r="D1436" i="10" s="1"/>
  <c r="C1437" i="10"/>
  <c r="C1438" i="10"/>
  <c r="D1438" i="10" s="1"/>
  <c r="C1439" i="10"/>
  <c r="C1440" i="10"/>
  <c r="D1440" i="10" s="1"/>
  <c r="C1441" i="10"/>
  <c r="C1442" i="10"/>
  <c r="D1442" i="10" s="1"/>
  <c r="C1443" i="10"/>
  <c r="D1443" i="10" s="1"/>
  <c r="C1444" i="10"/>
  <c r="D1444" i="10" s="1"/>
  <c r="C1445" i="10"/>
  <c r="C1446" i="10"/>
  <c r="D1446" i="10" s="1"/>
  <c r="C1447" i="10"/>
  <c r="D1447" i="10" s="1"/>
  <c r="C1448" i="10"/>
  <c r="C1449" i="10"/>
  <c r="C1450" i="10"/>
  <c r="D1450" i="10" s="1"/>
  <c r="C1451" i="10"/>
  <c r="C1452" i="10"/>
  <c r="D1452" i="10" s="1"/>
  <c r="C1453" i="10"/>
  <c r="C1454" i="10"/>
  <c r="D1454" i="10" s="1"/>
  <c r="C1455" i="10"/>
  <c r="C1456" i="10"/>
  <c r="C1457" i="10"/>
  <c r="D1457" i="10" s="1"/>
  <c r="C1458" i="10"/>
  <c r="D1458" i="10" s="1"/>
  <c r="C1459" i="10"/>
  <c r="D1459" i="10" s="1"/>
  <c r="C1460" i="10"/>
  <c r="D1460" i="10" s="1"/>
  <c r="C1461" i="10"/>
  <c r="D1461" i="10" s="1"/>
  <c r="C1462" i="10"/>
  <c r="C1463" i="10"/>
  <c r="C1464" i="10"/>
  <c r="D1464" i="10" s="1"/>
  <c r="C1465" i="10"/>
  <c r="C1466" i="10"/>
  <c r="D1466" i="10" s="1"/>
  <c r="C1467" i="10"/>
  <c r="D1467" i="10" s="1"/>
  <c r="C1468" i="10"/>
  <c r="D1468" i="10" s="1"/>
  <c r="C1469" i="10"/>
  <c r="C1470" i="10"/>
  <c r="D1470" i="10" s="1"/>
  <c r="C1471" i="10"/>
  <c r="D1471" i="10" s="1"/>
  <c r="C1472" i="10"/>
  <c r="D1472" i="10" s="1"/>
  <c r="C1473" i="10"/>
  <c r="C1474" i="10"/>
  <c r="C1475" i="10"/>
  <c r="C1476" i="10"/>
  <c r="C1477" i="10"/>
  <c r="C1478" i="10"/>
  <c r="D1478" i="10" s="1"/>
  <c r="C1479" i="10"/>
  <c r="D1479" i="10" s="1"/>
  <c r="C1480" i="10"/>
  <c r="D1480" i="10" s="1"/>
  <c r="C1481" i="10"/>
  <c r="D1481" i="10" s="1"/>
  <c r="C1482" i="10"/>
  <c r="D1482" i="10" s="1"/>
  <c r="C1483" i="10"/>
  <c r="D1483" i="10" s="1"/>
  <c r="C1484" i="10"/>
  <c r="D1484" i="10" s="1"/>
  <c r="C1485" i="10"/>
  <c r="C1486" i="10"/>
  <c r="C1487" i="10"/>
  <c r="C1488" i="10"/>
  <c r="C1489" i="10"/>
  <c r="C1490" i="10"/>
  <c r="D1490" i="10" s="1"/>
  <c r="C1491" i="10"/>
  <c r="D1491" i="10" s="1"/>
  <c r="C1492" i="10"/>
  <c r="D1492" i="10" s="1"/>
  <c r="C1493" i="10"/>
  <c r="D1493" i="10" s="1"/>
  <c r="C1494" i="10"/>
  <c r="D1494" i="10" s="1"/>
  <c r="C1495" i="10"/>
  <c r="D1495" i="10" s="1"/>
  <c r="C1496" i="10"/>
  <c r="D1496" i="10" s="1"/>
  <c r="C1497" i="10"/>
  <c r="C1498" i="10"/>
  <c r="C1499" i="10"/>
  <c r="C1500" i="10"/>
  <c r="D1500" i="10" s="1"/>
  <c r="C1501" i="10"/>
  <c r="C1502" i="10"/>
  <c r="D1502" i="10" s="1"/>
  <c r="C1503" i="10"/>
  <c r="C1504" i="10"/>
  <c r="C1505" i="10"/>
  <c r="D1505" i="10" s="1"/>
  <c r="C1506" i="10"/>
  <c r="D1506" i="10" s="1"/>
  <c r="C1507" i="10"/>
  <c r="D1507" i="10" s="1"/>
  <c r="C1508" i="10"/>
  <c r="D1508" i="10" s="1"/>
  <c r="C1509" i="10"/>
  <c r="D1509" i="10" s="1"/>
  <c r="C1510" i="10"/>
  <c r="C1511" i="10"/>
  <c r="C1512" i="10"/>
  <c r="D1512" i="10" s="1"/>
  <c r="C1513" i="10"/>
  <c r="C1514" i="10"/>
  <c r="D1514" i="10" s="1"/>
  <c r="C1515" i="10"/>
  <c r="D1515" i="10" s="1"/>
  <c r="C1516" i="10"/>
  <c r="D1516" i="10" s="1"/>
  <c r="C1517" i="10"/>
  <c r="D1517" i="10" s="1"/>
  <c r="C1518" i="10"/>
  <c r="C1519" i="10"/>
  <c r="D1519" i="10" s="1"/>
  <c r="C1520" i="10"/>
  <c r="D1520" i="10" s="1"/>
  <c r="C1521" i="10"/>
  <c r="C1522" i="10"/>
  <c r="C1523" i="10"/>
  <c r="C1524" i="10"/>
  <c r="D1524" i="10" s="1"/>
  <c r="C1525" i="10"/>
  <c r="C1526" i="10"/>
  <c r="D1526" i="10" s="1"/>
  <c r="C1527" i="10"/>
  <c r="D1527" i="10" s="1"/>
  <c r="C1528" i="10"/>
  <c r="D1528" i="10" s="1"/>
  <c r="C1529" i="10"/>
  <c r="D1529" i="10" s="1"/>
  <c r="C1530" i="10"/>
  <c r="D1530" i="10" s="1"/>
  <c r="C1531" i="10"/>
  <c r="D1531" i="10" s="1"/>
  <c r="C1532" i="10"/>
  <c r="D1532" i="10" s="1"/>
  <c r="C1533" i="10"/>
  <c r="D1533" i="10" s="1"/>
  <c r="C1534" i="10"/>
  <c r="C1535" i="10"/>
  <c r="C1536" i="10"/>
  <c r="D1536" i="10" s="1"/>
  <c r="C1537" i="10"/>
  <c r="C1538" i="10"/>
  <c r="D1538" i="10" s="1"/>
  <c r="C1539" i="10"/>
  <c r="D1539" i="10" s="1"/>
  <c r="C1540" i="10"/>
  <c r="D1540" i="10" s="1"/>
  <c r="C1541" i="10"/>
  <c r="D1541" i="10" s="1"/>
  <c r="C1542" i="10"/>
  <c r="D1542" i="10" s="1"/>
  <c r="C1543" i="10"/>
  <c r="D1543" i="10" s="1"/>
  <c r="C1544" i="10"/>
  <c r="D1544" i="10" s="1"/>
  <c r="C1545" i="10"/>
  <c r="D1545" i="10" s="1"/>
  <c r="C1546" i="10"/>
  <c r="C1547" i="10"/>
  <c r="C1548" i="10"/>
  <c r="D1548" i="10" s="1"/>
  <c r="C1549" i="10"/>
  <c r="C1550" i="10"/>
  <c r="D1550" i="10" s="1"/>
  <c r="C1551" i="10"/>
  <c r="C1552" i="10"/>
  <c r="D1552" i="10" s="1"/>
  <c r="C1553" i="10"/>
  <c r="D1553" i="10" s="1"/>
  <c r="C1554" i="10"/>
  <c r="D1554" i="10" s="1"/>
  <c r="C1555" i="10"/>
  <c r="D1555" i="10" s="1"/>
  <c r="C1556" i="10"/>
  <c r="D1556" i="10" s="1"/>
  <c r="C1557" i="10"/>
  <c r="D1557" i="10" s="1"/>
  <c r="C1558" i="10"/>
  <c r="C1559" i="10"/>
  <c r="C1560" i="10"/>
  <c r="D1560" i="10" s="1"/>
  <c r="C1561" i="10"/>
  <c r="C1562" i="10"/>
  <c r="D1562" i="10" s="1"/>
  <c r="C1563" i="10"/>
  <c r="D1563" i="10" s="1"/>
  <c r="C1564" i="10"/>
  <c r="D1564" i="10" s="1"/>
  <c r="C1565" i="10"/>
  <c r="D1565" i="10" s="1"/>
  <c r="C1566" i="10"/>
  <c r="D1566" i="10" s="1"/>
  <c r="C1567" i="10"/>
  <c r="D1567" i="10" s="1"/>
  <c r="C1568" i="10"/>
  <c r="D1568" i="10" s="1"/>
  <c r="C1569" i="10"/>
  <c r="D1569" i="10" s="1"/>
  <c r="C1570" i="10"/>
  <c r="C1571" i="10"/>
  <c r="C1572" i="10"/>
  <c r="D1572" i="10" s="1"/>
  <c r="C1573" i="10"/>
  <c r="C1574" i="10"/>
  <c r="D1574" i="10" s="1"/>
  <c r="C1575" i="10"/>
  <c r="D1575" i="10" s="1"/>
  <c r="C1576" i="10"/>
  <c r="D1576" i="10" s="1"/>
  <c r="C1577" i="10"/>
  <c r="C1578" i="10"/>
  <c r="D1578" i="10" s="1"/>
  <c r="C1579" i="10"/>
  <c r="D1579" i="10" s="1"/>
  <c r="C1580" i="10"/>
  <c r="D1580" i="10" s="1"/>
  <c r="C1581" i="10"/>
  <c r="D1581" i="10" s="1"/>
  <c r="C1582" i="10"/>
  <c r="C1583" i="10"/>
  <c r="C1584" i="10"/>
  <c r="D1584" i="10" s="1"/>
  <c r="C1585" i="10"/>
  <c r="C1586" i="10"/>
  <c r="D1586" i="10" s="1"/>
  <c r="C1587" i="10"/>
  <c r="D1587" i="10" s="1"/>
  <c r="C1588" i="10"/>
  <c r="D1588" i="10" s="1"/>
  <c r="C1589" i="10"/>
  <c r="D1589" i="10" s="1"/>
  <c r="C1590" i="10"/>
  <c r="D1590" i="10" s="1"/>
  <c r="C1591" i="10"/>
  <c r="D1591" i="10" s="1"/>
  <c r="C1592" i="10"/>
  <c r="D1592" i="10" s="1"/>
  <c r="C1593" i="10"/>
  <c r="D1593" i="10" s="1"/>
  <c r="C1594" i="10"/>
  <c r="C1595" i="10"/>
  <c r="C1596" i="10"/>
  <c r="D1596" i="10" s="1"/>
  <c r="C1597" i="10"/>
  <c r="C1598" i="10"/>
  <c r="D1598" i="10" s="1"/>
  <c r="C1599" i="10"/>
  <c r="D1599" i="10" s="1"/>
  <c r="C1600" i="10"/>
  <c r="D1600" i="10" s="1"/>
  <c r="C1601" i="10"/>
  <c r="D1601" i="10" s="1"/>
  <c r="C1602" i="10"/>
  <c r="D1602" i="10" s="1"/>
  <c r="C1603" i="10"/>
  <c r="D1603" i="10" s="1"/>
  <c r="C1604" i="10"/>
  <c r="D1604" i="10" s="1"/>
  <c r="C1605" i="10"/>
  <c r="D1605" i="10" s="1"/>
  <c r="C1606" i="10"/>
  <c r="C1607" i="10"/>
  <c r="C1608" i="10"/>
  <c r="D1608" i="10" s="1"/>
  <c r="C1609" i="10"/>
  <c r="C1610" i="10"/>
  <c r="D1610" i="10" s="1"/>
  <c r="C1611" i="10"/>
  <c r="D1611" i="10" s="1"/>
  <c r="C1612" i="10"/>
  <c r="D1612" i="10" s="1"/>
  <c r="C1613" i="10"/>
  <c r="D1613" i="10" s="1"/>
  <c r="C1614" i="10"/>
  <c r="C1615" i="10"/>
  <c r="D1615" i="10" s="1"/>
  <c r="C1616" i="10"/>
  <c r="D1616" i="10" s="1"/>
  <c r="C1617" i="10"/>
  <c r="D1617" i="10" s="1"/>
  <c r="C1618" i="10"/>
  <c r="C1619" i="10"/>
  <c r="D1619" i="10" s="1"/>
  <c r="C1620" i="10"/>
  <c r="D1620" i="10" s="1"/>
  <c r="C1621" i="10"/>
  <c r="C1622" i="10"/>
  <c r="D1622" i="10" s="1"/>
  <c r="C1623" i="10"/>
  <c r="D1623" i="10" s="1"/>
  <c r="C1624" i="10"/>
  <c r="D1624" i="10" s="1"/>
  <c r="C1625" i="10"/>
  <c r="D1625" i="10" s="1"/>
  <c r="C1626" i="10"/>
  <c r="D1626" i="10" s="1"/>
  <c r="C1627" i="10"/>
  <c r="D1627" i="10" s="1"/>
  <c r="C1628" i="10"/>
  <c r="D1628" i="10" s="1"/>
  <c r="C1629" i="10"/>
  <c r="D1629" i="10" s="1"/>
  <c r="C1630" i="10"/>
  <c r="C1631" i="10"/>
  <c r="D1631" i="10" s="1"/>
  <c r="C1632" i="10"/>
  <c r="D1632" i="10" s="1"/>
  <c r="C1633" i="10"/>
  <c r="C1634" i="10"/>
  <c r="D1634" i="10" s="1"/>
  <c r="C1635" i="10"/>
  <c r="C1636" i="10"/>
  <c r="D1636" i="10" s="1"/>
  <c r="C1637" i="10"/>
  <c r="D1637" i="10" s="1"/>
  <c r="C1638" i="10"/>
  <c r="D1638" i="10" s="1"/>
  <c r="C1639" i="10"/>
  <c r="D1639" i="10" s="1"/>
  <c r="C1640" i="10"/>
  <c r="D1640" i="10" s="1"/>
  <c r="C1641" i="10"/>
  <c r="C1642" i="10"/>
  <c r="C1643" i="10"/>
  <c r="C1644" i="10"/>
  <c r="D1644" i="10" s="1"/>
  <c r="C1645" i="10"/>
  <c r="C1646" i="10"/>
  <c r="D1646" i="10" s="1"/>
  <c r="C1647" i="10"/>
  <c r="D1647" i="10" s="1"/>
  <c r="C1648" i="10"/>
  <c r="D1648" i="10" s="1"/>
  <c r="C1649" i="10"/>
  <c r="D1649" i="10" s="1"/>
  <c r="C1650" i="10"/>
  <c r="D1650" i="10" s="1"/>
  <c r="C1651" i="10"/>
  <c r="D1651" i="10" s="1"/>
  <c r="C1652" i="10"/>
  <c r="D1652" i="10" s="1"/>
  <c r="C1653" i="10"/>
  <c r="D1653" i="10" s="1"/>
  <c r="C1654" i="10"/>
  <c r="C1655" i="10"/>
  <c r="D1655" i="10" s="1"/>
  <c r="C1656" i="10"/>
  <c r="D1656" i="10" s="1"/>
  <c r="C1657" i="10"/>
  <c r="C1658" i="10"/>
  <c r="D1658" i="10" s="1"/>
  <c r="C1659" i="10"/>
  <c r="D1659" i="10" s="1"/>
  <c r="C1660" i="10"/>
  <c r="D1660" i="10" s="1"/>
  <c r="C1661" i="10"/>
  <c r="D1661" i="10" s="1"/>
  <c r="C1662" i="10"/>
  <c r="D1662" i="10" s="1"/>
  <c r="C1663" i="10"/>
  <c r="D1663" i="10" s="1"/>
  <c r="C1664" i="10"/>
  <c r="D1664" i="10" s="1"/>
  <c r="C1665" i="10"/>
  <c r="D1665" i="10" s="1"/>
  <c r="C1666" i="10"/>
  <c r="C1667" i="10"/>
  <c r="C1668" i="10"/>
  <c r="D1668" i="10" s="1"/>
  <c r="C1669" i="10"/>
  <c r="C1670" i="10"/>
  <c r="D1670" i="10" s="1"/>
  <c r="C1671" i="10"/>
  <c r="C1672" i="10"/>
  <c r="D1672" i="10" s="1"/>
  <c r="C1673" i="10"/>
  <c r="D1673" i="10" s="1"/>
  <c r="C1674" i="10"/>
  <c r="D1674" i="10" s="1"/>
  <c r="C1675" i="10"/>
  <c r="D1675" i="10" s="1"/>
  <c r="C1676" i="10"/>
  <c r="D1676" i="10" s="1"/>
  <c r="C1677" i="10"/>
  <c r="D1677" i="10" s="1"/>
  <c r="C1678" i="10"/>
  <c r="C1679" i="10"/>
  <c r="D1679" i="10" s="1"/>
  <c r="C1680" i="10"/>
  <c r="D1680" i="10" s="1"/>
  <c r="C1681" i="10"/>
  <c r="C1682" i="10"/>
  <c r="D1682" i="10" s="1"/>
  <c r="C1683" i="10"/>
  <c r="D1683" i="10" s="1"/>
  <c r="C1684" i="10"/>
  <c r="D1684" i="10" s="1"/>
  <c r="C1685" i="10"/>
  <c r="D1685" i="10" s="1"/>
  <c r="C1686" i="10"/>
  <c r="D1686" i="10" s="1"/>
  <c r="C1687" i="10"/>
  <c r="D1687" i="10" s="1"/>
  <c r="C1688" i="10"/>
  <c r="D1688" i="10" s="1"/>
  <c r="C1689" i="10"/>
  <c r="D1689" i="10" s="1"/>
  <c r="C1690" i="10"/>
  <c r="C1691" i="10"/>
  <c r="C1692" i="10"/>
  <c r="D1692" i="10" s="1"/>
  <c r="C1693" i="10"/>
  <c r="C1694" i="10"/>
  <c r="D1694" i="10" s="1"/>
  <c r="C1695" i="10"/>
  <c r="D1695" i="10" s="1"/>
  <c r="C1696" i="10"/>
  <c r="D1696" i="10" s="1"/>
  <c r="C1697" i="10"/>
  <c r="D1697" i="10" s="1"/>
  <c r="C1698" i="10"/>
  <c r="D1698" i="10" s="1"/>
  <c r="C1699" i="10"/>
  <c r="D1699" i="10" s="1"/>
  <c r="C1700" i="10"/>
  <c r="D1700" i="10" s="1"/>
  <c r="C1701" i="10"/>
  <c r="D1701" i="10" s="1"/>
  <c r="C1702" i="10"/>
  <c r="C1703" i="10"/>
  <c r="D1703" i="10" s="1"/>
  <c r="C1704" i="10"/>
  <c r="D1704" i="10" s="1"/>
  <c r="C1705" i="10"/>
  <c r="C1706" i="10"/>
  <c r="D1706" i="10" s="1"/>
  <c r="C1707" i="10"/>
  <c r="C1708" i="10"/>
  <c r="C1709" i="10"/>
  <c r="D1709" i="10" s="1"/>
  <c r="C1710" i="10"/>
  <c r="D1710" i="10" s="1"/>
  <c r="C1711" i="10"/>
  <c r="D1711" i="10" s="1"/>
  <c r="C1712" i="10"/>
  <c r="D1712" i="10" s="1"/>
  <c r="C1713" i="10"/>
  <c r="D1713" i="10" s="1"/>
  <c r="C1714" i="10"/>
  <c r="C1715" i="10"/>
  <c r="D1715" i="10" s="1"/>
  <c r="C1716" i="10"/>
  <c r="D1716" i="10" s="1"/>
  <c r="C1717" i="10"/>
  <c r="C1718" i="10"/>
  <c r="D1718" i="10" s="1"/>
  <c r="C1719" i="10"/>
  <c r="D1719" i="10" s="1"/>
  <c r="C1720" i="10"/>
  <c r="D1720" i="10" s="1"/>
  <c r="C1721" i="10"/>
  <c r="D1721" i="10" s="1"/>
  <c r="C1722" i="10"/>
  <c r="D1722" i="10" s="1"/>
  <c r="C1723" i="10"/>
  <c r="D1723" i="10" s="1"/>
  <c r="C1724" i="10"/>
  <c r="D1724" i="10" s="1"/>
  <c r="C1725" i="10"/>
  <c r="D1725" i="10" s="1"/>
  <c r="C1726" i="10"/>
  <c r="C1727" i="10"/>
  <c r="D1727" i="10" s="1"/>
  <c r="C1728" i="10"/>
  <c r="D1728" i="10" s="1"/>
  <c r="C1729" i="10"/>
  <c r="C1730" i="10"/>
  <c r="D1730" i="10" s="1"/>
  <c r="C1731" i="10"/>
  <c r="D1731" i="10" s="1"/>
  <c r="C1732" i="10"/>
  <c r="D1732" i="10" s="1"/>
  <c r="C1733" i="10"/>
  <c r="D1733" i="10" s="1"/>
  <c r="C1734" i="10"/>
  <c r="D1734" i="10" s="1"/>
  <c r="C1735" i="10"/>
  <c r="D1735" i="10" s="1"/>
  <c r="C1736" i="10"/>
  <c r="D1736" i="10" s="1"/>
  <c r="C1737" i="10"/>
  <c r="C1738" i="10"/>
  <c r="C1739" i="10"/>
  <c r="C1740" i="10"/>
  <c r="D1740" i="10" s="1"/>
  <c r="C1741" i="10"/>
  <c r="C1742" i="10"/>
  <c r="D1742" i="10" s="1"/>
  <c r="C1743" i="10"/>
  <c r="D1743" i="10" s="1"/>
  <c r="C1744" i="10"/>
  <c r="D1744" i="10" s="1"/>
  <c r="C1745" i="10"/>
  <c r="D1745" i="10" s="1"/>
  <c r="C1746" i="10"/>
  <c r="D1746" i="10" s="1"/>
  <c r="C1747" i="10"/>
  <c r="D1747" i="10" s="1"/>
  <c r="C1748" i="10"/>
  <c r="D1748" i="10" s="1"/>
  <c r="C1749" i="10"/>
  <c r="D1749" i="10" s="1"/>
  <c r="C1750" i="10"/>
  <c r="C1751" i="10"/>
  <c r="D1751" i="10" s="1"/>
  <c r="C1752" i="10"/>
  <c r="D1752" i="10" s="1"/>
  <c r="C1753" i="10"/>
  <c r="C1754" i="10"/>
  <c r="D1754" i="10" s="1"/>
  <c r="C1755" i="10"/>
  <c r="D1755" i="10" s="1"/>
  <c r="C1756" i="10"/>
  <c r="D1756" i="10" s="1"/>
  <c r="C1757" i="10"/>
  <c r="D1757" i="10" s="1"/>
  <c r="C1758" i="10"/>
  <c r="D1758" i="10" s="1"/>
  <c r="C1759" i="10"/>
  <c r="D1759" i="10" s="1"/>
  <c r="C1760" i="10"/>
  <c r="D1760" i="10" s="1"/>
  <c r="C1761" i="10"/>
  <c r="D1761" i="10" s="1"/>
  <c r="C1762" i="10"/>
  <c r="C1763" i="10"/>
  <c r="C1764" i="10"/>
  <c r="D1764" i="10" s="1"/>
  <c r="C1765" i="10"/>
  <c r="C1766" i="10"/>
  <c r="D1766" i="10" s="1"/>
  <c r="C1767" i="10"/>
  <c r="C1768" i="10"/>
  <c r="D1768" i="10" s="1"/>
  <c r="C1769" i="10"/>
  <c r="D1769" i="10" s="1"/>
  <c r="C1770" i="10"/>
  <c r="D1770" i="10" s="1"/>
  <c r="C1771" i="10"/>
  <c r="D1771" i="10" s="1"/>
  <c r="C1772" i="10"/>
  <c r="D1772" i="10" s="1"/>
  <c r="C1773" i="10"/>
  <c r="D1773" i="10" s="1"/>
  <c r="C1774" i="10"/>
  <c r="C1775" i="10"/>
  <c r="D1775" i="10" s="1"/>
  <c r="C1776" i="10"/>
  <c r="D1776" i="10" s="1"/>
  <c r="C1777" i="10"/>
  <c r="C1778" i="10"/>
  <c r="D1778" i="10" s="1"/>
  <c r="C1779" i="10"/>
  <c r="D1779" i="10" s="1"/>
  <c r="C1780" i="10"/>
  <c r="D1780" i="10" s="1"/>
  <c r="C1781" i="10"/>
  <c r="D1781" i="10" s="1"/>
  <c r="C1782" i="10"/>
  <c r="D1782" i="10" s="1"/>
  <c r="C1783" i="10"/>
  <c r="D1783" i="10" s="1"/>
  <c r="C1784" i="10"/>
  <c r="D1784" i="10" s="1"/>
  <c r="C1785" i="10"/>
  <c r="D1785" i="10" s="1"/>
  <c r="C1786" i="10"/>
  <c r="C1787" i="10"/>
  <c r="C1788" i="10"/>
  <c r="D1788" i="10" s="1"/>
  <c r="C1789" i="10"/>
  <c r="C1790" i="10"/>
  <c r="D1790" i="10" s="1"/>
  <c r="C1791" i="10"/>
  <c r="D1791" i="10" s="1"/>
  <c r="C1792" i="10"/>
  <c r="D1792" i="10" s="1"/>
  <c r="C1793" i="10"/>
  <c r="D1793" i="10" s="1"/>
  <c r="C1794" i="10"/>
  <c r="D1794" i="10" s="1"/>
  <c r="C1795" i="10"/>
  <c r="D1795" i="10" s="1"/>
  <c r="C1796" i="10"/>
  <c r="D1796" i="10" s="1"/>
  <c r="C1797" i="10"/>
  <c r="D1797" i="10" s="1"/>
  <c r="C1798" i="10"/>
  <c r="C1799" i="10"/>
  <c r="D1799" i="10" s="1"/>
  <c r="C1800" i="10"/>
  <c r="D1800" i="10" s="1"/>
  <c r="C1801" i="10"/>
  <c r="D1801" i="10" s="1"/>
  <c r="C1802" i="10"/>
  <c r="D1802" i="10" s="1"/>
  <c r="C1803" i="10"/>
  <c r="D1803" i="10" s="1"/>
  <c r="C1804" i="10"/>
  <c r="D1804" i="10" s="1"/>
  <c r="C1805" i="10"/>
  <c r="D1805" i="10" s="1"/>
  <c r="C1806" i="10"/>
  <c r="D1806" i="10" s="1"/>
  <c r="C1807" i="10"/>
  <c r="D1807" i="10" s="1"/>
  <c r="C1808" i="10"/>
  <c r="D1808" i="10" s="1"/>
  <c r="C1809" i="10"/>
  <c r="D1809" i="10" s="1"/>
  <c r="C1810" i="10"/>
  <c r="C1811" i="10"/>
  <c r="D1811" i="10" s="1"/>
  <c r="C1812" i="10"/>
  <c r="D1812" i="10" s="1"/>
  <c r="C1813" i="10"/>
  <c r="D1813" i="10" s="1"/>
  <c r="C1814" i="10"/>
  <c r="D1814" i="10" s="1"/>
  <c r="C1815" i="10"/>
  <c r="D1815" i="10" s="1"/>
  <c r="C1816" i="10"/>
  <c r="D1816" i="10" s="1"/>
  <c r="C1817" i="10"/>
  <c r="D1817" i="10" s="1"/>
  <c r="C1818" i="10"/>
  <c r="D1818" i="10" s="1"/>
  <c r="C1819" i="10"/>
  <c r="D1819" i="10" s="1"/>
  <c r="C1820" i="10"/>
  <c r="D1820" i="10" s="1"/>
  <c r="C1821" i="10"/>
  <c r="D1821" i="10" s="1"/>
  <c r="C1822" i="10"/>
  <c r="C1823" i="10"/>
  <c r="D1823" i="10" s="1"/>
  <c r="C1824" i="10"/>
  <c r="D1824" i="10" s="1"/>
  <c r="C1825" i="10"/>
  <c r="C1826" i="10"/>
  <c r="D1826" i="10" s="1"/>
  <c r="C1827" i="10"/>
  <c r="D1827" i="10" s="1"/>
  <c r="C1828" i="10"/>
  <c r="D1828" i="10" s="1"/>
  <c r="C1829" i="10"/>
  <c r="D1829" i="10" s="1"/>
  <c r="C1830" i="10"/>
  <c r="D1830" i="10" s="1"/>
  <c r="C1831" i="10"/>
  <c r="D1831" i="10" s="1"/>
  <c r="C1832" i="10"/>
  <c r="D1832" i="10" s="1"/>
  <c r="C1833" i="10"/>
  <c r="D1833" i="10" s="1"/>
  <c r="C1834" i="10"/>
  <c r="C1835" i="10"/>
  <c r="D1835" i="10" s="1"/>
  <c r="C1836" i="10"/>
  <c r="D1836" i="10" s="1"/>
  <c r="C1837" i="10"/>
  <c r="D1837" i="10" s="1"/>
  <c r="C1838" i="10"/>
  <c r="D1838" i="10" s="1"/>
  <c r="C1839" i="10"/>
  <c r="D1839" i="10" s="1"/>
  <c r="C1840" i="10"/>
  <c r="D1840" i="10" s="1"/>
  <c r="C1841" i="10"/>
  <c r="D1841" i="10" s="1"/>
  <c r="C1842" i="10"/>
  <c r="D1842" i="10" s="1"/>
  <c r="C1843" i="10"/>
  <c r="D1843" i="10" s="1"/>
  <c r="C1844" i="10"/>
  <c r="D1844" i="10" s="1"/>
  <c r="C1845" i="10"/>
  <c r="D1845" i="10" s="1"/>
  <c r="C1846" i="10"/>
  <c r="C1847" i="10"/>
  <c r="D1847" i="10" s="1"/>
  <c r="C1848" i="10"/>
  <c r="D1848" i="10" s="1"/>
  <c r="C1849" i="10"/>
  <c r="D1849" i="10" s="1"/>
  <c r="C1850" i="10"/>
  <c r="D1850" i="10" s="1"/>
  <c r="C1851" i="10"/>
  <c r="D1851" i="10" s="1"/>
  <c r="C1852" i="10"/>
  <c r="D1852" i="10" s="1"/>
  <c r="C1853" i="10"/>
  <c r="D1853" i="10" s="1"/>
  <c r="C1854" i="10"/>
  <c r="D1854" i="10" s="1"/>
  <c r="C1855" i="10"/>
  <c r="D1855" i="10" s="1"/>
  <c r="C1856" i="10"/>
  <c r="D1856" i="10" s="1"/>
  <c r="C1857" i="10"/>
  <c r="D1857" i="10" s="1"/>
  <c r="C1858" i="10"/>
  <c r="D1858" i="10" s="1"/>
  <c r="C1859" i="10"/>
  <c r="D1859" i="10" s="1"/>
  <c r="C1860" i="10"/>
  <c r="D1860" i="10" s="1"/>
  <c r="C1861" i="10"/>
  <c r="D1861" i="10" s="1"/>
  <c r="C1862" i="10"/>
  <c r="D1862" i="10" s="1"/>
  <c r="C1863" i="10"/>
  <c r="D1863" i="10" s="1"/>
  <c r="C1864" i="10"/>
  <c r="D1864" i="10" s="1"/>
  <c r="C1865" i="10"/>
  <c r="D1865" i="10" s="1"/>
  <c r="C1866" i="10"/>
  <c r="D1866" i="10" s="1"/>
  <c r="C1867" i="10"/>
  <c r="D1867" i="10" s="1"/>
  <c r="C1868" i="10"/>
  <c r="D1868" i="10" s="1"/>
  <c r="C1869" i="10"/>
  <c r="D1869" i="10" s="1"/>
  <c r="C1870" i="10"/>
  <c r="D1870" i="10" s="1"/>
  <c r="C1871" i="10"/>
  <c r="D1871" i="10" s="1"/>
  <c r="C1872" i="10"/>
  <c r="D1872" i="10" s="1"/>
  <c r="C1873" i="10"/>
  <c r="D1873" i="10" s="1"/>
  <c r="C1874" i="10"/>
  <c r="D1874" i="10" s="1"/>
  <c r="C1875" i="10"/>
  <c r="D1875" i="10" s="1"/>
  <c r="C1876" i="10"/>
  <c r="D1876" i="10" s="1"/>
  <c r="C1877" i="10"/>
  <c r="D1877" i="10" s="1"/>
  <c r="C1878" i="10"/>
  <c r="D1878" i="10" s="1"/>
  <c r="C1879" i="10"/>
  <c r="D1879" i="10" s="1"/>
  <c r="C1880" i="10"/>
  <c r="D1880" i="10" s="1"/>
  <c r="C1881" i="10"/>
  <c r="D1881" i="10" s="1"/>
  <c r="C1882" i="10"/>
  <c r="D1882" i="10" s="1"/>
  <c r="C1883" i="10"/>
  <c r="D1883" i="10" s="1"/>
  <c r="C1884" i="10"/>
  <c r="D1884" i="10" s="1"/>
  <c r="C1885" i="10"/>
  <c r="C1886" i="10"/>
  <c r="D1886" i="10" s="1"/>
  <c r="C1887" i="10"/>
  <c r="D1887" i="10" s="1"/>
  <c r="C1888" i="10"/>
  <c r="D1888" i="10" s="1"/>
  <c r="C1889" i="10"/>
  <c r="D1889" i="10" s="1"/>
  <c r="C1890" i="10"/>
  <c r="D1890" i="10" s="1"/>
  <c r="C1891" i="10"/>
  <c r="D1891" i="10" s="1"/>
  <c r="C1892" i="10"/>
  <c r="D1892" i="10" s="1"/>
  <c r="C1893" i="10"/>
  <c r="D1893" i="10" s="1"/>
  <c r="C1894" i="10"/>
  <c r="D1894" i="10" s="1"/>
  <c r="C1895" i="10"/>
  <c r="D1895" i="10" s="1"/>
  <c r="C1896" i="10"/>
  <c r="D1896" i="10" s="1"/>
  <c r="C1897" i="10"/>
  <c r="D1897" i="10" s="1"/>
  <c r="C1898" i="10"/>
  <c r="D1898" i="10" s="1"/>
  <c r="C1899" i="10"/>
  <c r="D1899" i="10" s="1"/>
  <c r="C1900" i="10"/>
  <c r="D1900" i="10" s="1"/>
  <c r="C1901" i="10"/>
  <c r="D1901" i="10" s="1"/>
  <c r="C1902" i="10"/>
  <c r="D1902" i="10" s="1"/>
  <c r="C1903" i="10"/>
  <c r="D1903" i="10" s="1"/>
  <c r="C1904" i="10"/>
  <c r="D1904" i="10" s="1"/>
  <c r="C1905" i="10"/>
  <c r="D1905" i="10" s="1"/>
  <c r="C2" i="10"/>
  <c r="D2" i="10" s="1"/>
  <c r="D3" i="10"/>
  <c r="D5" i="10"/>
  <c r="D7" i="10"/>
  <c r="D8" i="10"/>
  <c r="D9" i="10"/>
  <c r="D10" i="10"/>
  <c r="D11" i="10"/>
  <c r="D12" i="10"/>
  <c r="D15" i="10"/>
  <c r="D17" i="10"/>
  <c r="D19" i="10"/>
  <c r="D20" i="10"/>
  <c r="D21" i="10"/>
  <c r="D22" i="10"/>
  <c r="D23" i="10"/>
  <c r="D24" i="10"/>
  <c r="D27" i="10"/>
  <c r="D29" i="10"/>
  <c r="D31" i="10"/>
  <c r="D32" i="10"/>
  <c r="D33" i="10"/>
  <c r="D34" i="10"/>
  <c r="D35" i="10"/>
  <c r="D36" i="10"/>
  <c r="D39" i="10"/>
  <c r="D41" i="10"/>
  <c r="D43" i="10"/>
  <c r="D44" i="10"/>
  <c r="D45" i="10"/>
  <c r="D46" i="10"/>
  <c r="D47" i="10"/>
  <c r="D49" i="10"/>
  <c r="D51" i="10"/>
  <c r="D52" i="10"/>
  <c r="D53" i="10"/>
  <c r="D55" i="10"/>
  <c r="D56" i="10"/>
  <c r="D57" i="10"/>
  <c r="D58" i="10"/>
  <c r="D59" i="10"/>
  <c r="D61" i="10"/>
  <c r="D63" i="10"/>
  <c r="D65" i="10"/>
  <c r="D67" i="10"/>
  <c r="D68" i="10"/>
  <c r="D69" i="10"/>
  <c r="D70" i="10"/>
  <c r="D72" i="10"/>
  <c r="D73" i="10"/>
  <c r="D75" i="10"/>
  <c r="D77" i="10"/>
  <c r="D79" i="10"/>
  <c r="D80" i="10"/>
  <c r="D81" i="10"/>
  <c r="D82" i="10"/>
  <c r="D84" i="10"/>
  <c r="D85" i="10"/>
  <c r="D87" i="10"/>
  <c r="D89" i="10"/>
  <c r="D91" i="10"/>
  <c r="D92" i="10"/>
  <c r="D93" i="10"/>
  <c r="D94" i="10"/>
  <c r="D96" i="10"/>
  <c r="D97" i="10"/>
  <c r="D99" i="10"/>
  <c r="D101" i="10"/>
  <c r="D103" i="10"/>
  <c r="D104" i="10"/>
  <c r="D105" i="10"/>
  <c r="D106" i="10"/>
  <c r="D108" i="10"/>
  <c r="D109" i="10"/>
  <c r="D111" i="10"/>
  <c r="D113" i="10"/>
  <c r="D115" i="10"/>
  <c r="D116" i="10"/>
  <c r="D117" i="10"/>
  <c r="D119" i="10"/>
  <c r="D120" i="10"/>
  <c r="D121" i="10"/>
  <c r="D123" i="10"/>
  <c r="D124" i="10"/>
  <c r="D125" i="10"/>
  <c r="D127" i="10"/>
  <c r="D128" i="10"/>
  <c r="D129" i="10"/>
  <c r="D131" i="10"/>
  <c r="D132" i="10"/>
  <c r="D133" i="10"/>
  <c r="D135" i="10"/>
  <c r="D137" i="10"/>
  <c r="D138" i="10"/>
  <c r="D139" i="10"/>
  <c r="D140" i="10"/>
  <c r="D141" i="10"/>
  <c r="D143" i="10"/>
  <c r="D144" i="10"/>
  <c r="D145" i="10"/>
  <c r="D147" i="10"/>
  <c r="D149" i="10"/>
  <c r="D151" i="10"/>
  <c r="D152" i="10"/>
  <c r="D153" i="10"/>
  <c r="D155" i="10"/>
  <c r="D156" i="10"/>
  <c r="D157" i="10"/>
  <c r="D159" i="10"/>
  <c r="D161" i="10"/>
  <c r="D163" i="10"/>
  <c r="D164" i="10"/>
  <c r="D165" i="10"/>
  <c r="D167" i="10"/>
  <c r="D168" i="10"/>
  <c r="D169" i="10"/>
  <c r="D171" i="10"/>
  <c r="D173" i="10"/>
  <c r="D175" i="10"/>
  <c r="D176" i="10"/>
  <c r="D178" i="10"/>
  <c r="D179" i="10"/>
  <c r="D180" i="10"/>
  <c r="D181" i="10"/>
  <c r="D183" i="10"/>
  <c r="D185" i="10"/>
  <c r="D186" i="10"/>
  <c r="D187" i="10"/>
  <c r="D188" i="10"/>
  <c r="D189" i="10"/>
  <c r="D190" i="10"/>
  <c r="D191" i="10"/>
  <c r="D192" i="10"/>
  <c r="D193" i="10"/>
  <c r="D195" i="10"/>
  <c r="D197" i="10"/>
  <c r="D200" i="10"/>
  <c r="D201" i="10"/>
  <c r="D202" i="10"/>
  <c r="D203" i="10"/>
  <c r="D204" i="10"/>
  <c r="D205" i="10"/>
  <c r="D207" i="10"/>
  <c r="D209" i="10"/>
  <c r="D211" i="10"/>
  <c r="D212" i="10"/>
  <c r="D213" i="10"/>
  <c r="D214" i="10"/>
  <c r="D215" i="10"/>
  <c r="D216" i="10"/>
  <c r="D217" i="10"/>
  <c r="D219" i="10"/>
  <c r="D221" i="10"/>
  <c r="D223" i="10"/>
  <c r="D224" i="10"/>
  <c r="D225" i="10"/>
  <c r="D226" i="10"/>
  <c r="D227" i="10"/>
  <c r="D228" i="10"/>
  <c r="D229" i="10"/>
  <c r="D231" i="10"/>
  <c r="D235" i="10"/>
  <c r="D236" i="10"/>
  <c r="D237" i="10"/>
  <c r="D238" i="10"/>
  <c r="D239" i="10"/>
  <c r="D240" i="10"/>
  <c r="D241" i="10"/>
  <c r="D243" i="10"/>
  <c r="D247" i="10"/>
  <c r="D248" i="10"/>
  <c r="D249" i="10"/>
  <c r="D250" i="10"/>
  <c r="D251" i="10"/>
  <c r="D252" i="10"/>
  <c r="D253" i="10"/>
  <c r="D255" i="10"/>
  <c r="D257" i="10"/>
  <c r="D259" i="10"/>
  <c r="D260" i="10"/>
  <c r="D261" i="10"/>
  <c r="D262" i="10"/>
  <c r="D263" i="10"/>
  <c r="D264" i="10"/>
  <c r="D265" i="10"/>
  <c r="D267" i="10"/>
  <c r="D269" i="10"/>
  <c r="D271" i="10"/>
  <c r="D272" i="10"/>
  <c r="D273" i="10"/>
  <c r="D274" i="10"/>
  <c r="D275" i="10"/>
  <c r="D276" i="10"/>
  <c r="D277" i="10"/>
  <c r="D279" i="10"/>
  <c r="D281" i="10"/>
  <c r="D283" i="10"/>
  <c r="D284" i="10"/>
  <c r="D285" i="10"/>
  <c r="D286" i="10"/>
  <c r="D287" i="10"/>
  <c r="D288" i="10"/>
  <c r="D289" i="10"/>
  <c r="D291" i="10"/>
  <c r="D293" i="10"/>
  <c r="D295" i="10"/>
  <c r="D296" i="10"/>
  <c r="D297" i="10"/>
  <c r="D298" i="10"/>
  <c r="D299" i="10"/>
  <c r="D300" i="10"/>
  <c r="D301" i="10"/>
  <c r="D305" i="10"/>
  <c r="D307" i="10"/>
  <c r="D308" i="10"/>
  <c r="D309" i="10"/>
  <c r="D310" i="10"/>
  <c r="D311" i="10"/>
  <c r="D312" i="10"/>
  <c r="D313" i="10"/>
  <c r="D317" i="10"/>
  <c r="D319" i="10"/>
  <c r="D320" i="10"/>
  <c r="D321" i="10"/>
  <c r="D322" i="10"/>
  <c r="D323" i="10"/>
  <c r="D324" i="10"/>
  <c r="D325" i="10"/>
  <c r="D327" i="10"/>
  <c r="D329" i="10"/>
  <c r="D331" i="10"/>
  <c r="D332" i="10"/>
  <c r="D333" i="10"/>
  <c r="D334" i="10"/>
  <c r="D335" i="10"/>
  <c r="D336" i="10"/>
  <c r="D337" i="10"/>
  <c r="D339" i="10"/>
  <c r="D341" i="10"/>
  <c r="D343" i="10"/>
  <c r="D344" i="10"/>
  <c r="D345" i="10"/>
  <c r="D346" i="10"/>
  <c r="D347" i="10"/>
  <c r="D348" i="10"/>
  <c r="D349" i="10"/>
  <c r="D351" i="10"/>
  <c r="D353" i="10"/>
  <c r="D355" i="10"/>
  <c r="D356" i="10"/>
  <c r="D357" i="10"/>
  <c r="D358" i="10"/>
  <c r="D359" i="10"/>
  <c r="D360" i="10"/>
  <c r="D361" i="10"/>
  <c r="D363" i="10"/>
  <c r="D365" i="10"/>
  <c r="D366" i="10"/>
  <c r="D367" i="10"/>
  <c r="D368" i="10"/>
  <c r="D369" i="10"/>
  <c r="D370" i="10"/>
  <c r="D371" i="10"/>
  <c r="D372" i="10"/>
  <c r="D375" i="10"/>
  <c r="D377" i="10"/>
  <c r="D379" i="10"/>
  <c r="D380" i="10"/>
  <c r="D381" i="10"/>
  <c r="D382" i="10"/>
  <c r="D383" i="10"/>
  <c r="D384" i="10"/>
  <c r="D387" i="10"/>
  <c r="D389" i="10"/>
  <c r="D391" i="10"/>
  <c r="D392" i="10"/>
  <c r="D393" i="10"/>
  <c r="D394" i="10"/>
  <c r="D395" i="10"/>
  <c r="D396" i="10"/>
  <c r="D399" i="10"/>
  <c r="D401" i="10"/>
  <c r="D403" i="10"/>
  <c r="D404" i="10"/>
  <c r="D405" i="10"/>
  <c r="D406" i="10"/>
  <c r="D407" i="10"/>
  <c r="D408" i="10"/>
  <c r="D411" i="10"/>
  <c r="D413" i="10"/>
  <c r="D414" i="10"/>
  <c r="D415" i="10"/>
  <c r="D416" i="10"/>
  <c r="D417" i="10"/>
  <c r="D418" i="10"/>
  <c r="D419" i="10"/>
  <c r="D421" i="10"/>
  <c r="D423" i="10"/>
  <c r="D425" i="10"/>
  <c r="D427" i="10"/>
  <c r="D428" i="10"/>
  <c r="D429" i="10"/>
  <c r="D430" i="10"/>
  <c r="D431" i="10"/>
  <c r="D433" i="10"/>
  <c r="D435" i="10"/>
  <c r="D437" i="10"/>
  <c r="D439" i="10"/>
  <c r="D440" i="10"/>
  <c r="D441" i="10"/>
  <c r="D442" i="10"/>
  <c r="D444" i="10"/>
  <c r="D445" i="10"/>
  <c r="D447" i="10"/>
  <c r="D449" i="10"/>
  <c r="D451" i="10"/>
  <c r="D452" i="10"/>
  <c r="D453" i="10"/>
  <c r="D454" i="10"/>
  <c r="D455" i="10"/>
  <c r="D456" i="10"/>
  <c r="D457" i="10"/>
  <c r="D459" i="10"/>
  <c r="D461" i="10"/>
  <c r="D463" i="10"/>
  <c r="D464" i="10"/>
  <c r="D466" i="10"/>
  <c r="D467" i="10"/>
  <c r="D468" i="10"/>
  <c r="D469" i="10"/>
  <c r="D471" i="10"/>
  <c r="D473" i="10"/>
  <c r="D475" i="10"/>
  <c r="D476" i="10"/>
  <c r="D478" i="10"/>
  <c r="D479" i="10"/>
  <c r="D480" i="10"/>
  <c r="D481" i="10"/>
  <c r="D483" i="10"/>
  <c r="D485" i="10"/>
  <c r="D487" i="10"/>
  <c r="D489" i="10"/>
  <c r="D490" i="10"/>
  <c r="D491" i="10"/>
  <c r="D492" i="10"/>
  <c r="D493" i="10"/>
  <c r="D495" i="10"/>
  <c r="D497" i="10"/>
  <c r="D499" i="10"/>
  <c r="D501" i="10"/>
  <c r="D502" i="10"/>
  <c r="D503" i="10"/>
  <c r="D504" i="10"/>
  <c r="D505" i="10"/>
  <c r="D507" i="10"/>
  <c r="D509" i="10"/>
  <c r="D511" i="10"/>
  <c r="D513" i="10"/>
  <c r="D514" i="10"/>
  <c r="D515" i="10"/>
  <c r="D516" i="10"/>
  <c r="D517" i="10"/>
  <c r="D519" i="10"/>
  <c r="D520" i="10"/>
  <c r="D521" i="10"/>
  <c r="D524" i="10"/>
  <c r="D525" i="10"/>
  <c r="D526" i="10"/>
  <c r="D527" i="10"/>
  <c r="D528" i="10"/>
  <c r="D529" i="10"/>
  <c r="D531" i="10"/>
  <c r="D533" i="10"/>
  <c r="D536" i="10"/>
  <c r="D537" i="10"/>
  <c r="D538" i="10"/>
  <c r="D539" i="10"/>
  <c r="D540" i="10"/>
  <c r="D541" i="10"/>
  <c r="D543" i="10"/>
  <c r="D545" i="10"/>
  <c r="D548" i="10"/>
  <c r="D549" i="10"/>
  <c r="D550" i="10"/>
  <c r="D551" i="10"/>
  <c r="D552" i="10"/>
  <c r="D553" i="10"/>
  <c r="D555" i="10"/>
  <c r="D557" i="10"/>
  <c r="D559" i="10"/>
  <c r="D560" i="10"/>
  <c r="D561" i="10"/>
  <c r="D562" i="10"/>
  <c r="D563" i="10"/>
  <c r="D564" i="10"/>
  <c r="D565" i="10"/>
  <c r="D567" i="10"/>
  <c r="D569" i="10"/>
  <c r="D572" i="10"/>
  <c r="D573" i="10"/>
  <c r="D574" i="10"/>
  <c r="D575" i="10"/>
  <c r="D576" i="10"/>
  <c r="D577" i="10"/>
  <c r="D579" i="10"/>
  <c r="D580" i="10"/>
  <c r="D584" i="10"/>
  <c r="D585" i="10"/>
  <c r="D586" i="10"/>
  <c r="D587" i="10"/>
  <c r="D588" i="10"/>
  <c r="D589" i="10"/>
  <c r="D591" i="10"/>
  <c r="D596" i="10"/>
  <c r="D597" i="10"/>
  <c r="D598" i="10"/>
  <c r="D599" i="10"/>
  <c r="D600" i="10"/>
  <c r="D601" i="10"/>
  <c r="D603" i="10"/>
  <c r="D608" i="10"/>
  <c r="D609" i="10"/>
  <c r="D610" i="10"/>
  <c r="D611" i="10"/>
  <c r="D612" i="10"/>
  <c r="D613" i="10"/>
  <c r="D615" i="10"/>
  <c r="D620" i="10"/>
  <c r="D621" i="10"/>
  <c r="D622" i="10"/>
  <c r="D623" i="10"/>
  <c r="D624" i="10"/>
  <c r="D625" i="10"/>
  <c r="D627" i="10"/>
  <c r="D628" i="10"/>
  <c r="D631" i="10"/>
  <c r="D632" i="10"/>
  <c r="D633" i="10"/>
  <c r="D634" i="10"/>
  <c r="D635" i="10"/>
  <c r="D636" i="10"/>
  <c r="D637" i="10"/>
  <c r="D639" i="10"/>
  <c r="D642" i="10"/>
  <c r="D644" i="10"/>
  <c r="D645" i="10"/>
  <c r="D646" i="10"/>
  <c r="D647" i="10"/>
  <c r="D648" i="10"/>
  <c r="D649" i="10"/>
  <c r="D651" i="10"/>
  <c r="D656" i="10"/>
  <c r="D657" i="10"/>
  <c r="D658" i="10"/>
  <c r="D659" i="10"/>
  <c r="D660" i="10"/>
  <c r="D661" i="10"/>
  <c r="D663" i="10"/>
  <c r="D668" i="10"/>
  <c r="D669" i="10"/>
  <c r="D670" i="10"/>
  <c r="D671" i="10"/>
  <c r="D672" i="10"/>
  <c r="D673" i="10"/>
  <c r="D675" i="10"/>
  <c r="D677" i="10"/>
  <c r="D680" i="10"/>
  <c r="D681" i="10"/>
  <c r="D682" i="10"/>
  <c r="D683" i="10"/>
  <c r="D684" i="10"/>
  <c r="D685" i="10"/>
  <c r="D687" i="10"/>
  <c r="D689" i="10"/>
  <c r="D692" i="10"/>
  <c r="D693" i="10"/>
  <c r="D694" i="10"/>
  <c r="D695" i="10"/>
  <c r="D696" i="10"/>
  <c r="D697" i="10"/>
  <c r="D699" i="10"/>
  <c r="D701" i="10"/>
  <c r="D704" i="10"/>
  <c r="D705" i="10"/>
  <c r="D706" i="10"/>
  <c r="D707" i="10"/>
  <c r="D708" i="10"/>
  <c r="D711" i="10"/>
  <c r="D713" i="10"/>
  <c r="D716" i="10"/>
  <c r="D717" i="10"/>
  <c r="D718" i="10"/>
  <c r="D719" i="10"/>
  <c r="D720" i="10"/>
  <c r="D723" i="10"/>
  <c r="D725" i="10"/>
  <c r="D727" i="10"/>
  <c r="D728" i="10"/>
  <c r="D729" i="10"/>
  <c r="D730" i="10"/>
  <c r="D731" i="10"/>
  <c r="D733" i="10"/>
  <c r="D735" i="10"/>
  <c r="D737" i="10"/>
  <c r="D739" i="10"/>
  <c r="D740" i="10"/>
  <c r="D741" i="10"/>
  <c r="D742" i="10"/>
  <c r="D743" i="10"/>
  <c r="D745" i="10"/>
  <c r="D749" i="10"/>
  <c r="D752" i="10"/>
  <c r="D753" i="10"/>
  <c r="D754" i="10"/>
  <c r="D755" i="10"/>
  <c r="D757" i="10"/>
  <c r="D759" i="10"/>
  <c r="D761" i="10"/>
  <c r="D762" i="10"/>
  <c r="D764" i="10"/>
  <c r="D765" i="10"/>
  <c r="D766" i="10"/>
  <c r="D768" i="10"/>
  <c r="D769" i="10"/>
  <c r="D773" i="10"/>
  <c r="D776" i="10"/>
  <c r="D777" i="10"/>
  <c r="D778" i="10"/>
  <c r="D780" i="10"/>
  <c r="D781" i="10"/>
  <c r="D783" i="10"/>
  <c r="D784" i="10"/>
  <c r="D785" i="10"/>
  <c r="D788" i="10"/>
  <c r="D789" i="10"/>
  <c r="D790" i="10"/>
  <c r="D792" i="10"/>
  <c r="D793" i="10"/>
  <c r="D797" i="10"/>
  <c r="D799" i="10"/>
  <c r="D800" i="10"/>
  <c r="D801" i="10"/>
  <c r="D803" i="10"/>
  <c r="D804" i="10"/>
  <c r="D805" i="10"/>
  <c r="D809" i="10"/>
  <c r="D811" i="10"/>
  <c r="D812" i="10"/>
  <c r="D813" i="10"/>
  <c r="D815" i="10"/>
  <c r="D816" i="10"/>
  <c r="D817" i="10"/>
  <c r="D821" i="10"/>
  <c r="D824" i="10"/>
  <c r="D826" i="10"/>
  <c r="D827" i="10"/>
  <c r="D828" i="10"/>
  <c r="D829" i="10"/>
  <c r="D833" i="10"/>
  <c r="D836" i="10"/>
  <c r="D838" i="10"/>
  <c r="D839" i="10"/>
  <c r="D840" i="10"/>
  <c r="D841" i="10"/>
  <c r="D845" i="10"/>
  <c r="D848" i="10"/>
  <c r="D850" i="10"/>
  <c r="D851" i="10"/>
  <c r="D852" i="10"/>
  <c r="D853" i="10"/>
  <c r="D857" i="10"/>
  <c r="D858" i="10"/>
  <c r="D860" i="10"/>
  <c r="D862" i="10"/>
  <c r="D863" i="10"/>
  <c r="D864" i="10"/>
  <c r="D865" i="10"/>
  <c r="D869" i="10"/>
  <c r="D871" i="10"/>
  <c r="D873" i="10"/>
  <c r="D874" i="10"/>
  <c r="D875" i="10"/>
  <c r="D876" i="10"/>
  <c r="D877" i="10"/>
  <c r="D881" i="10"/>
  <c r="D883" i="10"/>
  <c r="D885" i="10"/>
  <c r="D886" i="10"/>
  <c r="D887" i="10"/>
  <c r="D888" i="10"/>
  <c r="D889" i="10"/>
  <c r="D891" i="10"/>
  <c r="D893" i="10"/>
  <c r="D894" i="10"/>
  <c r="D897" i="10"/>
  <c r="D898" i="10"/>
  <c r="D899" i="10"/>
  <c r="D900" i="10"/>
  <c r="D901" i="10"/>
  <c r="D905" i="10"/>
  <c r="D909" i="10"/>
  <c r="D910" i="10"/>
  <c r="D911" i="10"/>
  <c r="D912" i="10"/>
  <c r="D913" i="10"/>
  <c r="D917" i="10"/>
  <c r="D921" i="10"/>
  <c r="D922" i="10"/>
  <c r="D923" i="10"/>
  <c r="D924" i="10"/>
  <c r="D925" i="10"/>
  <c r="D929" i="10"/>
  <c r="D932" i="10"/>
  <c r="D933" i="10"/>
  <c r="D934" i="10"/>
  <c r="D935" i="10"/>
  <c r="D936" i="10"/>
  <c r="D937" i="10"/>
  <c r="D941" i="10"/>
  <c r="D944" i="10"/>
  <c r="D945" i="10"/>
  <c r="D946" i="10"/>
  <c r="D947" i="10"/>
  <c r="D948" i="10"/>
  <c r="D949" i="10"/>
  <c r="D951" i="10"/>
  <c r="D952" i="10"/>
  <c r="D956" i="10"/>
  <c r="D957" i="10"/>
  <c r="D958" i="10"/>
  <c r="D959" i="10"/>
  <c r="D960" i="10"/>
  <c r="D961" i="10"/>
  <c r="D965" i="10"/>
  <c r="D968" i="10"/>
  <c r="D969" i="10"/>
  <c r="D970" i="10"/>
  <c r="D971" i="10"/>
  <c r="D972" i="10"/>
  <c r="D973" i="10"/>
  <c r="D977" i="10"/>
  <c r="D980" i="10"/>
  <c r="D981" i="10"/>
  <c r="D982" i="10"/>
  <c r="D983" i="10"/>
  <c r="D984" i="10"/>
  <c r="D985" i="10"/>
  <c r="D989" i="10"/>
  <c r="D991" i="10"/>
  <c r="D992" i="10"/>
  <c r="D993" i="10"/>
  <c r="D994" i="10"/>
  <c r="D995" i="10"/>
  <c r="D996" i="10"/>
  <c r="D997" i="10"/>
  <c r="D1000" i="10"/>
  <c r="D1001" i="10"/>
  <c r="D1002" i="10"/>
  <c r="D1004" i="10"/>
  <c r="D1005" i="10"/>
  <c r="D1006" i="10"/>
  <c r="D1007" i="10"/>
  <c r="D1008" i="10"/>
  <c r="D1009" i="10"/>
  <c r="D1013" i="10"/>
  <c r="D1016" i="10"/>
  <c r="D1017" i="10"/>
  <c r="D1018" i="10"/>
  <c r="D1019" i="10"/>
  <c r="D1020" i="10"/>
  <c r="D1021" i="10"/>
  <c r="D1025" i="10"/>
  <c r="D1028" i="10"/>
  <c r="D1029" i="10"/>
  <c r="D1030" i="10"/>
  <c r="D1031" i="10"/>
  <c r="D1032" i="10"/>
  <c r="D1033" i="10"/>
  <c r="D1037" i="10"/>
  <c r="D1038" i="10"/>
  <c r="D1040" i="10"/>
  <c r="D1041" i="10"/>
  <c r="D1042" i="10"/>
  <c r="D1043" i="10"/>
  <c r="D1044" i="10"/>
  <c r="D1045" i="10"/>
  <c r="D1049" i="10"/>
  <c r="D1052" i="10"/>
  <c r="D1053" i="10"/>
  <c r="D1054" i="10"/>
  <c r="D1055" i="10"/>
  <c r="D1056" i="10"/>
  <c r="D1057" i="10"/>
  <c r="D1059" i="10"/>
  <c r="D1060" i="10"/>
  <c r="D1061" i="10"/>
  <c r="D1064" i="10"/>
  <c r="D1065" i="10"/>
  <c r="D1066" i="10"/>
  <c r="D1067" i="10"/>
  <c r="D1068" i="10"/>
  <c r="D1069" i="10"/>
  <c r="D1073" i="10"/>
  <c r="D1076" i="10"/>
  <c r="D1077" i="10"/>
  <c r="D1078" i="10"/>
  <c r="D1079" i="10"/>
  <c r="D1080" i="10"/>
  <c r="D1081" i="10"/>
  <c r="D1085" i="10"/>
  <c r="D1088" i="10"/>
  <c r="D1089" i="10"/>
  <c r="D1090" i="10"/>
  <c r="D1091" i="10"/>
  <c r="D1092" i="10"/>
  <c r="D1093" i="10"/>
  <c r="D1097" i="10"/>
  <c r="D1099" i="10"/>
  <c r="D1100" i="10"/>
  <c r="D1101" i="10"/>
  <c r="D1102" i="10"/>
  <c r="D1103" i="10"/>
  <c r="D1104" i="10"/>
  <c r="D1105" i="10"/>
  <c r="D1109" i="10"/>
  <c r="D1112" i="10"/>
  <c r="D1113" i="10"/>
  <c r="D1114" i="10"/>
  <c r="D1115" i="10"/>
  <c r="D1116" i="10"/>
  <c r="D1117" i="10"/>
  <c r="D1121" i="10"/>
  <c r="D1124" i="10"/>
  <c r="D1125" i="10"/>
  <c r="D1126" i="10"/>
  <c r="D1127" i="10"/>
  <c r="D1129" i="10"/>
  <c r="D1131" i="10"/>
  <c r="D1133" i="10"/>
  <c r="D1136" i="10"/>
  <c r="D1137" i="10"/>
  <c r="D1138" i="10"/>
  <c r="D1139" i="10"/>
  <c r="D1141" i="10"/>
  <c r="D1145" i="10"/>
  <c r="D1149" i="10"/>
  <c r="D1150" i="10"/>
  <c r="D1151" i="10"/>
  <c r="D1152" i="10"/>
  <c r="D1153" i="10"/>
  <c r="D1157" i="10"/>
  <c r="D1159" i="10"/>
  <c r="D1160" i="10"/>
  <c r="D1161" i="10"/>
  <c r="D1162" i="10"/>
  <c r="D1163" i="10"/>
  <c r="D1165" i="10"/>
  <c r="D1169" i="10"/>
  <c r="D1173" i="10"/>
  <c r="D1174" i="10"/>
  <c r="D1175" i="10"/>
  <c r="D1177" i="10"/>
  <c r="D1181" i="10"/>
  <c r="D1184" i="10"/>
  <c r="D1185" i="10"/>
  <c r="D1186" i="10"/>
  <c r="D1187" i="10"/>
  <c r="D1188" i="10"/>
  <c r="D1189" i="10"/>
  <c r="D1193" i="10"/>
  <c r="D1196" i="10"/>
  <c r="D1197" i="10"/>
  <c r="D1198" i="10"/>
  <c r="D1199" i="10"/>
  <c r="D1203" i="10"/>
  <c r="D1205" i="10"/>
  <c r="D1209" i="10"/>
  <c r="D1210" i="10"/>
  <c r="D1211" i="10"/>
  <c r="D1213" i="10"/>
  <c r="D1217" i="10"/>
  <c r="D1219" i="10"/>
  <c r="D1221" i="10"/>
  <c r="D1222" i="10"/>
  <c r="D1223" i="10"/>
  <c r="D1225" i="10"/>
  <c r="D1229" i="10"/>
  <c r="D1233" i="10"/>
  <c r="D1234" i="10"/>
  <c r="D1235" i="10"/>
  <c r="D1237" i="10"/>
  <c r="D1241" i="10"/>
  <c r="D1245" i="10"/>
  <c r="D1246" i="10"/>
  <c r="D1247" i="10"/>
  <c r="D1249" i="10"/>
  <c r="D1253" i="10"/>
  <c r="D1257" i="10"/>
  <c r="D1258" i="10"/>
  <c r="D1259" i="10"/>
  <c r="D1261" i="10"/>
  <c r="D1265" i="10"/>
  <c r="D1269" i="10"/>
  <c r="D1270" i="10"/>
  <c r="D1271" i="10"/>
  <c r="D1273" i="10"/>
  <c r="D1277" i="10"/>
  <c r="D1281" i="10"/>
  <c r="D1282" i="10"/>
  <c r="D1284" i="10"/>
  <c r="D1285" i="10"/>
  <c r="D1289" i="10"/>
  <c r="D1291" i="10"/>
  <c r="D1293" i="10"/>
  <c r="D1294" i="10"/>
  <c r="D1296" i="10"/>
  <c r="D1297" i="10"/>
  <c r="D1301" i="10"/>
  <c r="D1305" i="10"/>
  <c r="D1306" i="10"/>
  <c r="D1309" i="10"/>
  <c r="D1311" i="10"/>
  <c r="D1312" i="10"/>
  <c r="D1313" i="10"/>
  <c r="D1317" i="10"/>
  <c r="D1318" i="10"/>
  <c r="D1321" i="10"/>
  <c r="D1325" i="10"/>
  <c r="D1329" i="10"/>
  <c r="D1330" i="10"/>
  <c r="D1333" i="10"/>
  <c r="D1337" i="10"/>
  <c r="D1341" i="10"/>
  <c r="D1343" i="10"/>
  <c r="D1345" i="10"/>
  <c r="D1349" i="10"/>
  <c r="D1352" i="10"/>
  <c r="D1353" i="10"/>
  <c r="D1355" i="10"/>
  <c r="D1357" i="10"/>
  <c r="D1359" i="10"/>
  <c r="D1360" i="10"/>
  <c r="D1361" i="10"/>
  <c r="D1365" i="10"/>
  <c r="D1367" i="10"/>
  <c r="D1368" i="10"/>
  <c r="D1369" i="10"/>
  <c r="D1373" i="10"/>
  <c r="D1377" i="10"/>
  <c r="D1379" i="10"/>
  <c r="D1381" i="10"/>
  <c r="D1385" i="10"/>
  <c r="D1389" i="10"/>
  <c r="D1391" i="10"/>
  <c r="D1392" i="10"/>
  <c r="D1393" i="10"/>
  <c r="D1397" i="10"/>
  <c r="D1401" i="10"/>
  <c r="D1403" i="10"/>
  <c r="D1405" i="10"/>
  <c r="D1407" i="10"/>
  <c r="D1408" i="10"/>
  <c r="D1409" i="10"/>
  <c r="D1413" i="10"/>
  <c r="D1415" i="10"/>
  <c r="D1417" i="10"/>
  <c r="D1421" i="10"/>
  <c r="D1425" i="10"/>
  <c r="D1427" i="10"/>
  <c r="D1429" i="10"/>
  <c r="D1433" i="10"/>
  <c r="D1437" i="10"/>
  <c r="D1439" i="10"/>
  <c r="D1441" i="10"/>
  <c r="D1445" i="10"/>
  <c r="D1448" i="10"/>
  <c r="D1449" i="10"/>
  <c r="D1451" i="10"/>
  <c r="D1453" i="10"/>
  <c r="D1455" i="10"/>
  <c r="D1456" i="10"/>
  <c r="D1462" i="10"/>
  <c r="D1463" i="10"/>
  <c r="D1465" i="10"/>
  <c r="D1469" i="10"/>
  <c r="D1473" i="10"/>
  <c r="D1474" i="10"/>
  <c r="D1475" i="10"/>
  <c r="D1476" i="10"/>
  <c r="D1477" i="10"/>
  <c r="D1485" i="10"/>
  <c r="D1486" i="10"/>
  <c r="D1487" i="10"/>
  <c r="D1488" i="10"/>
  <c r="D1489" i="10"/>
  <c r="D1497" i="10"/>
  <c r="D1498" i="10"/>
  <c r="D1499" i="10"/>
  <c r="D1501" i="10"/>
  <c r="D1503" i="10"/>
  <c r="D1504" i="10"/>
  <c r="D1510" i="10"/>
  <c r="D1511" i="10"/>
  <c r="D1513" i="10"/>
  <c r="D1518" i="10"/>
  <c r="D1521" i="10"/>
  <c r="D1522" i="10"/>
  <c r="D1523" i="10"/>
  <c r="D1525" i="10"/>
  <c r="D1534" i="10"/>
  <c r="D1535" i="10"/>
  <c r="D1537" i="10"/>
  <c r="D1546" i="10"/>
  <c r="D1547" i="10"/>
  <c r="D1549" i="10"/>
  <c r="D1551" i="10"/>
  <c r="D1558" i="10"/>
  <c r="D1559" i="10"/>
  <c r="D1561" i="10"/>
  <c r="D1570" i="10"/>
  <c r="D1571" i="10"/>
  <c r="D1573" i="10"/>
  <c r="D1577" i="10"/>
  <c r="D1582" i="10"/>
  <c r="D1583" i="10"/>
  <c r="D1585" i="10"/>
  <c r="D1594" i="10"/>
  <c r="D1595" i="10"/>
  <c r="D1597" i="10"/>
  <c r="D1606" i="10"/>
  <c r="D1607" i="10"/>
  <c r="D1609" i="10"/>
  <c r="D1614" i="10"/>
  <c r="D1618" i="10"/>
  <c r="D1621" i="10"/>
  <c r="D1630" i="10"/>
  <c r="D1633" i="10"/>
  <c r="D1635" i="10"/>
  <c r="D1641" i="10"/>
  <c r="D1642" i="10"/>
  <c r="D1643" i="10"/>
  <c r="D1645" i="10"/>
  <c r="D1654" i="10"/>
  <c r="D1657" i="10"/>
  <c r="D1666" i="10"/>
  <c r="D1667" i="10"/>
  <c r="D1669" i="10"/>
  <c r="D1671" i="10"/>
  <c r="D1678" i="10"/>
  <c r="D1681" i="10"/>
  <c r="D1690" i="10"/>
  <c r="D1691" i="10"/>
  <c r="D1693" i="10"/>
  <c r="D1702" i="10"/>
  <c r="D1705" i="10"/>
  <c r="D1707" i="10"/>
  <c r="D1708" i="10"/>
  <c r="D1714" i="10"/>
  <c r="D1717" i="10"/>
  <c r="D1726" i="10"/>
  <c r="D1729" i="10"/>
  <c r="D1737" i="10"/>
  <c r="D1738" i="10"/>
  <c r="D1739" i="10"/>
  <c r="D1741" i="10"/>
  <c r="D1750" i="10"/>
  <c r="D1753" i="10"/>
  <c r="D1762" i="10"/>
  <c r="D1763" i="10"/>
  <c r="D1765" i="10"/>
  <c r="D1767" i="10"/>
  <c r="D1774" i="10"/>
  <c r="D1777" i="10"/>
  <c r="D1786" i="10"/>
  <c r="D1787" i="10"/>
  <c r="D1789" i="10"/>
  <c r="D1798" i="10"/>
  <c r="D1810" i="10"/>
  <c r="D1822" i="10"/>
  <c r="D1825" i="10"/>
  <c r="D1834" i="10"/>
  <c r="D1846" i="10"/>
  <c r="D1885" i="10"/>
  <c r="C105" i="8"/>
  <c r="C106" i="8"/>
  <c r="C107" i="8"/>
  <c r="C108" i="8"/>
  <c r="C109" i="8"/>
  <c r="C110" i="8"/>
  <c r="C111" i="8"/>
  <c r="C112" i="8"/>
  <c r="C113" i="8"/>
  <c r="C114" i="8"/>
  <c r="C115" i="8"/>
  <c r="C116" i="8"/>
  <c r="C119" i="8"/>
  <c r="C120" i="8"/>
  <c r="C128" i="8"/>
  <c r="C139" i="8"/>
  <c r="C140" i="8"/>
  <c r="C141" i="8"/>
  <c r="C142" i="8"/>
  <c r="C143" i="8"/>
  <c r="C144" i="8"/>
  <c r="C145" i="8"/>
  <c r="C147" i="8"/>
  <c r="C150" i="8"/>
  <c r="C151" i="8"/>
  <c r="C152" i="8"/>
  <c r="C153" i="8"/>
  <c r="C154" i="8"/>
  <c r="C155" i="8"/>
  <c r="C157" i="8"/>
  <c r="C161" i="8"/>
  <c r="C104" i="8"/>
  <c r="C102" i="8"/>
  <c r="F13" i="7"/>
  <c r="F12" i="7"/>
  <c r="F11" i="7"/>
  <c r="F54" i="7" s="1"/>
  <c r="D101" i="8"/>
  <c r="E101" i="8" s="1"/>
  <c r="F101" i="8" s="1"/>
  <c r="G101" i="8" s="1"/>
  <c r="H101" i="8" s="1"/>
  <c r="I101" i="8" s="1"/>
  <c r="C96" i="8"/>
  <c r="G3" i="7"/>
  <c r="H3" i="7" s="1"/>
  <c r="I3" i="7" s="1"/>
  <c r="J3" i="7" s="1"/>
  <c r="K3" i="7" s="1"/>
  <c r="L3" i="7" s="1"/>
  <c r="F5" i="7"/>
  <c r="F6" i="7" s="1"/>
  <c r="F7" i="7"/>
  <c r="F8" i="7" s="1"/>
  <c r="G7" i="7"/>
  <c r="G8" i="7" s="1"/>
  <c r="H7" i="7"/>
  <c r="H8" i="7" s="1"/>
  <c r="I7" i="7"/>
  <c r="I8" i="7" s="1"/>
  <c r="J7" i="7"/>
  <c r="J8" i="7" s="1"/>
  <c r="K7" i="7"/>
  <c r="K8" i="7" s="1"/>
  <c r="L7" i="7"/>
  <c r="L8" i="7" s="1"/>
  <c r="F9" i="7"/>
  <c r="F10" i="7" s="1"/>
  <c r="G9" i="7"/>
  <c r="G10" i="7" s="1"/>
  <c r="H9" i="7"/>
  <c r="H10" i="7" s="1"/>
  <c r="I9" i="7"/>
  <c r="I10" i="7" s="1"/>
  <c r="J9" i="7"/>
  <c r="J10" i="7" s="1"/>
  <c r="K9" i="7"/>
  <c r="K10" i="7" s="1"/>
  <c r="L9" i="7"/>
  <c r="L10" i="7" s="1"/>
  <c r="G17" i="7"/>
  <c r="H17" i="7" s="1"/>
  <c r="I17" i="7" s="1"/>
  <c r="J17" i="7" s="1"/>
  <c r="K17" i="7" s="1"/>
  <c r="L17" i="7" s="1"/>
  <c r="F19" i="7"/>
  <c r="G19" i="7"/>
  <c r="H19" i="7"/>
  <c r="I19" i="7"/>
  <c r="J19" i="7"/>
  <c r="K19" i="7"/>
  <c r="L19" i="7"/>
  <c r="F20" i="7"/>
  <c r="G20" i="7"/>
  <c r="H20" i="7"/>
  <c r="I20" i="7"/>
  <c r="J20" i="7"/>
  <c r="K20" i="7"/>
  <c r="L20" i="7"/>
  <c r="F21" i="7"/>
  <c r="G21" i="7"/>
  <c r="H21" i="7"/>
  <c r="I21" i="7"/>
  <c r="J21" i="7"/>
  <c r="K21" i="7"/>
  <c r="L21" i="7"/>
  <c r="G25" i="7"/>
  <c r="H25" i="7" s="1"/>
  <c r="I25" i="7" s="1"/>
  <c r="J25" i="7" s="1"/>
  <c r="K25" i="7" s="1"/>
  <c r="L25" i="7" s="1"/>
  <c r="F27" i="7"/>
  <c r="G27" i="7"/>
  <c r="H27" i="7"/>
  <c r="I27" i="7"/>
  <c r="J27" i="7"/>
  <c r="K27" i="7"/>
  <c r="L27" i="7"/>
  <c r="F28" i="7"/>
  <c r="G28" i="7"/>
  <c r="H28" i="7"/>
  <c r="I28" i="7"/>
  <c r="J28" i="7"/>
  <c r="K28" i="7"/>
  <c r="L28" i="7"/>
  <c r="F29" i="7"/>
  <c r="G29" i="7"/>
  <c r="H29" i="7"/>
  <c r="I29" i="7"/>
  <c r="J29" i="7"/>
  <c r="K29" i="7"/>
  <c r="L29" i="7"/>
  <c r="F30" i="7"/>
  <c r="F55" i="7" s="1"/>
  <c r="G30" i="7"/>
  <c r="G55" i="7" s="1"/>
  <c r="H30" i="7"/>
  <c r="H55" i="7" s="1"/>
  <c r="I30" i="7"/>
  <c r="I61" i="7" s="1"/>
  <c r="J30" i="7"/>
  <c r="J61" i="7" s="1"/>
  <c r="K30" i="7"/>
  <c r="K55" i="7" s="1"/>
  <c r="L30" i="7"/>
  <c r="L61" i="7" s="1"/>
  <c r="F31" i="7"/>
  <c r="F32" i="7"/>
  <c r="G35" i="7"/>
  <c r="H35" i="7" s="1"/>
  <c r="I35" i="7" s="1"/>
  <c r="J35" i="7" s="1"/>
  <c r="K35" i="7" s="1"/>
  <c r="L35" i="7" s="1"/>
  <c r="F44" i="7"/>
  <c r="F53" i="7" s="1"/>
  <c r="F45" i="7"/>
  <c r="F46" i="7"/>
  <c r="F47" i="7"/>
  <c r="F48" i="7"/>
  <c r="F49" i="7"/>
  <c r="F50" i="7"/>
  <c r="F51" i="7"/>
  <c r="F57" i="7"/>
  <c r="F58" i="7"/>
  <c r="F59" i="7"/>
  <c r="K61" i="7"/>
  <c r="G64" i="7"/>
  <c r="H64" i="7" s="1"/>
  <c r="I64" i="7" s="1"/>
  <c r="J64" i="7" s="1"/>
  <c r="K64" i="7" s="1"/>
  <c r="L64" i="7" s="1"/>
  <c r="G73" i="7"/>
  <c r="H73" i="7" s="1"/>
  <c r="I73" i="7" s="1"/>
  <c r="J73" i="7" s="1"/>
  <c r="K73" i="7" s="1"/>
  <c r="L73" i="7" s="1"/>
  <c r="F75" i="7"/>
  <c r="G75" i="7"/>
  <c r="H75" i="7"/>
  <c r="I75" i="7"/>
  <c r="J75" i="7"/>
  <c r="K75" i="7"/>
  <c r="L75" i="7"/>
  <c r="F76" i="7"/>
  <c r="G76" i="7"/>
  <c r="H76" i="7"/>
  <c r="I76" i="7"/>
  <c r="J76" i="7"/>
  <c r="K76" i="7"/>
  <c r="L76" i="7"/>
  <c r="G80" i="7"/>
  <c r="H80" i="7" s="1"/>
  <c r="I80" i="7" s="1"/>
  <c r="J80" i="7" s="1"/>
  <c r="K80" i="7" s="1"/>
  <c r="L80" i="7" s="1"/>
  <c r="C79" i="8"/>
  <c r="C82" i="8"/>
  <c r="C80" i="8"/>
  <c r="C60" i="8"/>
  <c r="C61" i="8"/>
  <c r="C62" i="8"/>
  <c r="C63" i="8"/>
  <c r="C64" i="8"/>
  <c r="C68" i="8"/>
  <c r="C69" i="8"/>
  <c r="C70" i="8"/>
  <c r="C71" i="8"/>
  <c r="C72" i="8"/>
  <c r="C74" i="8"/>
  <c r="C75" i="8"/>
  <c r="C76" i="8"/>
  <c r="C77" i="8"/>
  <c r="C78" i="8"/>
  <c r="C81" i="8"/>
  <c r="C85" i="8"/>
  <c r="C86" i="8"/>
  <c r="C87" i="8"/>
  <c r="C88" i="8"/>
  <c r="C89" i="8"/>
  <c r="C90" i="8"/>
  <c r="C91" i="8"/>
  <c r="C92" i="8"/>
  <c r="C93" i="8"/>
  <c r="C94" i="8"/>
  <c r="C95" i="8"/>
  <c r="C97" i="8"/>
  <c r="C59" i="8"/>
  <c r="D50" i="8"/>
  <c r="E50" i="8"/>
  <c r="F50" i="8"/>
  <c r="G50" i="8"/>
  <c r="H50" i="8"/>
  <c r="I50" i="8"/>
  <c r="C50" i="8"/>
  <c r="D29" i="8"/>
  <c r="E29" i="8"/>
  <c r="F29" i="8"/>
  <c r="G29" i="8"/>
  <c r="H29" i="8"/>
  <c r="I29" i="8"/>
  <c r="D30" i="8"/>
  <c r="E30" i="8"/>
  <c r="F30" i="8"/>
  <c r="G30" i="8"/>
  <c r="H30" i="8"/>
  <c r="I30" i="8"/>
  <c r="D31" i="8"/>
  <c r="E31" i="8"/>
  <c r="F31" i="8"/>
  <c r="G31" i="8"/>
  <c r="H31" i="8"/>
  <c r="I31" i="8"/>
  <c r="D32" i="8"/>
  <c r="E32" i="8"/>
  <c r="F32" i="8"/>
  <c r="G32" i="8"/>
  <c r="H32" i="8"/>
  <c r="I32" i="8"/>
  <c r="D35" i="8"/>
  <c r="E35" i="8"/>
  <c r="F35" i="8"/>
  <c r="G35" i="8"/>
  <c r="H35" i="8"/>
  <c r="I35" i="8"/>
  <c r="D36" i="8"/>
  <c r="E36" i="8"/>
  <c r="F36" i="8"/>
  <c r="G36" i="8"/>
  <c r="H36" i="8"/>
  <c r="I36" i="8"/>
  <c r="D37" i="8"/>
  <c r="E37" i="8"/>
  <c r="F37" i="8"/>
  <c r="G37" i="8"/>
  <c r="H37" i="8"/>
  <c r="I37" i="8"/>
  <c r="D38" i="8"/>
  <c r="E38" i="8"/>
  <c r="F38" i="8"/>
  <c r="G38" i="8"/>
  <c r="H38" i="8"/>
  <c r="I38" i="8"/>
  <c r="D39" i="8"/>
  <c r="E39" i="8"/>
  <c r="F39" i="8"/>
  <c r="G39" i="8"/>
  <c r="H39" i="8"/>
  <c r="I39" i="8"/>
  <c r="D41" i="8"/>
  <c r="E41" i="8"/>
  <c r="F41" i="8"/>
  <c r="G41" i="8"/>
  <c r="H41" i="8"/>
  <c r="I41" i="8"/>
  <c r="D45" i="8"/>
  <c r="E45" i="8"/>
  <c r="F45" i="8"/>
  <c r="G45" i="8"/>
  <c r="H45" i="8"/>
  <c r="I45" i="8"/>
  <c r="D46" i="8"/>
  <c r="E46" i="8"/>
  <c r="F46" i="8"/>
  <c r="G46" i="8"/>
  <c r="H46" i="8"/>
  <c r="I46" i="8"/>
  <c r="D47" i="8"/>
  <c r="E47" i="8"/>
  <c r="F47" i="8"/>
  <c r="G47" i="8"/>
  <c r="H47" i="8"/>
  <c r="I47" i="8"/>
  <c r="D48" i="8"/>
  <c r="E48" i="8"/>
  <c r="F48" i="8"/>
  <c r="G48" i="8"/>
  <c r="H48" i="8"/>
  <c r="I48" i="8"/>
  <c r="D51" i="8"/>
  <c r="E51" i="8"/>
  <c r="F51" i="8"/>
  <c r="G51" i="8"/>
  <c r="H51" i="8"/>
  <c r="I51" i="8"/>
  <c r="C30" i="8"/>
  <c r="C31" i="8"/>
  <c r="C32" i="8"/>
  <c r="C35" i="8"/>
  <c r="C36" i="8"/>
  <c r="C37" i="8"/>
  <c r="C38" i="8"/>
  <c r="C39" i="8"/>
  <c r="C41" i="8"/>
  <c r="C45" i="8"/>
  <c r="C46" i="8"/>
  <c r="C47" i="8"/>
  <c r="C48" i="8"/>
  <c r="C51" i="8"/>
  <c r="C29" i="8"/>
  <c r="E7" i="8"/>
  <c r="F7" i="8"/>
  <c r="G7" i="8"/>
  <c r="H7" i="8"/>
  <c r="I7" i="8"/>
  <c r="E8" i="8"/>
  <c r="F8" i="8"/>
  <c r="G8" i="8"/>
  <c r="H8" i="8"/>
  <c r="I8" i="8"/>
  <c r="E9" i="8"/>
  <c r="F9" i="8"/>
  <c r="G9" i="8"/>
  <c r="H9" i="8"/>
  <c r="I9" i="8"/>
  <c r="E10" i="8"/>
  <c r="F10" i="8"/>
  <c r="G10" i="8"/>
  <c r="H10" i="8"/>
  <c r="I10" i="8"/>
  <c r="E11" i="8"/>
  <c r="F11" i="8"/>
  <c r="G11" i="8"/>
  <c r="H11" i="8"/>
  <c r="I11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5" i="8"/>
  <c r="F25" i="8"/>
  <c r="G25" i="8"/>
  <c r="H25" i="8"/>
  <c r="I25" i="8"/>
  <c r="D8" i="8"/>
  <c r="D9" i="8"/>
  <c r="D10" i="8"/>
  <c r="D11" i="8"/>
  <c r="D12" i="8"/>
  <c r="D13" i="8"/>
  <c r="D14" i="8"/>
  <c r="D17" i="8"/>
  <c r="D18" i="8"/>
  <c r="D19" i="8"/>
  <c r="D20" i="8"/>
  <c r="D21" i="8"/>
  <c r="D22" i="8"/>
  <c r="D23" i="8"/>
  <c r="D25" i="8"/>
  <c r="D7" i="8"/>
  <c r="C9" i="8"/>
  <c r="C10" i="8"/>
  <c r="C11" i="8"/>
  <c r="K11" i="8" s="1"/>
  <c r="C12" i="8"/>
  <c r="C13" i="8"/>
  <c r="C14" i="8"/>
  <c r="C17" i="8"/>
  <c r="K17" i="8" s="1"/>
  <c r="C18" i="8"/>
  <c r="C19" i="8"/>
  <c r="C20" i="8"/>
  <c r="C21" i="8"/>
  <c r="C22" i="8"/>
  <c r="C23" i="8"/>
  <c r="C25" i="8"/>
  <c r="F25" i="3"/>
  <c r="D55" i="8"/>
  <c r="E55" i="8" s="1"/>
  <c r="F55" i="8" s="1"/>
  <c r="G55" i="8" s="1"/>
  <c r="H55" i="8" s="1"/>
  <c r="I55" i="8" s="1"/>
  <c r="D3" i="8"/>
  <c r="E3" i="8" s="1"/>
  <c r="F3" i="8" s="1"/>
  <c r="G3" i="8" s="1"/>
  <c r="H3" i="8" s="1"/>
  <c r="I3" i="8" s="1"/>
  <c r="D75" i="6"/>
  <c r="D89" i="6"/>
  <c r="E89" i="6"/>
  <c r="F89" i="6"/>
  <c r="G89" i="6"/>
  <c r="H89" i="6"/>
  <c r="I89" i="6"/>
  <c r="C89" i="6"/>
  <c r="C85" i="6"/>
  <c r="D85" i="6"/>
  <c r="E85" i="6"/>
  <c r="F85" i="6"/>
  <c r="G85" i="6"/>
  <c r="H85" i="6"/>
  <c r="I85" i="6"/>
  <c r="X43" i="1" l="1"/>
  <c r="J11" i="13"/>
  <c r="J16" i="13" s="1"/>
  <c r="J19" i="13" s="1"/>
  <c r="Q6" i="6"/>
  <c r="K14" i="8"/>
  <c r="K13" i="8"/>
  <c r="K12" i="8"/>
  <c r="K10" i="8"/>
  <c r="K23" i="8"/>
  <c r="K9" i="8"/>
  <c r="K22" i="8"/>
  <c r="K29" i="8"/>
  <c r="K21" i="8"/>
  <c r="K31" i="8"/>
  <c r="K20" i="8"/>
  <c r="K30" i="8"/>
  <c r="K19" i="8"/>
  <c r="K18" i="8"/>
  <c r="O27" i="7"/>
  <c r="O75" i="7"/>
  <c r="O7" i="7"/>
  <c r="O20" i="7"/>
  <c r="O8" i="7"/>
  <c r="O28" i="7"/>
  <c r="O10" i="7"/>
  <c r="O29" i="7"/>
  <c r="O21" i="7"/>
  <c r="O19" i="7"/>
  <c r="F77" i="7"/>
  <c r="O76" i="7" s="1"/>
  <c r="O30" i="7"/>
  <c r="O9" i="7"/>
  <c r="F60" i="7"/>
  <c r="F61" i="7"/>
  <c r="G61" i="7"/>
  <c r="L55" i="7"/>
  <c r="H61" i="7"/>
  <c r="J55" i="7"/>
  <c r="I55" i="7"/>
  <c r="F22" i="7"/>
  <c r="C7" i="8"/>
  <c r="K7" i="8" s="1"/>
  <c r="C8" i="8"/>
  <c r="K8" i="8" s="1"/>
  <c r="D84" i="6"/>
  <c r="E84" i="6"/>
  <c r="F84" i="6"/>
  <c r="G84" i="6"/>
  <c r="H84" i="6"/>
  <c r="I84" i="6"/>
  <c r="C84" i="6"/>
  <c r="D81" i="6"/>
  <c r="E81" i="6" s="1"/>
  <c r="F81" i="6" s="1"/>
  <c r="G81" i="6" s="1"/>
  <c r="H81" i="6" s="1"/>
  <c r="I81" i="6" s="1"/>
  <c r="J81" i="6" s="1"/>
  <c r="K81" i="6" s="1"/>
  <c r="L81" i="6" s="1"/>
  <c r="M81" i="6" s="1"/>
  <c r="N81" i="6" s="1"/>
  <c r="O81" i="6" s="1"/>
  <c r="P81" i="6" s="1"/>
  <c r="Q81" i="6" s="1"/>
  <c r="R81" i="6" s="1"/>
  <c r="S81" i="6" s="1"/>
  <c r="E75" i="6"/>
  <c r="F75" i="6"/>
  <c r="G75" i="6"/>
  <c r="H75" i="6"/>
  <c r="I75" i="6"/>
  <c r="C72" i="6"/>
  <c r="C77" i="6" s="1"/>
  <c r="D74" i="6"/>
  <c r="E74" i="6"/>
  <c r="F74" i="6"/>
  <c r="G74" i="6"/>
  <c r="H74" i="6"/>
  <c r="I74" i="6"/>
  <c r="C74" i="6"/>
  <c r="D73" i="6"/>
  <c r="E73" i="6"/>
  <c r="F73" i="6"/>
  <c r="G73" i="6"/>
  <c r="H73" i="6"/>
  <c r="I73" i="6"/>
  <c r="C73" i="6"/>
  <c r="D70" i="6"/>
  <c r="E70" i="6" s="1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Y43" i="1" l="1"/>
  <c r="R6" i="6"/>
  <c r="K11" i="13"/>
  <c r="K16" i="13" s="1"/>
  <c r="K19" i="13" s="1"/>
  <c r="O61" i="7"/>
  <c r="O55" i="7"/>
  <c r="C57" i="6"/>
  <c r="C16" i="6"/>
  <c r="C14" i="6"/>
  <c r="D8" i="6"/>
  <c r="D57" i="6"/>
  <c r="F57" i="6"/>
  <c r="E57" i="6"/>
  <c r="L11" i="13" l="1"/>
  <c r="L16" i="13" s="1"/>
  <c r="L17" i="13" s="1"/>
  <c r="L19" i="13" s="1"/>
  <c r="C25" i="13" s="1"/>
  <c r="C27" i="13" s="1"/>
  <c r="C30" i="13" s="1"/>
  <c r="S6" i="6"/>
  <c r="J59" i="6"/>
  <c r="K59" i="6"/>
  <c r="L59" i="6"/>
  <c r="M59" i="6"/>
  <c r="N59" i="6"/>
  <c r="O59" i="6"/>
  <c r="P59" i="6"/>
  <c r="Q59" i="6"/>
  <c r="R59" i="6"/>
  <c r="S59" i="6"/>
  <c r="C59" i="6"/>
  <c r="D59" i="6"/>
  <c r="E59" i="6"/>
  <c r="F59" i="6"/>
  <c r="G59" i="6"/>
  <c r="H59" i="6"/>
  <c r="I59" i="6"/>
  <c r="J49" i="6"/>
  <c r="K49" i="6"/>
  <c r="L49" i="6"/>
  <c r="M49" i="6"/>
  <c r="N49" i="6"/>
  <c r="O49" i="6"/>
  <c r="P49" i="6"/>
  <c r="Q49" i="6"/>
  <c r="R49" i="6"/>
  <c r="S49" i="6"/>
  <c r="C49" i="6"/>
  <c r="D49" i="6"/>
  <c r="E49" i="6"/>
  <c r="F49" i="6"/>
  <c r="G49" i="6"/>
  <c r="H49" i="6"/>
  <c r="I49" i="6"/>
  <c r="I46" i="1"/>
  <c r="I47" i="1"/>
  <c r="J37" i="1" l="1"/>
  <c r="I37" i="1"/>
  <c r="D3" i="6"/>
  <c r="E3" i="6" s="1"/>
  <c r="F3" i="6" s="1"/>
  <c r="G3" i="6" s="1"/>
  <c r="H3" i="6" s="1"/>
  <c r="I3" i="6" s="1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J22" i="5"/>
  <c r="K22" i="5"/>
  <c r="L22" i="5"/>
  <c r="M22" i="5"/>
  <c r="I22" i="5"/>
  <c r="H22" i="5"/>
  <c r="G22" i="5"/>
  <c r="G25" i="5" s="1"/>
  <c r="M18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M51" i="3"/>
  <c r="N51" i="3"/>
  <c r="O51" i="3"/>
  <c r="P51" i="3"/>
  <c r="Q51" i="3"/>
  <c r="R51" i="3"/>
  <c r="S51" i="3"/>
  <c r="T51" i="3"/>
  <c r="U51" i="3"/>
  <c r="V51" i="3"/>
  <c r="F51" i="3"/>
  <c r="G51" i="3"/>
  <c r="H51" i="3"/>
  <c r="I51" i="3"/>
  <c r="J51" i="3"/>
  <c r="K51" i="3"/>
  <c r="L51" i="3"/>
  <c r="H31" i="3"/>
  <c r="V39" i="3"/>
  <c r="U39" i="3"/>
  <c r="U41" i="3" s="1"/>
  <c r="T39" i="3"/>
  <c r="T41" i="3" s="1"/>
  <c r="S39" i="3"/>
  <c r="S41" i="3" s="1"/>
  <c r="R39" i="3"/>
  <c r="R41" i="3" s="1"/>
  <c r="Q39" i="3"/>
  <c r="P39" i="3"/>
  <c r="O39" i="3"/>
  <c r="N39" i="3"/>
  <c r="M39" i="3"/>
  <c r="F37" i="3"/>
  <c r="F39" i="3" s="1"/>
  <c r="G37" i="3"/>
  <c r="G39" i="3" s="1"/>
  <c r="H37" i="3"/>
  <c r="H39" i="3" s="1"/>
  <c r="I37" i="3"/>
  <c r="I39" i="3" s="1"/>
  <c r="J37" i="3"/>
  <c r="J39" i="3" s="1"/>
  <c r="K37" i="3"/>
  <c r="K39" i="3" s="1"/>
  <c r="L37" i="3"/>
  <c r="L39" i="3" s="1"/>
  <c r="V32" i="3"/>
  <c r="U32" i="3"/>
  <c r="T32" i="3"/>
  <c r="S32" i="3"/>
  <c r="R32" i="3"/>
  <c r="Q32" i="3"/>
  <c r="P32" i="3"/>
  <c r="O32" i="3"/>
  <c r="N32" i="3"/>
  <c r="M32" i="3"/>
  <c r="L31" i="3"/>
  <c r="K31" i="3"/>
  <c r="J31" i="3"/>
  <c r="I31" i="3"/>
  <c r="G31" i="3"/>
  <c r="F31" i="3"/>
  <c r="F30" i="3"/>
  <c r="G30" i="3"/>
  <c r="G32" i="3" s="1"/>
  <c r="H30" i="3"/>
  <c r="H32" i="3" s="1"/>
  <c r="L30" i="3"/>
  <c r="L32" i="3" s="1"/>
  <c r="K30" i="3"/>
  <c r="K32" i="3" s="1"/>
  <c r="I30" i="3"/>
  <c r="I32" i="3" s="1"/>
  <c r="J30" i="3"/>
  <c r="F13" i="3"/>
  <c r="M23" i="3"/>
  <c r="N23" i="3"/>
  <c r="O23" i="3"/>
  <c r="P23" i="3"/>
  <c r="Q23" i="3"/>
  <c r="R23" i="3"/>
  <c r="S23" i="3"/>
  <c r="T23" i="3"/>
  <c r="U23" i="3"/>
  <c r="V23" i="3"/>
  <c r="L21" i="3"/>
  <c r="L23" i="3" s="1"/>
  <c r="K21" i="3"/>
  <c r="K23" i="3" s="1"/>
  <c r="J21" i="3"/>
  <c r="J23" i="3" s="1"/>
  <c r="I21" i="3"/>
  <c r="I23" i="3" s="1"/>
  <c r="H21" i="3"/>
  <c r="H23" i="3" s="1"/>
  <c r="G21" i="3"/>
  <c r="G23" i="3" s="1"/>
  <c r="F21" i="3"/>
  <c r="F23" i="3" s="1"/>
  <c r="L13" i="3"/>
  <c r="K13" i="3"/>
  <c r="K14" i="3" s="1"/>
  <c r="J13" i="3"/>
  <c r="I13" i="3"/>
  <c r="H13" i="3"/>
  <c r="G13" i="3"/>
  <c r="V11" i="3"/>
  <c r="V14" i="3" s="1"/>
  <c r="U11" i="3"/>
  <c r="U14" i="3" s="1"/>
  <c r="T11" i="3"/>
  <c r="T14" i="3" s="1"/>
  <c r="S11" i="3"/>
  <c r="S14" i="3" s="1"/>
  <c r="R11" i="3"/>
  <c r="R14" i="3" s="1"/>
  <c r="Q11" i="3"/>
  <c r="Q14" i="3" s="1"/>
  <c r="P11" i="3"/>
  <c r="P14" i="3" s="1"/>
  <c r="O11" i="3"/>
  <c r="O14" i="3" s="1"/>
  <c r="N11" i="3"/>
  <c r="N14" i="3" s="1"/>
  <c r="N25" i="3" s="1"/>
  <c r="M11" i="3"/>
  <c r="M14" i="3" s="1"/>
  <c r="M25" i="3" s="1"/>
  <c r="L11" i="3"/>
  <c r="K11" i="3"/>
  <c r="J11" i="3"/>
  <c r="I11" i="3"/>
  <c r="H11" i="3"/>
  <c r="G11" i="3"/>
  <c r="F11" i="3"/>
  <c r="M8" i="4"/>
  <c r="N8" i="4"/>
  <c r="O8" i="4"/>
  <c r="P8" i="4"/>
  <c r="Q8" i="4"/>
  <c r="R8" i="4"/>
  <c r="S8" i="4"/>
  <c r="T8" i="4"/>
  <c r="U8" i="4"/>
  <c r="M12" i="4"/>
  <c r="N12" i="4"/>
  <c r="O12" i="4"/>
  <c r="P12" i="4"/>
  <c r="Q12" i="4"/>
  <c r="R12" i="4"/>
  <c r="S12" i="4"/>
  <c r="S29" i="4" s="1"/>
  <c r="T12" i="4"/>
  <c r="U12" i="4"/>
  <c r="M16" i="4"/>
  <c r="N16" i="4"/>
  <c r="O16" i="4"/>
  <c r="P16" i="4"/>
  <c r="Q16" i="4"/>
  <c r="R16" i="4"/>
  <c r="S16" i="4"/>
  <c r="T16" i="4"/>
  <c r="U16" i="4"/>
  <c r="M20" i="4"/>
  <c r="N20" i="4"/>
  <c r="O20" i="4"/>
  <c r="P20" i="4"/>
  <c r="Q20" i="4"/>
  <c r="R20" i="4"/>
  <c r="S20" i="4"/>
  <c r="T20" i="4"/>
  <c r="U20" i="4"/>
  <c r="M24" i="4"/>
  <c r="N24" i="4"/>
  <c r="O24" i="4"/>
  <c r="P24" i="4"/>
  <c r="Q24" i="4"/>
  <c r="R24" i="4"/>
  <c r="S24" i="4"/>
  <c r="T24" i="4"/>
  <c r="U24" i="4"/>
  <c r="M28" i="4"/>
  <c r="M29" i="4" s="1"/>
  <c r="N28" i="4"/>
  <c r="O28" i="4"/>
  <c r="P28" i="4"/>
  <c r="Q28" i="4"/>
  <c r="Q29" i="4" s="1"/>
  <c r="R28" i="4"/>
  <c r="S28" i="4"/>
  <c r="T28" i="4"/>
  <c r="U28" i="4"/>
  <c r="N43" i="4"/>
  <c r="O43" i="4"/>
  <c r="P43" i="4"/>
  <c r="G42" i="4"/>
  <c r="H42" i="4"/>
  <c r="I42" i="4"/>
  <c r="J42" i="4"/>
  <c r="K42" i="4"/>
  <c r="L42" i="4"/>
  <c r="M42" i="4"/>
  <c r="M43" i="4" s="1"/>
  <c r="N42" i="4"/>
  <c r="O42" i="4"/>
  <c r="P42" i="4"/>
  <c r="Q42" i="4"/>
  <c r="R42" i="4"/>
  <c r="S42" i="4"/>
  <c r="T42" i="4"/>
  <c r="T43" i="4" s="1"/>
  <c r="U42" i="4"/>
  <c r="U43" i="4" s="1"/>
  <c r="G38" i="4"/>
  <c r="H38" i="4"/>
  <c r="I38" i="4"/>
  <c r="J38" i="4"/>
  <c r="K38" i="4"/>
  <c r="L38" i="4"/>
  <c r="M38" i="4"/>
  <c r="N38" i="4"/>
  <c r="O38" i="4"/>
  <c r="P38" i="4"/>
  <c r="Q38" i="4"/>
  <c r="R38" i="4"/>
  <c r="R43" i="4" s="1"/>
  <c r="S38" i="4"/>
  <c r="T38" i="4"/>
  <c r="U38" i="4"/>
  <c r="G34" i="4"/>
  <c r="H34" i="4"/>
  <c r="I34" i="4"/>
  <c r="J34" i="4"/>
  <c r="K34" i="4"/>
  <c r="L34" i="4"/>
  <c r="M34" i="4"/>
  <c r="N34" i="4"/>
  <c r="O34" i="4"/>
  <c r="P34" i="4"/>
  <c r="Q34" i="4"/>
  <c r="Q43" i="4" s="1"/>
  <c r="R34" i="4"/>
  <c r="S34" i="4"/>
  <c r="S43" i="4" s="1"/>
  <c r="T34" i="4"/>
  <c r="U34" i="4"/>
  <c r="F42" i="4"/>
  <c r="F38" i="4"/>
  <c r="F34" i="4"/>
  <c r="F28" i="4"/>
  <c r="G28" i="4"/>
  <c r="H28" i="4"/>
  <c r="I28" i="4"/>
  <c r="J28" i="4"/>
  <c r="K28" i="4"/>
  <c r="F24" i="4"/>
  <c r="G24" i="4"/>
  <c r="H24" i="4"/>
  <c r="I24" i="4"/>
  <c r="J24" i="4"/>
  <c r="K24" i="4"/>
  <c r="F20" i="4"/>
  <c r="G20" i="4"/>
  <c r="H20" i="4"/>
  <c r="I20" i="4"/>
  <c r="J20" i="4"/>
  <c r="K20" i="4"/>
  <c r="F16" i="4"/>
  <c r="G16" i="4"/>
  <c r="H16" i="4"/>
  <c r="I16" i="4"/>
  <c r="J16" i="4"/>
  <c r="K16" i="4"/>
  <c r="F12" i="4"/>
  <c r="G12" i="4"/>
  <c r="H12" i="4"/>
  <c r="I12" i="4"/>
  <c r="J12" i="4"/>
  <c r="K12" i="4"/>
  <c r="F8" i="4"/>
  <c r="G8" i="4"/>
  <c r="H8" i="4"/>
  <c r="I8" i="4"/>
  <c r="J8" i="4"/>
  <c r="K8" i="4"/>
  <c r="L28" i="4"/>
  <c r="L24" i="4"/>
  <c r="L20" i="4"/>
  <c r="L16" i="4"/>
  <c r="L12" i="4"/>
  <c r="L8" i="4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G3" i="3"/>
  <c r="H3" i="3" s="1"/>
  <c r="I3" i="3" s="1"/>
  <c r="J3" i="3" s="1"/>
  <c r="K3" i="3" s="1"/>
  <c r="L3" i="3" s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O26" i="1"/>
  <c r="N26" i="1"/>
  <c r="M26" i="1"/>
  <c r="L26" i="1"/>
  <c r="K26" i="1"/>
  <c r="J26" i="1"/>
  <c r="I26" i="1"/>
  <c r="X27" i="1"/>
  <c r="X28" i="1" s="1"/>
  <c r="V27" i="1"/>
  <c r="V28" i="1" s="1"/>
  <c r="T30" i="1"/>
  <c r="O10" i="1"/>
  <c r="N10" i="1"/>
  <c r="M10" i="1"/>
  <c r="L10" i="1"/>
  <c r="K10" i="1"/>
  <c r="J10" i="1"/>
  <c r="I10" i="1"/>
  <c r="I12" i="1" s="1"/>
  <c r="J3" i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J96" i="7" l="1"/>
  <c r="J12" i="7"/>
  <c r="J11" i="7"/>
  <c r="J5" i="7"/>
  <c r="J6" i="7" s="1"/>
  <c r="J22" i="7" s="1"/>
  <c r="J13" i="7"/>
  <c r="L27" i="1"/>
  <c r="I96" i="7"/>
  <c r="I5" i="7"/>
  <c r="I6" i="7" s="1"/>
  <c r="I22" i="7" s="1"/>
  <c r="I13" i="7"/>
  <c r="F62" i="8"/>
  <c r="I11" i="7"/>
  <c r="I12" i="7"/>
  <c r="L96" i="7"/>
  <c r="L12" i="7"/>
  <c r="L5" i="7"/>
  <c r="L6" i="7" s="1"/>
  <c r="L22" i="7" s="1"/>
  <c r="L13" i="7"/>
  <c r="L11" i="7"/>
  <c r="J12" i="1"/>
  <c r="G96" i="7"/>
  <c r="G12" i="7"/>
  <c r="D62" i="8"/>
  <c r="G13" i="7"/>
  <c r="G11" i="7"/>
  <c r="G5" i="7"/>
  <c r="K12" i="1"/>
  <c r="H96" i="7"/>
  <c r="H13" i="7"/>
  <c r="E62" i="8"/>
  <c r="H11" i="7"/>
  <c r="H12" i="7"/>
  <c r="H5" i="7"/>
  <c r="H6" i="7" s="1"/>
  <c r="H22" i="7" s="1"/>
  <c r="K96" i="7"/>
  <c r="K12" i="7"/>
  <c r="K5" i="7"/>
  <c r="K6" i="7" s="1"/>
  <c r="K22" i="7" s="1"/>
  <c r="K13" i="7"/>
  <c r="H62" i="8"/>
  <c r="K11" i="7"/>
  <c r="I43" i="4"/>
  <c r="H43" i="4"/>
  <c r="J43" i="4"/>
  <c r="K43" i="4"/>
  <c r="G43" i="4"/>
  <c r="K29" i="4"/>
  <c r="J29" i="4"/>
  <c r="I29" i="4"/>
  <c r="H29" i="4"/>
  <c r="G29" i="4"/>
  <c r="F29" i="4"/>
  <c r="P30" i="1"/>
  <c r="H14" i="3"/>
  <c r="M27" i="1"/>
  <c r="N27" i="1"/>
  <c r="U27" i="1"/>
  <c r="U28" i="1" s="1"/>
  <c r="O27" i="1"/>
  <c r="F43" i="4"/>
  <c r="U29" i="4"/>
  <c r="R29" i="4"/>
  <c r="I14" i="3"/>
  <c r="I25" i="3" s="1"/>
  <c r="V25" i="3"/>
  <c r="S27" i="1"/>
  <c r="S28" i="1" s="1"/>
  <c r="L14" i="3"/>
  <c r="R27" i="1"/>
  <c r="R28" i="1" s="1"/>
  <c r="Y27" i="1"/>
  <c r="Y28" i="1" s="1"/>
  <c r="G14" i="3"/>
  <c r="G25" i="3" s="1"/>
  <c r="V30" i="1"/>
  <c r="Q40" i="1"/>
  <c r="Q42" i="1" s="1"/>
  <c r="Q44" i="1" s="1"/>
  <c r="R30" i="1"/>
  <c r="S40" i="1"/>
  <c r="S42" i="1" s="1"/>
  <c r="S44" i="1" s="1"/>
  <c r="P27" i="1"/>
  <c r="P28" i="1" s="1"/>
  <c r="T27" i="1"/>
  <c r="T28" i="1" s="1"/>
  <c r="Q27" i="1"/>
  <c r="Q28" i="1" s="1"/>
  <c r="W30" i="1"/>
  <c r="W40" i="1"/>
  <c r="W42" i="1" s="1"/>
  <c r="W44" i="1" s="1"/>
  <c r="L12" i="1"/>
  <c r="M12" i="1"/>
  <c r="N12" i="1"/>
  <c r="W27" i="1"/>
  <c r="W28" i="1" s="1"/>
  <c r="O12" i="1"/>
  <c r="T40" i="1"/>
  <c r="T42" i="1" s="1"/>
  <c r="T44" i="1" s="1"/>
  <c r="I29" i="1"/>
  <c r="I30" i="1" s="1"/>
  <c r="J29" i="1"/>
  <c r="I27" i="1"/>
  <c r="I28" i="1" s="1"/>
  <c r="J3" i="6"/>
  <c r="K3" i="6" s="1"/>
  <c r="L3" i="6" s="1"/>
  <c r="M3" i="6" s="1"/>
  <c r="N3" i="6" s="1"/>
  <c r="O3" i="6" s="1"/>
  <c r="P3" i="6" s="1"/>
  <c r="Q3" i="6" s="1"/>
  <c r="R3" i="6" s="1"/>
  <c r="S3" i="6" s="1"/>
  <c r="S25" i="3"/>
  <c r="S54" i="3" s="1"/>
  <c r="J32" i="3"/>
  <c r="N41" i="3"/>
  <c r="N54" i="3" s="1"/>
  <c r="O25" i="3"/>
  <c r="P41" i="3"/>
  <c r="P25" i="3"/>
  <c r="J41" i="3"/>
  <c r="F32" i="3"/>
  <c r="F41" i="3" s="1"/>
  <c r="I41" i="3"/>
  <c r="Q41" i="3"/>
  <c r="U25" i="3"/>
  <c r="U54" i="3" s="1"/>
  <c r="F14" i="3"/>
  <c r="F54" i="3" s="1"/>
  <c r="V41" i="3"/>
  <c r="V54" i="3" s="1"/>
  <c r="J14" i="3"/>
  <c r="J25" i="3" s="1"/>
  <c r="T25" i="3"/>
  <c r="T54" i="3" s="1"/>
  <c r="M41" i="3"/>
  <c r="M54" i="3" s="1"/>
  <c r="Q25" i="3"/>
  <c r="H25" i="3"/>
  <c r="H54" i="3" s="1"/>
  <c r="R25" i="3"/>
  <c r="R54" i="3" s="1"/>
  <c r="K41" i="3"/>
  <c r="O41" i="3"/>
  <c r="O54" i="3" s="1"/>
  <c r="Q54" i="3"/>
  <c r="L25" i="3"/>
  <c r="G41" i="3"/>
  <c r="K25" i="3"/>
  <c r="L41" i="3"/>
  <c r="H41" i="3"/>
  <c r="K54" i="3"/>
  <c r="L43" i="4"/>
  <c r="O29" i="4"/>
  <c r="N29" i="4"/>
  <c r="T29" i="4"/>
  <c r="P29" i="4"/>
  <c r="L29" i="4"/>
  <c r="M3" i="3"/>
  <c r="N3" i="3" s="1"/>
  <c r="O3" i="3" s="1"/>
  <c r="P3" i="3" s="1"/>
  <c r="Q3" i="3" s="1"/>
  <c r="R3" i="3" s="1"/>
  <c r="S3" i="3" s="1"/>
  <c r="T3" i="3" s="1"/>
  <c r="U3" i="3" s="1"/>
  <c r="V3" i="3" s="1"/>
  <c r="J27" i="1"/>
  <c r="K27" i="1"/>
  <c r="J28" i="1" l="1"/>
  <c r="D80" i="8" s="1"/>
  <c r="D79" i="8"/>
  <c r="O13" i="7"/>
  <c r="I60" i="7"/>
  <c r="I54" i="7"/>
  <c r="O12" i="7"/>
  <c r="O28" i="1"/>
  <c r="I80" i="8" s="1"/>
  <c r="I79" i="8"/>
  <c r="D114" i="8"/>
  <c r="D130" i="8"/>
  <c r="D115" i="8"/>
  <c r="D131" i="8"/>
  <c r="D147" i="8"/>
  <c r="D141" i="8"/>
  <c r="D70" i="8"/>
  <c r="D116" i="8"/>
  <c r="D132" i="8"/>
  <c r="D150" i="8"/>
  <c r="D105" i="8"/>
  <c r="D119" i="8"/>
  <c r="D133" i="8"/>
  <c r="D151" i="8"/>
  <c r="D60" i="8"/>
  <c r="D64" i="8"/>
  <c r="D69" i="8"/>
  <c r="D71" i="8"/>
  <c r="D74" i="8"/>
  <c r="D76" i="8"/>
  <c r="D78" i="8"/>
  <c r="D85" i="8"/>
  <c r="D87" i="8"/>
  <c r="D89" i="8"/>
  <c r="D109" i="8"/>
  <c r="D106" i="8"/>
  <c r="D120" i="8"/>
  <c r="D134" i="8"/>
  <c r="D152" i="8"/>
  <c r="D123" i="8"/>
  <c r="D107" i="8"/>
  <c r="D121" i="8"/>
  <c r="D139" i="8"/>
  <c r="D153" i="8"/>
  <c r="D108" i="8"/>
  <c r="D122" i="8"/>
  <c r="D140" i="8"/>
  <c r="D154" i="8"/>
  <c r="D96" i="8"/>
  <c r="D155" i="8"/>
  <c r="D61" i="8"/>
  <c r="D75" i="8"/>
  <c r="D86" i="8"/>
  <c r="D92" i="8"/>
  <c r="D110" i="8"/>
  <c r="D124" i="8"/>
  <c r="D142" i="8"/>
  <c r="D157" i="8"/>
  <c r="D111" i="8"/>
  <c r="D125" i="8"/>
  <c r="D143" i="8"/>
  <c r="D161" i="8"/>
  <c r="D59" i="8"/>
  <c r="D63" i="8"/>
  <c r="D68" i="8"/>
  <c r="D72" i="8"/>
  <c r="D77" i="8"/>
  <c r="D88" i="8"/>
  <c r="D90" i="8"/>
  <c r="D94" i="8"/>
  <c r="D112" i="8"/>
  <c r="D128" i="8"/>
  <c r="D144" i="8"/>
  <c r="D104" i="8"/>
  <c r="D113" i="8"/>
  <c r="D129" i="8"/>
  <c r="D145" i="8"/>
  <c r="O29" i="1"/>
  <c r="I113" i="8"/>
  <c r="I129" i="8"/>
  <c r="I145" i="8"/>
  <c r="I94" i="8"/>
  <c r="I112" i="8"/>
  <c r="I106" i="8"/>
  <c r="I120" i="8"/>
  <c r="I134" i="8"/>
  <c r="I152" i="8"/>
  <c r="I96" i="8"/>
  <c r="I128" i="8"/>
  <c r="I111" i="8"/>
  <c r="I125" i="8"/>
  <c r="I143" i="8"/>
  <c r="I161" i="8"/>
  <c r="I59" i="8"/>
  <c r="I61" i="8"/>
  <c r="I63" i="8"/>
  <c r="I68" i="8"/>
  <c r="I70" i="8"/>
  <c r="I72" i="8"/>
  <c r="I75" i="8"/>
  <c r="I77" i="8"/>
  <c r="I86" i="8"/>
  <c r="I88" i="8"/>
  <c r="I90" i="8"/>
  <c r="I92" i="8"/>
  <c r="I104" i="8"/>
  <c r="I116" i="8"/>
  <c r="I132" i="8"/>
  <c r="I150" i="8"/>
  <c r="I109" i="8"/>
  <c r="I123" i="8"/>
  <c r="I141" i="8"/>
  <c r="I155" i="8"/>
  <c r="I114" i="8"/>
  <c r="I130" i="8"/>
  <c r="I107" i="8"/>
  <c r="I121" i="8"/>
  <c r="I139" i="8"/>
  <c r="I153" i="8"/>
  <c r="I144" i="8"/>
  <c r="I105" i="8"/>
  <c r="I119" i="8"/>
  <c r="I133" i="8"/>
  <c r="I151" i="8"/>
  <c r="I60" i="8"/>
  <c r="I64" i="8"/>
  <c r="I69" i="8"/>
  <c r="I71" i="8"/>
  <c r="I74" i="8"/>
  <c r="I76" i="8"/>
  <c r="I78" i="8"/>
  <c r="I85" i="8"/>
  <c r="I87" i="8"/>
  <c r="I89" i="8"/>
  <c r="I110" i="8"/>
  <c r="I124" i="8"/>
  <c r="I142" i="8"/>
  <c r="I157" i="8"/>
  <c r="I122" i="8"/>
  <c r="I115" i="8"/>
  <c r="I131" i="8"/>
  <c r="I147" i="8"/>
  <c r="I108" i="8"/>
  <c r="I140" i="8"/>
  <c r="I154" i="8"/>
  <c r="N29" i="1"/>
  <c r="H106" i="8"/>
  <c r="H120" i="8"/>
  <c r="H134" i="8"/>
  <c r="H152" i="8"/>
  <c r="H72" i="8"/>
  <c r="H88" i="8"/>
  <c r="H92" i="8"/>
  <c r="H111" i="8"/>
  <c r="H125" i="8"/>
  <c r="H143" i="8"/>
  <c r="H161" i="8"/>
  <c r="H59" i="8"/>
  <c r="H61" i="8"/>
  <c r="H63" i="8"/>
  <c r="H68" i="8"/>
  <c r="H70" i="8"/>
  <c r="H75" i="8"/>
  <c r="H77" i="8"/>
  <c r="H86" i="8"/>
  <c r="H90" i="8"/>
  <c r="H94" i="8"/>
  <c r="H104" i="8"/>
  <c r="H116" i="8"/>
  <c r="H132" i="8"/>
  <c r="H150" i="8"/>
  <c r="H96" i="8"/>
  <c r="H109" i="8"/>
  <c r="H123" i="8"/>
  <c r="H141" i="8"/>
  <c r="H155" i="8"/>
  <c r="H105" i="8"/>
  <c r="H151" i="8"/>
  <c r="H60" i="8"/>
  <c r="H71" i="8"/>
  <c r="H76" i="8"/>
  <c r="H87" i="8"/>
  <c r="H114" i="8"/>
  <c r="H130" i="8"/>
  <c r="H119" i="8"/>
  <c r="H133" i="8"/>
  <c r="H64" i="8"/>
  <c r="H74" i="8"/>
  <c r="H78" i="8"/>
  <c r="H89" i="8"/>
  <c r="H107" i="8"/>
  <c r="H121" i="8"/>
  <c r="H139" i="8"/>
  <c r="H153" i="8"/>
  <c r="H69" i="8"/>
  <c r="H112" i="8"/>
  <c r="H128" i="8"/>
  <c r="H144" i="8"/>
  <c r="H85" i="8"/>
  <c r="H110" i="8"/>
  <c r="H124" i="8"/>
  <c r="H142" i="8"/>
  <c r="H157" i="8"/>
  <c r="H115" i="8"/>
  <c r="H131" i="8"/>
  <c r="H147" i="8"/>
  <c r="H108" i="8"/>
  <c r="H122" i="8"/>
  <c r="H140" i="8"/>
  <c r="H154" i="8"/>
  <c r="H113" i="8"/>
  <c r="H129" i="8"/>
  <c r="H145" i="8"/>
  <c r="I62" i="8"/>
  <c r="M29" i="1"/>
  <c r="G111" i="8"/>
  <c r="G125" i="8"/>
  <c r="G143" i="8"/>
  <c r="G161" i="8"/>
  <c r="G59" i="8"/>
  <c r="G61" i="8"/>
  <c r="G63" i="8"/>
  <c r="G68" i="8"/>
  <c r="G70" i="8"/>
  <c r="G72" i="8"/>
  <c r="G75" i="8"/>
  <c r="G77" i="8"/>
  <c r="G86" i="8"/>
  <c r="G88" i="8"/>
  <c r="G90" i="8"/>
  <c r="G92" i="8"/>
  <c r="G94" i="8"/>
  <c r="G104" i="8"/>
  <c r="G116" i="8"/>
  <c r="G132" i="8"/>
  <c r="G150" i="8"/>
  <c r="G142" i="8"/>
  <c r="G109" i="8"/>
  <c r="G123" i="8"/>
  <c r="G141" i="8"/>
  <c r="G155" i="8"/>
  <c r="G114" i="8"/>
  <c r="G130" i="8"/>
  <c r="G96" i="8"/>
  <c r="G107" i="8"/>
  <c r="G121" i="8"/>
  <c r="G139" i="8"/>
  <c r="G153" i="8"/>
  <c r="G110" i="8"/>
  <c r="G112" i="8"/>
  <c r="G128" i="8"/>
  <c r="G144" i="8"/>
  <c r="G105" i="8"/>
  <c r="G119" i="8"/>
  <c r="G133" i="8"/>
  <c r="G151" i="8"/>
  <c r="G60" i="8"/>
  <c r="G64" i="8"/>
  <c r="G69" i="8"/>
  <c r="G71" i="8"/>
  <c r="G74" i="8"/>
  <c r="G76" i="8"/>
  <c r="G78" i="8"/>
  <c r="G85" i="8"/>
  <c r="G87" i="8"/>
  <c r="G89" i="8"/>
  <c r="G124" i="8"/>
  <c r="G157" i="8"/>
  <c r="G108" i="8"/>
  <c r="G115" i="8"/>
  <c r="G131" i="8"/>
  <c r="G147" i="8"/>
  <c r="G122" i="8"/>
  <c r="G140" i="8"/>
  <c r="G154" i="8"/>
  <c r="G113" i="8"/>
  <c r="G129" i="8"/>
  <c r="G145" i="8"/>
  <c r="G106" i="8"/>
  <c r="G120" i="8"/>
  <c r="G134" i="8"/>
  <c r="G152" i="8"/>
  <c r="N28" i="1"/>
  <c r="H80" i="8" s="1"/>
  <c r="H79" i="8"/>
  <c r="L54" i="7"/>
  <c r="L60" i="7"/>
  <c r="G62" i="8"/>
  <c r="H60" i="7"/>
  <c r="H54" i="7"/>
  <c r="L28" i="1"/>
  <c r="F80" i="8" s="1"/>
  <c r="F79" i="8"/>
  <c r="L29" i="1"/>
  <c r="F104" i="8"/>
  <c r="F116" i="8"/>
  <c r="F132" i="8"/>
  <c r="F150" i="8"/>
  <c r="F109" i="8"/>
  <c r="F123" i="8"/>
  <c r="F141" i="8"/>
  <c r="F155" i="8"/>
  <c r="F114" i="8"/>
  <c r="F130" i="8"/>
  <c r="F107" i="8"/>
  <c r="F121" i="8"/>
  <c r="F139" i="8"/>
  <c r="F153" i="8"/>
  <c r="F112" i="8"/>
  <c r="F128" i="8"/>
  <c r="F144" i="8"/>
  <c r="F96" i="8"/>
  <c r="F147" i="8"/>
  <c r="F105" i="8"/>
  <c r="F119" i="8"/>
  <c r="F133" i="8"/>
  <c r="F151" i="8"/>
  <c r="F60" i="8"/>
  <c r="F64" i="8"/>
  <c r="F69" i="8"/>
  <c r="F71" i="8"/>
  <c r="F74" i="8"/>
  <c r="F76" i="8"/>
  <c r="F78" i="8"/>
  <c r="F85" i="8"/>
  <c r="F87" i="8"/>
  <c r="F89" i="8"/>
  <c r="F110" i="8"/>
  <c r="F124" i="8"/>
  <c r="F142" i="8"/>
  <c r="F157" i="8"/>
  <c r="F115" i="8"/>
  <c r="F131" i="8"/>
  <c r="F108" i="8"/>
  <c r="F122" i="8"/>
  <c r="F140" i="8"/>
  <c r="F154" i="8"/>
  <c r="F113" i="8"/>
  <c r="F129" i="8"/>
  <c r="F145" i="8"/>
  <c r="F61" i="8"/>
  <c r="F106" i="8"/>
  <c r="F120" i="8"/>
  <c r="F134" i="8"/>
  <c r="F152" i="8"/>
  <c r="F111" i="8"/>
  <c r="F125" i="8"/>
  <c r="F143" i="8"/>
  <c r="F161" i="8"/>
  <c r="F63" i="8"/>
  <c r="F68" i="8"/>
  <c r="F70" i="8"/>
  <c r="F72" i="8"/>
  <c r="F75" i="8"/>
  <c r="F86" i="8"/>
  <c r="F88" i="8"/>
  <c r="F90" i="8"/>
  <c r="F92" i="8"/>
  <c r="F94" i="8"/>
  <c r="F59" i="8"/>
  <c r="F77" i="8"/>
  <c r="M28" i="1"/>
  <c r="G80" i="8" s="1"/>
  <c r="G79" i="8"/>
  <c r="G45" i="7"/>
  <c r="D81" i="8"/>
  <c r="K28" i="1"/>
  <c r="E80" i="8" s="1"/>
  <c r="E79" i="8"/>
  <c r="K60" i="7"/>
  <c r="K54" i="7"/>
  <c r="K29" i="1"/>
  <c r="E109" i="8"/>
  <c r="E123" i="8"/>
  <c r="E141" i="8"/>
  <c r="E155" i="8"/>
  <c r="E114" i="8"/>
  <c r="E130" i="8"/>
  <c r="E108" i="8"/>
  <c r="E154" i="8"/>
  <c r="E107" i="8"/>
  <c r="E121" i="8"/>
  <c r="E139" i="8"/>
  <c r="E153" i="8"/>
  <c r="E112" i="8"/>
  <c r="E128" i="8"/>
  <c r="E144" i="8"/>
  <c r="E122" i="8"/>
  <c r="E140" i="8"/>
  <c r="E105" i="8"/>
  <c r="E119" i="8"/>
  <c r="E133" i="8"/>
  <c r="E151" i="8"/>
  <c r="E60" i="8"/>
  <c r="E64" i="8"/>
  <c r="E69" i="8"/>
  <c r="E71" i="8"/>
  <c r="E74" i="8"/>
  <c r="E76" i="8"/>
  <c r="E78" i="8"/>
  <c r="E85" i="8"/>
  <c r="E87" i="8"/>
  <c r="E89" i="8"/>
  <c r="E110" i="8"/>
  <c r="E124" i="8"/>
  <c r="E142" i="8"/>
  <c r="E157" i="8"/>
  <c r="E96" i="8"/>
  <c r="E115" i="8"/>
  <c r="E131" i="8"/>
  <c r="E147" i="8"/>
  <c r="E113" i="8"/>
  <c r="E129" i="8"/>
  <c r="E145" i="8"/>
  <c r="E106" i="8"/>
  <c r="E120" i="8"/>
  <c r="E134" i="8"/>
  <c r="E152" i="8"/>
  <c r="E111" i="8"/>
  <c r="E125" i="8"/>
  <c r="E143" i="8"/>
  <c r="E161" i="8"/>
  <c r="E59" i="8"/>
  <c r="E61" i="8"/>
  <c r="E63" i="8"/>
  <c r="E68" i="8"/>
  <c r="E70" i="8"/>
  <c r="E72" i="8"/>
  <c r="E75" i="8"/>
  <c r="E77" i="8"/>
  <c r="E86" i="8"/>
  <c r="E88" i="8"/>
  <c r="E90" i="8"/>
  <c r="E92" i="8"/>
  <c r="E94" i="8"/>
  <c r="E104" i="8"/>
  <c r="E116" i="8"/>
  <c r="E132" i="8"/>
  <c r="E150" i="8"/>
  <c r="J60" i="7"/>
  <c r="J54" i="7"/>
  <c r="G6" i="7"/>
  <c r="O5" i="7"/>
  <c r="G60" i="7"/>
  <c r="O60" i="7" s="1"/>
  <c r="G54" i="7"/>
  <c r="O11" i="7"/>
  <c r="T46" i="1"/>
  <c r="T47" i="1"/>
  <c r="W47" i="1"/>
  <c r="W46" i="1"/>
  <c r="S47" i="1"/>
  <c r="S46" i="1"/>
  <c r="Q47" i="1"/>
  <c r="Q46" i="1"/>
  <c r="Q30" i="1"/>
  <c r="P40" i="1"/>
  <c r="P42" i="1" s="1"/>
  <c r="P44" i="1" s="1"/>
  <c r="V40" i="1"/>
  <c r="V42" i="1" s="1"/>
  <c r="V44" i="1" s="1"/>
  <c r="R40" i="1"/>
  <c r="R42" i="1" s="1"/>
  <c r="R44" i="1" s="1"/>
  <c r="S30" i="1"/>
  <c r="L30" i="1"/>
  <c r="F82" i="8" s="1"/>
  <c r="L40" i="1"/>
  <c r="J30" i="1"/>
  <c r="D82" i="8" s="1"/>
  <c r="J40" i="1"/>
  <c r="I40" i="1"/>
  <c r="I42" i="1" s="1"/>
  <c r="I44" i="1" s="1"/>
  <c r="O30" i="1"/>
  <c r="I82" i="8" s="1"/>
  <c r="O40" i="1"/>
  <c r="N30" i="1"/>
  <c r="H82" i="8" s="1"/>
  <c r="N40" i="1"/>
  <c r="Y30" i="1"/>
  <c r="Y40" i="1"/>
  <c r="Y42" i="1" s="1"/>
  <c r="Y44" i="1" s="1"/>
  <c r="U30" i="1"/>
  <c r="U40" i="1"/>
  <c r="U42" i="1" s="1"/>
  <c r="U44" i="1" s="1"/>
  <c r="X30" i="1"/>
  <c r="X40" i="1"/>
  <c r="X42" i="1" s="1"/>
  <c r="X44" i="1" s="1"/>
  <c r="P54" i="3"/>
  <c r="I54" i="3"/>
  <c r="J54" i="3"/>
  <c r="L54" i="3"/>
  <c r="G54" i="3"/>
  <c r="K30" i="1" l="1"/>
  <c r="E82" i="8" s="1"/>
  <c r="H45" i="7"/>
  <c r="E81" i="8"/>
  <c r="K40" i="1"/>
  <c r="G81" i="8"/>
  <c r="J45" i="7"/>
  <c r="O45" i="7" s="1"/>
  <c r="O6" i="7"/>
  <c r="G22" i="7"/>
  <c r="O22" i="7" s="1"/>
  <c r="N42" i="1"/>
  <c r="H91" i="8"/>
  <c r="K32" i="7"/>
  <c r="O42" i="1"/>
  <c r="I91" i="8"/>
  <c r="L32" i="7"/>
  <c r="I45" i="7"/>
  <c r="F81" i="8"/>
  <c r="L45" i="7"/>
  <c r="I81" i="8"/>
  <c r="J42" i="1"/>
  <c r="D91" i="8"/>
  <c r="G32" i="7"/>
  <c r="L42" i="1"/>
  <c r="I32" i="7"/>
  <c r="F91" i="8"/>
  <c r="K45" i="7"/>
  <c r="H81" i="8"/>
  <c r="M40" i="1"/>
  <c r="M30" i="1"/>
  <c r="G82" i="8" s="1"/>
  <c r="O54" i="7"/>
  <c r="U47" i="1"/>
  <c r="U46" i="1"/>
  <c r="V47" i="1"/>
  <c r="V46" i="1"/>
  <c r="V49" i="1" s="1"/>
  <c r="Y47" i="1"/>
  <c r="Y46" i="1"/>
  <c r="R47" i="1"/>
  <c r="R46" i="1"/>
  <c r="R49" i="1" s="1"/>
  <c r="X47" i="1"/>
  <c r="X46" i="1"/>
  <c r="P46" i="1"/>
  <c r="J4" i="6" s="1"/>
  <c r="J38" i="6" s="1"/>
  <c r="J61" i="6" s="1"/>
  <c r="J64" i="6" s="1"/>
  <c r="P47" i="1"/>
  <c r="C4" i="6"/>
  <c r="C38" i="6" s="1"/>
  <c r="N4" i="6"/>
  <c r="N38" i="6" s="1"/>
  <c r="N61" i="6" s="1"/>
  <c r="N64" i="6" s="1"/>
  <c r="T49" i="1"/>
  <c r="W49" i="1"/>
  <c r="Q4" i="6"/>
  <c r="Q38" i="6" s="1"/>
  <c r="Q61" i="6" s="1"/>
  <c r="Q64" i="6" s="1"/>
  <c r="Q49" i="1"/>
  <c r="K4" i="6"/>
  <c r="K38" i="6" s="1"/>
  <c r="K61" i="6" s="1"/>
  <c r="K64" i="6" s="1"/>
  <c r="S49" i="1"/>
  <c r="M4" i="6"/>
  <c r="M38" i="6" s="1"/>
  <c r="M61" i="6" s="1"/>
  <c r="M64" i="6" s="1"/>
  <c r="L4" i="6" l="1"/>
  <c r="L38" i="6" s="1"/>
  <c r="L61" i="6" s="1"/>
  <c r="L64" i="6" s="1"/>
  <c r="M42" i="1"/>
  <c r="G91" i="8"/>
  <c r="J32" i="7"/>
  <c r="N44" i="1"/>
  <c r="K31" i="7"/>
  <c r="K47" i="7"/>
  <c r="K59" i="7"/>
  <c r="K49" i="7"/>
  <c r="H93" i="8"/>
  <c r="K50" i="7"/>
  <c r="O44" i="1"/>
  <c r="L50" i="7"/>
  <c r="L31" i="7"/>
  <c r="L47" i="7"/>
  <c r="L59" i="7"/>
  <c r="L49" i="7"/>
  <c r="I93" i="8"/>
  <c r="J44" i="1"/>
  <c r="G49" i="7"/>
  <c r="G50" i="7"/>
  <c r="D93" i="8"/>
  <c r="G59" i="7"/>
  <c r="G31" i="7"/>
  <c r="G47" i="7"/>
  <c r="K42" i="1"/>
  <c r="E91" i="8"/>
  <c r="H32" i="7"/>
  <c r="O32" i="7" s="1"/>
  <c r="L44" i="1"/>
  <c r="I31" i="7"/>
  <c r="I47" i="7"/>
  <c r="I59" i="7"/>
  <c r="I49" i="7"/>
  <c r="F93" i="8"/>
  <c r="I50" i="7"/>
  <c r="P4" i="6"/>
  <c r="P38" i="6" s="1"/>
  <c r="P61" i="6" s="1"/>
  <c r="P64" i="6" s="1"/>
  <c r="P49" i="1"/>
  <c r="F98" i="7"/>
  <c r="F67" i="7"/>
  <c r="F86" i="7"/>
  <c r="F83" i="7"/>
  <c r="F66" i="7"/>
  <c r="F85" i="7"/>
  <c r="F69" i="7"/>
  <c r="F68" i="7"/>
  <c r="F87" i="7"/>
  <c r="C136" i="8"/>
  <c r="F82" i="7"/>
  <c r="F70" i="7"/>
  <c r="F84" i="7"/>
  <c r="C61" i="6"/>
  <c r="C83" i="6"/>
  <c r="C88" i="6" s="1"/>
  <c r="C91" i="6" s="1"/>
  <c r="I49" i="1"/>
  <c r="R4" i="6"/>
  <c r="R38" i="6" s="1"/>
  <c r="R61" i="6" s="1"/>
  <c r="R64" i="6" s="1"/>
  <c r="X49" i="1"/>
  <c r="O4" i="6"/>
  <c r="O38" i="6" s="1"/>
  <c r="O61" i="6" s="1"/>
  <c r="O64" i="6" s="1"/>
  <c r="U49" i="1"/>
  <c r="S4" i="6"/>
  <c r="S38" i="6" s="1"/>
  <c r="S61" i="6" s="1"/>
  <c r="S64" i="6" s="1"/>
  <c r="Y49" i="1"/>
  <c r="L46" i="7" l="1"/>
  <c r="I95" i="8"/>
  <c r="L58" i="7"/>
  <c r="O46" i="1"/>
  <c r="O47" i="1"/>
  <c r="I72" i="6" s="1"/>
  <c r="I77" i="6" s="1"/>
  <c r="G46" i="7"/>
  <c r="D95" i="8"/>
  <c r="G58" i="7"/>
  <c r="J47" i="1"/>
  <c r="D72" i="6" s="1"/>
  <c r="D77" i="6" s="1"/>
  <c r="J46" i="1"/>
  <c r="I46" i="7"/>
  <c r="F95" i="8"/>
  <c r="I58" i="7"/>
  <c r="L46" i="1"/>
  <c r="L47" i="1"/>
  <c r="F72" i="6" s="1"/>
  <c r="F77" i="6" s="1"/>
  <c r="K44" i="1"/>
  <c r="H59" i="7"/>
  <c r="H49" i="7"/>
  <c r="O49" i="7" s="1"/>
  <c r="E93" i="8"/>
  <c r="H50" i="7"/>
  <c r="O50" i="7" s="1"/>
  <c r="H31" i="7"/>
  <c r="H47" i="7"/>
  <c r="O47" i="7" s="1"/>
  <c r="H95" i="8"/>
  <c r="K46" i="7"/>
  <c r="K58" i="7"/>
  <c r="N46" i="1"/>
  <c r="N47" i="1"/>
  <c r="H72" i="6" s="1"/>
  <c r="H77" i="6" s="1"/>
  <c r="M44" i="1"/>
  <c r="J31" i="7"/>
  <c r="O31" i="7" s="1"/>
  <c r="J47" i="7"/>
  <c r="J59" i="7"/>
  <c r="O59" i="7" s="1"/>
  <c r="J49" i="7"/>
  <c r="G93" i="8"/>
  <c r="J50" i="7"/>
  <c r="C64" i="6"/>
  <c r="C162" i="8" s="1"/>
  <c r="C159" i="8"/>
  <c r="G97" i="7" l="1"/>
  <c r="G44" i="7"/>
  <c r="G51" i="7"/>
  <c r="G48" i="7"/>
  <c r="D97" i="8"/>
  <c r="D102" i="8"/>
  <c r="G57" i="7"/>
  <c r="D4" i="6"/>
  <c r="D38" i="6" s="1"/>
  <c r="J49" i="1"/>
  <c r="J58" i="7"/>
  <c r="J46" i="7"/>
  <c r="O46" i="7" s="1"/>
  <c r="G95" i="8"/>
  <c r="M46" i="1"/>
  <c r="M47" i="1"/>
  <c r="G72" i="6" s="1"/>
  <c r="G77" i="6" s="1"/>
  <c r="H46" i="7"/>
  <c r="E95" i="8"/>
  <c r="H58" i="7"/>
  <c r="O58" i="7" s="1"/>
  <c r="K46" i="1"/>
  <c r="K47" i="1"/>
  <c r="E72" i="6" s="1"/>
  <c r="E77" i="6" s="1"/>
  <c r="L97" i="7"/>
  <c r="I102" i="8"/>
  <c r="I97" i="8"/>
  <c r="L57" i="7"/>
  <c r="L51" i="7"/>
  <c r="L77" i="7" s="1"/>
  <c r="L44" i="7"/>
  <c r="L53" i="7" s="1"/>
  <c r="L48" i="7"/>
  <c r="I4" i="6"/>
  <c r="I38" i="6" s="1"/>
  <c r="O49" i="1"/>
  <c r="K97" i="7"/>
  <c r="H102" i="8"/>
  <c r="H97" i="8"/>
  <c r="K57" i="7"/>
  <c r="K44" i="7"/>
  <c r="K53" i="7" s="1"/>
  <c r="K51" i="7"/>
  <c r="K77" i="7" s="1"/>
  <c r="K48" i="7"/>
  <c r="H4" i="6"/>
  <c r="H38" i="6" s="1"/>
  <c r="N49" i="1"/>
  <c r="I97" i="7"/>
  <c r="I44" i="7"/>
  <c r="I53" i="7" s="1"/>
  <c r="I51" i="7"/>
  <c r="I77" i="7" s="1"/>
  <c r="I48" i="7"/>
  <c r="F102" i="8"/>
  <c r="I57" i="7"/>
  <c r="F97" i="8"/>
  <c r="F4" i="6"/>
  <c r="F38" i="6" s="1"/>
  <c r="L49" i="1"/>
  <c r="H97" i="7" l="1"/>
  <c r="H44" i="7"/>
  <c r="H53" i="7" s="1"/>
  <c r="H51" i="7"/>
  <c r="H77" i="7" s="1"/>
  <c r="H48" i="7"/>
  <c r="E102" i="8"/>
  <c r="H57" i="7"/>
  <c r="E97" i="8"/>
  <c r="E4" i="6"/>
  <c r="E38" i="6" s="1"/>
  <c r="K49" i="1"/>
  <c r="L98" i="7"/>
  <c r="L85" i="7"/>
  <c r="L68" i="7"/>
  <c r="L87" i="7"/>
  <c r="L70" i="7"/>
  <c r="I61" i="6"/>
  <c r="I136" i="8"/>
  <c r="L84" i="7"/>
  <c r="L69" i="7"/>
  <c r="L86" i="7"/>
  <c r="L83" i="7"/>
  <c r="L67" i="7"/>
  <c r="L82" i="7"/>
  <c r="I83" i="6"/>
  <c r="I88" i="6" s="1"/>
  <c r="I91" i="6" s="1"/>
  <c r="L66" i="7"/>
  <c r="G77" i="7"/>
  <c r="D136" i="8"/>
  <c r="G68" i="7"/>
  <c r="G87" i="7"/>
  <c r="D61" i="6"/>
  <c r="D83" i="6"/>
  <c r="D88" i="6" s="1"/>
  <c r="D91" i="6" s="1"/>
  <c r="G82" i="7"/>
  <c r="G70" i="7"/>
  <c r="G86" i="7"/>
  <c r="G98" i="7"/>
  <c r="G84" i="7"/>
  <c r="G85" i="7"/>
  <c r="G67" i="7"/>
  <c r="G69" i="7"/>
  <c r="G83" i="7"/>
  <c r="G66" i="7"/>
  <c r="G53" i="7"/>
  <c r="I87" i="7"/>
  <c r="I98" i="7"/>
  <c r="I82" i="7"/>
  <c r="I70" i="7"/>
  <c r="F136" i="8"/>
  <c r="I67" i="7"/>
  <c r="I84" i="7"/>
  <c r="I69" i="7"/>
  <c r="I86" i="7"/>
  <c r="F61" i="6"/>
  <c r="I68" i="7"/>
  <c r="I66" i="7"/>
  <c r="F83" i="6"/>
  <c r="F88" i="6" s="1"/>
  <c r="F91" i="6" s="1"/>
  <c r="I83" i="7"/>
  <c r="I85" i="7"/>
  <c r="O48" i="7"/>
  <c r="K86" i="7"/>
  <c r="K70" i="7"/>
  <c r="K69" i="7"/>
  <c r="K83" i="7"/>
  <c r="K85" i="7"/>
  <c r="H61" i="6"/>
  <c r="K68" i="7"/>
  <c r="K66" i="7"/>
  <c r="H83" i="6"/>
  <c r="H88" i="6" s="1"/>
  <c r="H91" i="6" s="1"/>
  <c r="K87" i="7"/>
  <c r="K98" i="7"/>
  <c r="K82" i="7"/>
  <c r="H136" i="8"/>
  <c r="K84" i="7"/>
  <c r="K67" i="7"/>
  <c r="J97" i="7"/>
  <c r="J57" i="7"/>
  <c r="O57" i="7" s="1"/>
  <c r="G97" i="8"/>
  <c r="J44" i="7"/>
  <c r="J53" i="7" s="1"/>
  <c r="J51" i="7"/>
  <c r="J77" i="7" s="1"/>
  <c r="J48" i="7"/>
  <c r="G102" i="8"/>
  <c r="G4" i="6"/>
  <c r="G38" i="6" s="1"/>
  <c r="M49" i="1"/>
  <c r="H64" i="6" l="1"/>
  <c r="H162" i="8" s="1"/>
  <c r="H159" i="8"/>
  <c r="O37" i="7"/>
  <c r="O44" i="7"/>
  <c r="O36" i="7"/>
  <c r="O38" i="7"/>
  <c r="O39" i="7"/>
  <c r="H86" i="7"/>
  <c r="O86" i="7" s="1"/>
  <c r="H66" i="7"/>
  <c r="H85" i="7"/>
  <c r="H70" i="7"/>
  <c r="E83" i="6"/>
  <c r="E88" i="6" s="1"/>
  <c r="E91" i="6" s="1"/>
  <c r="H68" i="7"/>
  <c r="H82" i="7"/>
  <c r="E136" i="8"/>
  <c r="H87" i="7"/>
  <c r="H98" i="7"/>
  <c r="H67" i="7"/>
  <c r="O67" i="7" s="1"/>
  <c r="H69" i="7"/>
  <c r="O69" i="7" s="1"/>
  <c r="H83" i="7"/>
  <c r="H84" i="7"/>
  <c r="E61" i="6"/>
  <c r="O70" i="7"/>
  <c r="O53" i="7"/>
  <c r="D159" i="8"/>
  <c r="D64" i="6"/>
  <c r="D162" i="8" s="1"/>
  <c r="J82" i="7"/>
  <c r="O82" i="7" s="1"/>
  <c r="J70" i="7"/>
  <c r="J84" i="7"/>
  <c r="G136" i="8"/>
  <c r="J83" i="7"/>
  <c r="G61" i="6"/>
  <c r="J85" i="7"/>
  <c r="J67" i="7"/>
  <c r="J69" i="7"/>
  <c r="G83" i="6"/>
  <c r="G88" i="6" s="1"/>
  <c r="G91" i="6" s="1"/>
  <c r="J86" i="7"/>
  <c r="J66" i="7"/>
  <c r="J98" i="7"/>
  <c r="J68" i="7"/>
  <c r="O68" i="7" s="1"/>
  <c r="J87" i="7"/>
  <c r="O66" i="7"/>
  <c r="O87" i="7"/>
  <c r="O83" i="7"/>
  <c r="I159" i="8"/>
  <c r="I64" i="6"/>
  <c r="I162" i="8" s="1"/>
  <c r="O40" i="7"/>
  <c r="O51" i="7"/>
  <c r="O41" i="7"/>
  <c r="O85" i="7"/>
  <c r="O77" i="7"/>
  <c r="F159" i="8"/>
  <c r="F64" i="6"/>
  <c r="F162" i="8" s="1"/>
  <c r="O42" i="7"/>
  <c r="O84" i="7"/>
  <c r="G64" i="6" l="1"/>
  <c r="G162" i="8" s="1"/>
  <c r="G159" i="8"/>
  <c r="E159" i="8"/>
  <c r="E64" i="6"/>
  <c r="E162" i="8" s="1"/>
</calcChain>
</file>

<file path=xl/comments1.xml><?xml version="1.0" encoding="utf-8"?>
<comments xmlns="http://schemas.openxmlformats.org/spreadsheetml/2006/main">
  <authors>
    <author>Vishesh Biyani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Forex gain
+ Others from revenue 
+ interest income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from P&amp;L statement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packing material
+ dyes and chemicals
+ consumption store
+ forwarding charges
+ rates and taxes
+ commission to selling agents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rent
+ repairs
+ insurance
+ auditors remuneration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miscellaneous
+ assets written off
+ allowances for doubtful
+ bad debts written off
+ Charity, CSR</t>
        </r>
      </text>
    </comment>
  </commentList>
</comments>
</file>

<file path=xl/comments2.xml><?xml version="1.0" encoding="utf-8"?>
<comments xmlns="http://schemas.openxmlformats.org/spreadsheetml/2006/main">
  <authors>
    <author>Vishesh Biyani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cash and cash equivalents
+ bank balance 
- deposits with maturity &gt; 12 months
+ current investments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current loans
+ non-current loans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non-current investments
+ deposits with maturity &gt; 12 months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All other assets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current borrowings
+ current maturity of long term debt</t>
        </r>
      </text>
    </comment>
  </commentList>
</comments>
</file>

<file path=xl/comments3.xml><?xml version="1.0" encoding="utf-8"?>
<comments xmlns="http://schemas.openxmlformats.org/spreadsheetml/2006/main">
  <authors>
    <author>Vishesh Biyani</author>
  </authors>
  <commentList>
    <comment ref="B77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FCFF = NOPAT + D&amp;A - CapEx - Changes in working capital</t>
        </r>
      </text>
    </comment>
  </commentList>
</comments>
</file>

<file path=xl/comments4.xml><?xml version="1.0" encoding="utf-8"?>
<comments xmlns="http://schemas.openxmlformats.org/spreadsheetml/2006/main">
  <authors>
    <author>Vishesh Biyani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cash and cash equivalents
+ bank balance 
- deposits with maturity &gt; 12 months
+ current investments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current loans
+ non-current loans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non-current investments
+ deposits with maturity &gt; 12 months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All other assets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current borrowings
+ current maturity of long term debt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Forex gain
+ Others from revenue 
+ interest income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from P&amp;L statement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packing material
+ dyes and chemicals
+ consumption store
+ forwarding charges
+ rates and taxes
+ commission to selling agents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rent
+ repairs
+ insurance
+ auditors remuneration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Vishesh Biyani:</t>
        </r>
        <r>
          <rPr>
            <sz val="9"/>
            <color indexed="81"/>
            <rFont val="Tahoma"/>
            <family val="2"/>
          </rPr>
          <t xml:space="preserve">
includes
+ miscellaneous
+ assets written off
+ allowances for doubtful
+ bad debts written off
+ Charity, CSR</t>
        </r>
      </text>
    </comment>
  </commentList>
</comments>
</file>

<file path=xl/sharedStrings.xml><?xml version="1.0" encoding="utf-8"?>
<sst xmlns="http://schemas.openxmlformats.org/spreadsheetml/2006/main" count="1905" uniqueCount="290">
  <si>
    <t>Income Statement</t>
  </si>
  <si>
    <t>₹ in actual figures</t>
  </si>
  <si>
    <t>Revenue</t>
  </si>
  <si>
    <t>Revenue from operations</t>
  </si>
  <si>
    <t>Other income</t>
  </si>
  <si>
    <t>Net Revenue</t>
  </si>
  <si>
    <t>Cost of Goods Sold (COGS)</t>
  </si>
  <si>
    <t>Cotton</t>
  </si>
  <si>
    <t>Manmade Fibre</t>
  </si>
  <si>
    <t>Yarn</t>
  </si>
  <si>
    <t>Fabric</t>
  </si>
  <si>
    <t>Others</t>
  </si>
  <si>
    <t>Cost of goods consumed</t>
  </si>
  <si>
    <t>Purchases of stock-in-trade</t>
  </si>
  <si>
    <t>Changes in inventories</t>
  </si>
  <si>
    <t>Net COGS</t>
  </si>
  <si>
    <t>Gross Profit</t>
  </si>
  <si>
    <t>Gross Profit Margin %</t>
  </si>
  <si>
    <t>Gross Revenue</t>
  </si>
  <si>
    <t>Gross Profit on Business</t>
  </si>
  <si>
    <t>Gross Profit on Business Margin %</t>
  </si>
  <si>
    <t>Operating Expenses</t>
  </si>
  <si>
    <t>Employee Cost</t>
  </si>
  <si>
    <t>Power &amp; Fuel Cost</t>
  </si>
  <si>
    <t>Other Expenses</t>
  </si>
  <si>
    <t>EBITDA</t>
  </si>
  <si>
    <t>Total Operating Expenses</t>
  </si>
  <si>
    <t>Depreciation &amp; Amortization</t>
  </si>
  <si>
    <t>EBIT</t>
  </si>
  <si>
    <t>Interest Expense</t>
  </si>
  <si>
    <t>EBT</t>
  </si>
  <si>
    <t>Taxes paid</t>
  </si>
  <si>
    <t>Net Income</t>
  </si>
  <si>
    <t>Net Income as % of Net Revenue</t>
  </si>
  <si>
    <t>Historical</t>
  </si>
  <si>
    <t>Estimated</t>
  </si>
  <si>
    <t>Sale of services</t>
  </si>
  <si>
    <t>Export benefits</t>
  </si>
  <si>
    <t>Selling Cost</t>
  </si>
  <si>
    <t>General &amp; Administrative Cost</t>
  </si>
  <si>
    <t>Sale of products (including effect of discount and excise duty)</t>
  </si>
  <si>
    <t>Effective Tax Rate</t>
  </si>
  <si>
    <t>Balance Sheet</t>
  </si>
  <si>
    <t>Current Assets</t>
  </si>
  <si>
    <t>Inventories</t>
  </si>
  <si>
    <t>Trade Receivables</t>
  </si>
  <si>
    <t>Cash &amp; Marketable Securities</t>
  </si>
  <si>
    <t>Total Current Assets</t>
  </si>
  <si>
    <t>Non-Current Assets</t>
  </si>
  <si>
    <t>Property, Plant &amp; Equipment</t>
  </si>
  <si>
    <t>Intangible Assets</t>
  </si>
  <si>
    <t>Capital Work-in-progress</t>
  </si>
  <si>
    <t>Loans</t>
  </si>
  <si>
    <t>Other Assets</t>
  </si>
  <si>
    <t>Total Non-Current Assets</t>
  </si>
  <si>
    <t>TOTAL ASSETS</t>
  </si>
  <si>
    <t>Investments</t>
  </si>
  <si>
    <t>Fixed Assets</t>
  </si>
  <si>
    <t>Accumulated Depreciation</t>
  </si>
  <si>
    <t>Net Freehold Land</t>
  </si>
  <si>
    <t>Cost of Freehold Land</t>
  </si>
  <si>
    <t>Cost of Buildings</t>
  </si>
  <si>
    <t>Net Buildings</t>
  </si>
  <si>
    <t>Cost of Plant and Equipment</t>
  </si>
  <si>
    <t>Net Plant and Equipment</t>
  </si>
  <si>
    <t>Cost of Furniture and Fixtures</t>
  </si>
  <si>
    <t>Net Furniture and Fixtures</t>
  </si>
  <si>
    <t>Cost of Vehicles</t>
  </si>
  <si>
    <t>Net Vehicles</t>
  </si>
  <si>
    <t>Cost of Office Equipment</t>
  </si>
  <si>
    <t>Net Office Equipment</t>
  </si>
  <si>
    <t>Total Property, Plant and Equipment</t>
  </si>
  <si>
    <t>Computer Softwares</t>
  </si>
  <si>
    <t>Accumulated Amortization</t>
  </si>
  <si>
    <t>Net Computer Softwares</t>
  </si>
  <si>
    <t>Contribution to CETP</t>
  </si>
  <si>
    <t>Net Contribution to CETP</t>
  </si>
  <si>
    <t>Right to use power lines</t>
  </si>
  <si>
    <t>Net Right to use power lines</t>
  </si>
  <si>
    <t>Total Intangible Assets</t>
  </si>
  <si>
    <t>Current Liabilities</t>
  </si>
  <si>
    <t>Trade Payables</t>
  </si>
  <si>
    <t>Borrowings</t>
  </si>
  <si>
    <t>Other Financial Liabilities</t>
  </si>
  <si>
    <t>Total Current Liabilities</t>
  </si>
  <si>
    <t>Non-Current Liabilities</t>
  </si>
  <si>
    <t>Deferred Tax Liabilities</t>
  </si>
  <si>
    <t>Provisions</t>
  </si>
  <si>
    <t>Total Non-Current Liabilities</t>
  </si>
  <si>
    <t>TOTAL LIABILITIES</t>
  </si>
  <si>
    <t>Equity</t>
  </si>
  <si>
    <t>Common Stock</t>
  </si>
  <si>
    <t>Preferred Stock</t>
  </si>
  <si>
    <t>TOTAL EQUITY</t>
  </si>
  <si>
    <t>Balance Check</t>
  </si>
  <si>
    <t>Raw Materials</t>
  </si>
  <si>
    <t>Work-in-progress</t>
  </si>
  <si>
    <t>Finished goods</t>
  </si>
  <si>
    <t>Stores and Spares</t>
  </si>
  <si>
    <t>Total Inventory</t>
  </si>
  <si>
    <t>Long term debt</t>
  </si>
  <si>
    <t>Equity through OCI</t>
  </si>
  <si>
    <t>Weighted average number of shares</t>
  </si>
  <si>
    <t xml:space="preserve">Other equity </t>
  </si>
  <si>
    <t>Common Stock (Book Value)</t>
  </si>
  <si>
    <t>Share options outstanding</t>
  </si>
  <si>
    <t>Debenture redemption reserve</t>
  </si>
  <si>
    <t>Security premium</t>
  </si>
  <si>
    <t>Capital reserve</t>
  </si>
  <si>
    <t>Capital redemption reserve</t>
  </si>
  <si>
    <t>General reserve</t>
  </si>
  <si>
    <t>Share application money pending allotment</t>
  </si>
  <si>
    <t>Dividend per share</t>
  </si>
  <si>
    <t>Dividends value</t>
  </si>
  <si>
    <t>Retained earnings</t>
  </si>
  <si>
    <t>Dividend adjusted retained earnings with OCI</t>
  </si>
  <si>
    <t>Dividend Adjusted TOTAL EQUITY</t>
  </si>
  <si>
    <t>Equity statement</t>
  </si>
  <si>
    <t>Cash Flow Statement</t>
  </si>
  <si>
    <t>Operating Activities</t>
  </si>
  <si>
    <t>(Increase)/Decrease in Trade Receivables</t>
  </si>
  <si>
    <t>Increase/(Decrease) in Trade Payables</t>
  </si>
  <si>
    <t>(Increase)/Decrease in Inventories</t>
  </si>
  <si>
    <t>Interest Income</t>
  </si>
  <si>
    <t>Dividend received</t>
  </si>
  <si>
    <t>(Profit)/Loss on sale of investments</t>
  </si>
  <si>
    <t>Net gain on sale / discarding of property, plant and equipment</t>
  </si>
  <si>
    <t>Subsidy from government</t>
  </si>
  <si>
    <t>Fair valuation gain on investment</t>
  </si>
  <si>
    <t>Assets written off</t>
  </si>
  <si>
    <t>Bad debt written off</t>
  </si>
  <si>
    <t>Share options outstanding account</t>
  </si>
  <si>
    <t>Provision no longer required written back (net)</t>
  </si>
  <si>
    <t>Interest expense</t>
  </si>
  <si>
    <t>Changes in working capital</t>
  </si>
  <si>
    <t>Adjustments for operating assets:</t>
  </si>
  <si>
    <t>Adjustments for operating liabilities:</t>
  </si>
  <si>
    <t>(Increase)/Decrease in Employee Loans</t>
  </si>
  <si>
    <t>(Increase)/Decrease in other current assets</t>
  </si>
  <si>
    <t>(Increase)/Decrease in other non-current assets</t>
  </si>
  <si>
    <t>(Increase)/Decrease in other current financial assets</t>
  </si>
  <si>
    <t>(Increase)/Decrease in other non-current financial assets</t>
  </si>
  <si>
    <t>Increase/(Decrease) in current Employee Provisions</t>
  </si>
  <si>
    <t>Increase/(Decrease) in non-current Employee Provisions</t>
  </si>
  <si>
    <t>Increase/(Decrease) in other non-current liabilities</t>
  </si>
  <si>
    <t>Increase/(Decrease) in other current liabilities</t>
  </si>
  <si>
    <t>Increase/(Decrease) in other non-current financial liabilities</t>
  </si>
  <si>
    <t>Increase/(Decrease) in other current financial liabilities</t>
  </si>
  <si>
    <t>Cash flow from Operating Activities (CFO)</t>
  </si>
  <si>
    <t>Purchase of investments</t>
  </si>
  <si>
    <t>Proceeds from sale of investments</t>
  </si>
  <si>
    <t>Interest received</t>
  </si>
  <si>
    <t>Payment for purchase of property, plant and equipment, capital work-in-progress 
and other intangible assets</t>
  </si>
  <si>
    <t>Bank balances not considered as cash and cash equivalents</t>
  </si>
  <si>
    <t>Proceeds from disposal of property, plant and equipment</t>
  </si>
  <si>
    <t>Dividend on subsidiaries, associated and other investments</t>
  </si>
  <si>
    <t>Cash flow used in Investing Activities (CFI)</t>
  </si>
  <si>
    <t>Proceeds from equity share capital/share application</t>
  </si>
  <si>
    <t>Proceeds from non-current borrowings</t>
  </si>
  <si>
    <t>Repayment of non-current borrowings</t>
  </si>
  <si>
    <t>Repayment of current borrowings (net)</t>
  </si>
  <si>
    <t>Cash flow from Financing Activities (CFF)</t>
  </si>
  <si>
    <t>Net increase in cash and cash equivalents for the year (CFO + CFI + CFF)</t>
  </si>
  <si>
    <t>Cash and cash equivalents at the end of the year</t>
  </si>
  <si>
    <t>Cash and cash equivalents at the beginning of the year</t>
  </si>
  <si>
    <t>Investing Activities</t>
  </si>
  <si>
    <t>Financing Activities</t>
  </si>
  <si>
    <t>Allowances for doubtful trade receivables and advances written back (net)</t>
  </si>
  <si>
    <t>Dividends on equity share capital paid (including corporate dividend tax)</t>
  </si>
  <si>
    <t>NOPAT</t>
  </si>
  <si>
    <t>CapEx</t>
  </si>
  <si>
    <t>FCFF</t>
  </si>
  <si>
    <t>Free Cash Flow to Equity (FCFE)</t>
  </si>
  <si>
    <t>Free Cash Flow to Firm (FCFF)</t>
  </si>
  <si>
    <t>CFO</t>
  </si>
  <si>
    <t>FCFE</t>
  </si>
  <si>
    <t>Net Debt issued</t>
  </si>
  <si>
    <t>Dividends paid</t>
  </si>
  <si>
    <t>FCFE after dividend paid</t>
  </si>
  <si>
    <t>Activity Ratios</t>
  </si>
  <si>
    <t>Receivables Turnover Ratio</t>
  </si>
  <si>
    <t>Average collection period</t>
  </si>
  <si>
    <t>Inventory Turnover Ratio</t>
  </si>
  <si>
    <t>Days of inventory on hand</t>
  </si>
  <si>
    <t>Payables Turnover Ratio</t>
  </si>
  <si>
    <t>Payables payment period</t>
  </si>
  <si>
    <t>Total Asset Turnover Ratio</t>
  </si>
  <si>
    <t>Fixed Asset Turnover Ratio</t>
  </si>
  <si>
    <t>Working Capital Turnover Ratio</t>
  </si>
  <si>
    <t>Liquidity Ratios</t>
  </si>
  <si>
    <t>Current Ratio</t>
  </si>
  <si>
    <t>Quick Ratio</t>
  </si>
  <si>
    <t>Cash Ratio</t>
  </si>
  <si>
    <t>Cash conversion cycle</t>
  </si>
  <si>
    <t>Solvency Ratios</t>
  </si>
  <si>
    <t>Debt to Equity Ratio</t>
  </si>
  <si>
    <t>Debt to Capital Ratio</t>
  </si>
  <si>
    <t>Debt to Asset Ratio</t>
  </si>
  <si>
    <t>Financial Leverage Ratio</t>
  </si>
  <si>
    <t>Interest Coverage Ratio</t>
  </si>
  <si>
    <t>Debt to EBITDA Ratio</t>
  </si>
  <si>
    <t>Profitability Ratios</t>
  </si>
  <si>
    <t>Net Profit Margin</t>
  </si>
  <si>
    <t>Gross Profit Margin</t>
  </si>
  <si>
    <t>Pretax Margin</t>
  </si>
  <si>
    <t>Operating Profit Margin</t>
  </si>
  <si>
    <t>Return on Assets Ratio</t>
  </si>
  <si>
    <t>Operating Return on Assets</t>
  </si>
  <si>
    <t>Return on Total Capital Employed</t>
  </si>
  <si>
    <t>Return on Equity</t>
  </si>
  <si>
    <t>3-point DuPont form</t>
  </si>
  <si>
    <t>Asset Turnover Ratio</t>
  </si>
  <si>
    <t>5-point DuPont form</t>
  </si>
  <si>
    <t>Tax Burden</t>
  </si>
  <si>
    <t>Interest Burden</t>
  </si>
  <si>
    <t>EBIT Margin</t>
  </si>
  <si>
    <t>Valuation Ratios</t>
  </si>
  <si>
    <t>Retention Rate</t>
  </si>
  <si>
    <t>Dividend Payout Ratio</t>
  </si>
  <si>
    <t>Sustainable growth rate</t>
  </si>
  <si>
    <t>Cash Flow Ratios</t>
  </si>
  <si>
    <t>Cash Flow to Revenue</t>
  </si>
  <si>
    <t>Cash Return on Assets</t>
  </si>
  <si>
    <t>Cash Return on Equity</t>
  </si>
  <si>
    <t xml:space="preserve">Cash to Income </t>
  </si>
  <si>
    <t>Coverage Ratios</t>
  </si>
  <si>
    <t>Debt Coverage</t>
  </si>
  <si>
    <t>Interest Coverage</t>
  </si>
  <si>
    <t>Reinvestment</t>
  </si>
  <si>
    <t>Debt Payment</t>
  </si>
  <si>
    <t>Dividend Payment</t>
  </si>
  <si>
    <t>Investing and Financing</t>
  </si>
  <si>
    <t>R&amp;D Expense</t>
  </si>
  <si>
    <r>
      <t xml:space="preserve">Cash Flow per share (in </t>
    </r>
    <r>
      <rPr>
        <sz val="11"/>
        <color theme="1"/>
        <rFont val="Calibri"/>
        <family val="2"/>
      </rPr>
      <t>₹)</t>
    </r>
  </si>
  <si>
    <t>Averages</t>
  </si>
  <si>
    <t>Date</t>
  </si>
  <si>
    <t xml:space="preserve"> Close (INR v USD)</t>
  </si>
  <si>
    <t>Cotton Price per pound (in $)</t>
  </si>
  <si>
    <r>
      <t xml:space="preserve">Cotton Price per pound (in </t>
    </r>
    <r>
      <rPr>
        <b/>
        <sz val="11"/>
        <color theme="0"/>
        <rFont val="Calibri"/>
        <family val="2"/>
      </rPr>
      <t>₹)</t>
    </r>
  </si>
  <si>
    <t>WTI Crude Price per barrel (in $)</t>
  </si>
  <si>
    <r>
      <t xml:space="preserve">WTI Crude Price per barrel (in </t>
    </r>
    <r>
      <rPr>
        <sz val="11"/>
        <color theme="0"/>
        <rFont val="Calibri"/>
        <family val="2"/>
      </rPr>
      <t>₹</t>
    </r>
    <r>
      <rPr>
        <sz val="11"/>
        <color theme="0"/>
        <rFont val="Calibri"/>
        <family val="2"/>
        <scheme val="minor"/>
      </rPr>
      <t>)</t>
    </r>
  </si>
  <si>
    <t/>
  </si>
  <si>
    <t>VTL Share Price</t>
  </si>
  <si>
    <t>India GDP annual growth rate %</t>
  </si>
  <si>
    <t>Global GDP annual growth rate %</t>
  </si>
  <si>
    <t>USA GDP annual growth rate %</t>
  </si>
  <si>
    <t>EU GDP annual growth rate %</t>
  </si>
  <si>
    <t>China GDP annual growth rate %</t>
  </si>
  <si>
    <t>UK GDP annual growth rate %</t>
  </si>
  <si>
    <t>Japan GDP annual growth rate %</t>
  </si>
  <si>
    <t>Correlation with cotton</t>
  </si>
  <si>
    <t>Correlation with crude oil</t>
  </si>
  <si>
    <t>2015-16</t>
  </si>
  <si>
    <t>2016-17</t>
  </si>
  <si>
    <t>2017-18</t>
  </si>
  <si>
    <t>2018-19</t>
  </si>
  <si>
    <t>2019-20</t>
  </si>
  <si>
    <t>2020-21</t>
  </si>
  <si>
    <t>2021-22</t>
  </si>
  <si>
    <t>Product sales annual growth %</t>
  </si>
  <si>
    <t>Assumptions</t>
  </si>
  <si>
    <t>Revenue annual growth rate %</t>
  </si>
  <si>
    <t>Gross Profit %</t>
  </si>
  <si>
    <t>Gross Business Revenue</t>
  </si>
  <si>
    <t>As a % of net revenue</t>
  </si>
  <si>
    <t>Taxes Paid</t>
  </si>
  <si>
    <t>COGS price growth %</t>
  </si>
  <si>
    <t xml:space="preserve">Sales from business </t>
  </si>
  <si>
    <t>COGS</t>
  </si>
  <si>
    <t>Operating Profit</t>
  </si>
  <si>
    <t>Net interest expense</t>
  </si>
  <si>
    <t>Long term debt repayment</t>
  </si>
  <si>
    <t>Taxes</t>
  </si>
  <si>
    <t>Cash flow for trade payables</t>
  </si>
  <si>
    <t>Cash flow for trade receivables</t>
  </si>
  <si>
    <t>Cash Flow</t>
  </si>
  <si>
    <t>Cash flow for interest income</t>
  </si>
  <si>
    <t>Cash flow for inventory increase</t>
  </si>
  <si>
    <t>Cash flow for dividend income</t>
  </si>
  <si>
    <t>Historical short term borrowings</t>
  </si>
  <si>
    <t>Gross Profit Cash</t>
  </si>
  <si>
    <t>Cash generated</t>
  </si>
  <si>
    <t>Discount Rate</t>
  </si>
  <si>
    <t>Terminal Value</t>
  </si>
  <si>
    <t>Real GDP growth</t>
  </si>
  <si>
    <t>Intrinsic Value</t>
  </si>
  <si>
    <t>Shares outstanding</t>
  </si>
  <si>
    <t>Fair value share price</t>
  </si>
  <si>
    <t xml:space="preserve">Margin of safety </t>
  </si>
  <si>
    <t>Buy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</si>
</sst>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₹&quot;\ #,##0.00_);[Red]\(&quot;₹&quot;\ #,##0.00\)"/>
    <numFmt numFmtId="44" formatCode="_(&quot;₹&quot;\ * #,##0.00_);_(&quot;₹&quot;\ * \(#,##0.00\);_(&quot;₹&quot;\ * &quot;-&quot;??_);_(@_)"/>
    <numFmt numFmtId="164" formatCode="yyyy\E"/>
    <numFmt numFmtId="165" formatCode="\(#,##0.00\)"/>
    <numFmt numFmtId="166" formatCode="yyyy\A"/>
    <numFmt numFmtId="167" formatCode="mmm/yy\A"/>
    <numFmt numFmtId="168" formatCode="mmm/yy\E"/>
    <numFmt numFmtId="169" formatCode="0.000"/>
    <numFmt numFmtId="170" formatCode="0.0%"/>
    <numFmt numFmtId="172" formatCode="&quot;₹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81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0" borderId="0" xfId="0" applyFont="1"/>
    <xf numFmtId="0" fontId="0" fillId="0" borderId="0" xfId="0" applyAlignment="1">
      <alignment horizontal="left" indent="1"/>
    </xf>
    <xf numFmtId="0" fontId="2" fillId="0" borderId="1" xfId="0" applyFont="1" applyBorder="1"/>
    <xf numFmtId="0" fontId="0" fillId="0" borderId="1" xfId="0" applyBorder="1"/>
    <xf numFmtId="0" fontId="4" fillId="0" borderId="0" xfId="0" applyFont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Font="1"/>
    <xf numFmtId="0" fontId="4" fillId="0" borderId="0" xfId="0" applyFont="1"/>
    <xf numFmtId="0" fontId="4" fillId="0" borderId="0" xfId="0" applyFont="1" applyFill="1" applyBorder="1"/>
    <xf numFmtId="166" fontId="0" fillId="2" borderId="0" xfId="0" applyNumberFormat="1" applyFill="1"/>
    <xf numFmtId="0" fontId="4" fillId="2" borderId="0" xfId="0" applyFont="1" applyFill="1"/>
    <xf numFmtId="0" fontId="2" fillId="0" borderId="0" xfId="0" applyFont="1" applyBorder="1"/>
    <xf numFmtId="0" fontId="4" fillId="3" borderId="0" xfId="0" applyFont="1" applyFill="1"/>
    <xf numFmtId="0" fontId="0" fillId="3" borderId="0" xfId="0" applyFill="1"/>
    <xf numFmtId="164" fontId="0" fillId="3" borderId="0" xfId="0" applyNumberFormat="1" applyFill="1"/>
    <xf numFmtId="4" fontId="0" fillId="0" borderId="0" xfId="0" applyNumberFormat="1"/>
    <xf numFmtId="4" fontId="2" fillId="0" borderId="1" xfId="0" applyNumberFormat="1" applyFont="1" applyBorder="1"/>
    <xf numFmtId="10" fontId="0" fillId="0" borderId="0" xfId="0" applyNumberFormat="1"/>
    <xf numFmtId="165" fontId="0" fillId="0" borderId="0" xfId="0" applyNumberFormat="1" applyBorder="1"/>
    <xf numFmtId="2" fontId="2" fillId="0" borderId="0" xfId="0" applyNumberFormat="1" applyFont="1" applyBorder="1"/>
    <xf numFmtId="0" fontId="0" fillId="0" borderId="0" xfId="0" applyFont="1" applyBorder="1"/>
    <xf numFmtId="0" fontId="4" fillId="0" borderId="0" xfId="0" applyFont="1" applyBorder="1"/>
    <xf numFmtId="167" fontId="0" fillId="2" borderId="0" xfId="0" applyNumberFormat="1" applyFill="1"/>
    <xf numFmtId="168" fontId="0" fillId="3" borderId="0" xfId="0" applyNumberFormat="1" applyFill="1"/>
    <xf numFmtId="0" fontId="0" fillId="0" borderId="0" xfId="0" applyFont="1" applyBorder="1" applyAlignment="1">
      <alignment horizontal="left" indent="1"/>
    </xf>
    <xf numFmtId="0" fontId="0" fillId="0" borderId="0" xfId="0" applyFont="1" applyBorder="1" applyAlignment="1">
      <alignment horizontal="left" indent="2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left"/>
    </xf>
    <xf numFmtId="9" fontId="4" fillId="0" borderId="0" xfId="1" applyFont="1" applyBorder="1"/>
    <xf numFmtId="0" fontId="0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2" fillId="0" borderId="2" xfId="0" applyFont="1" applyBorder="1"/>
    <xf numFmtId="2" fontId="2" fillId="0" borderId="2" xfId="0" applyNumberFormat="1" applyFont="1" applyBorder="1"/>
    <xf numFmtId="44" fontId="1" fillId="0" borderId="0" xfId="1" applyNumberFormat="1" applyFont="1" applyBorder="1"/>
    <xf numFmtId="0" fontId="7" fillId="0" borderId="1" xfId="0" applyFont="1" applyBorder="1" applyAlignment="1">
      <alignment horizontal="left" indent="1"/>
    </xf>
    <xf numFmtId="4" fontId="0" fillId="0" borderId="0" xfId="0" applyNumberFormat="1" applyBorder="1"/>
    <xf numFmtId="4" fontId="0" fillId="0" borderId="0" xfId="0" applyNumberFormat="1" applyFill="1" applyBorder="1"/>
    <xf numFmtId="4" fontId="2" fillId="0" borderId="0" xfId="0" applyNumberFormat="1" applyFont="1" applyBorder="1"/>
    <xf numFmtId="4" fontId="2" fillId="0" borderId="2" xfId="0" applyNumberFormat="1" applyFont="1" applyBorder="1"/>
    <xf numFmtId="4" fontId="7" fillId="0" borderId="1" xfId="0" applyNumberFormat="1" applyFont="1" applyBorder="1"/>
    <xf numFmtId="4" fontId="0" fillId="0" borderId="0" xfId="0" applyNumberFormat="1" applyFont="1" applyBorder="1"/>
    <xf numFmtId="0" fontId="0" fillId="0" borderId="0" xfId="0" applyFont="1" applyFill="1" applyBorder="1" applyAlignment="1">
      <alignment horizontal="left" indent="1"/>
    </xf>
    <xf numFmtId="0" fontId="3" fillId="0" borderId="0" xfId="0" applyFont="1" applyFill="1"/>
    <xf numFmtId="0" fontId="0" fillId="0" borderId="0" xfId="0" applyFill="1"/>
    <xf numFmtId="167" fontId="0" fillId="0" borderId="0" xfId="0" applyNumberFormat="1" applyFill="1"/>
    <xf numFmtId="168" fontId="0" fillId="0" borderId="0" xfId="0" applyNumberFormat="1" applyFill="1"/>
    <xf numFmtId="0" fontId="0" fillId="0" borderId="0" xfId="0" applyAlignment="1">
      <alignment horizontal="left" indent="3"/>
    </xf>
    <xf numFmtId="0" fontId="0" fillId="0" borderId="0" xfId="0" applyAlignment="1">
      <alignment horizontal="left" vertical="top" wrapText="1" indent="1"/>
    </xf>
    <xf numFmtId="39" fontId="0" fillId="0" borderId="0" xfId="0" applyNumberFormat="1"/>
    <xf numFmtId="39" fontId="0" fillId="0" borderId="0" xfId="0" applyNumberFormat="1" applyBorder="1" applyAlignment="1"/>
    <xf numFmtId="39" fontId="0" fillId="0" borderId="0" xfId="0" applyNumberFormat="1" applyBorder="1"/>
    <xf numFmtId="39" fontId="0" fillId="0" borderId="0" xfId="0" applyNumberFormat="1" applyFill="1" applyBorder="1"/>
    <xf numFmtId="39" fontId="1" fillId="0" borderId="0" xfId="1" applyNumberFormat="1" applyFont="1" applyBorder="1"/>
    <xf numFmtId="39" fontId="4" fillId="0" borderId="0" xfId="1" applyNumberFormat="1" applyFont="1" applyBorder="1"/>
    <xf numFmtId="39" fontId="1" fillId="0" borderId="0" xfId="1" applyNumberFormat="1" applyFont="1" applyFill="1" applyBorder="1"/>
    <xf numFmtId="39" fontId="0" fillId="0" borderId="1" xfId="0" applyNumberFormat="1" applyBorder="1"/>
    <xf numFmtId="39" fontId="2" fillId="0" borderId="1" xfId="0" applyNumberFormat="1" applyFont="1" applyBorder="1"/>
    <xf numFmtId="10" fontId="0" fillId="0" borderId="0" xfId="0" applyNumberFormat="1" applyBorder="1"/>
    <xf numFmtId="10" fontId="4" fillId="0" borderId="0" xfId="1" applyNumberFormat="1" applyFont="1"/>
    <xf numFmtId="10" fontId="4" fillId="0" borderId="0" xfId="0" applyNumberFormat="1" applyFont="1"/>
    <xf numFmtId="10" fontId="4" fillId="0" borderId="0" xfId="1" applyNumberFormat="1" applyFont="1" applyBorder="1"/>
    <xf numFmtId="39" fontId="7" fillId="0" borderId="0" xfId="0" applyNumberFormat="1" applyFont="1"/>
    <xf numFmtId="39" fontId="0" fillId="0" borderId="0" xfId="0" applyNumberFormat="1" applyFont="1"/>
    <xf numFmtId="39" fontId="2" fillId="0" borderId="2" xfId="0" applyNumberFormat="1" applyFont="1" applyBorder="1"/>
    <xf numFmtId="39" fontId="0" fillId="10" borderId="1" xfId="0" applyNumberFormat="1" applyFill="1" applyBorder="1"/>
    <xf numFmtId="0" fontId="1" fillId="6" borderId="0" xfId="4"/>
    <xf numFmtId="167" fontId="1" fillId="6" borderId="0" xfId="4" applyNumberFormat="1"/>
    <xf numFmtId="0" fontId="1" fillId="7" borderId="0" xfId="5"/>
    <xf numFmtId="167" fontId="1" fillId="7" borderId="0" xfId="5" applyNumberFormat="1"/>
    <xf numFmtId="0" fontId="1" fillId="5" borderId="0" xfId="3"/>
    <xf numFmtId="167" fontId="1" fillId="5" borderId="0" xfId="3" applyNumberFormat="1"/>
    <xf numFmtId="0" fontId="1" fillId="4" borderId="0" xfId="2"/>
    <xf numFmtId="167" fontId="1" fillId="4" borderId="0" xfId="2" applyNumberFormat="1"/>
    <xf numFmtId="0" fontId="1" fillId="11" borderId="0" xfId="5" applyFill="1"/>
    <xf numFmtId="167" fontId="1" fillId="11" borderId="0" xfId="5" applyNumberFormat="1" applyFill="1"/>
    <xf numFmtId="0" fontId="1" fillId="0" borderId="0" xfId="5" applyFill="1"/>
    <xf numFmtId="0" fontId="1" fillId="12" borderId="0" xfId="5" applyFill="1"/>
    <xf numFmtId="167" fontId="1" fillId="12" borderId="0" xfId="5" applyNumberFormat="1" applyFill="1"/>
    <xf numFmtId="0" fontId="1" fillId="13" borderId="0" xfId="5" applyFill="1"/>
    <xf numFmtId="167" fontId="1" fillId="13" borderId="0" xfId="5" applyNumberFormat="1" applyFill="1"/>
    <xf numFmtId="10" fontId="0" fillId="0" borderId="0" xfId="1" applyNumberFormat="1" applyFont="1" applyBorder="1"/>
    <xf numFmtId="10" fontId="0" fillId="0" borderId="0" xfId="1" applyNumberFormat="1" applyFont="1" applyFill="1" applyBorder="1"/>
    <xf numFmtId="10" fontId="7" fillId="0" borderId="1" xfId="1" applyNumberFormat="1" applyFont="1" applyBorder="1"/>
    <xf numFmtId="10" fontId="2" fillId="0" borderId="1" xfId="1" applyNumberFormat="1" applyFont="1" applyBorder="1"/>
    <xf numFmtId="10" fontId="2" fillId="0" borderId="0" xfId="1" applyNumberFormat="1" applyFont="1" applyBorder="1"/>
    <xf numFmtId="10" fontId="2" fillId="0" borderId="2" xfId="1" applyNumberFormat="1" applyFont="1" applyBorder="1"/>
    <xf numFmtId="10" fontId="2" fillId="0" borderId="1" xfId="0" applyNumberFormat="1" applyFont="1" applyBorder="1"/>
    <xf numFmtId="10" fontId="2" fillId="0" borderId="0" xfId="0" applyNumberFormat="1" applyFont="1" applyBorder="1"/>
    <xf numFmtId="10" fontId="0" fillId="0" borderId="0" xfId="0" applyNumberFormat="1" applyFont="1" applyBorder="1"/>
    <xf numFmtId="10" fontId="2" fillId="0" borderId="2" xfId="0" applyNumberFormat="1" applyFont="1" applyBorder="1"/>
    <xf numFmtId="39" fontId="4" fillId="0" borderId="0" xfId="0" applyNumberFormat="1" applyFont="1"/>
    <xf numFmtId="0" fontId="0" fillId="9" borderId="0" xfId="0" applyFill="1"/>
    <xf numFmtId="0" fontId="0" fillId="14" borderId="0" xfId="0" applyFill="1"/>
    <xf numFmtId="0" fontId="0" fillId="8" borderId="0" xfId="0" applyFill="1"/>
    <xf numFmtId="0" fontId="0" fillId="0" borderId="0" xfId="0" applyFill="1" applyAlignment="1">
      <alignment vertical="center"/>
    </xf>
    <xf numFmtId="0" fontId="2" fillId="16" borderId="0" xfId="0" applyFont="1" applyFill="1" applyAlignment="1">
      <alignment vertical="center"/>
    </xf>
    <xf numFmtId="0" fontId="0" fillId="17" borderId="0" xfId="0" applyFill="1"/>
    <xf numFmtId="39" fontId="0" fillId="17" borderId="0" xfId="0" applyNumberFormat="1" applyFill="1"/>
    <xf numFmtId="39" fontId="4" fillId="17" borderId="0" xfId="0" applyNumberFormat="1" applyFont="1" applyFill="1"/>
    <xf numFmtId="10" fontId="0" fillId="17" borderId="0" xfId="0" applyNumberFormat="1" applyFill="1"/>
    <xf numFmtId="0" fontId="2" fillId="6" borderId="0" xfId="4" applyFont="1"/>
    <xf numFmtId="0" fontId="4" fillId="6" borderId="0" xfId="4" applyFont="1"/>
    <xf numFmtId="0" fontId="2" fillId="4" borderId="0" xfId="2" applyFont="1"/>
    <xf numFmtId="0" fontId="4" fillId="4" borderId="0" xfId="2" applyFont="1"/>
    <xf numFmtId="0" fontId="2" fillId="7" borderId="0" xfId="5" applyFont="1"/>
    <xf numFmtId="0" fontId="4" fillId="7" borderId="0" xfId="5" applyFont="1"/>
    <xf numFmtId="0" fontId="2" fillId="11" borderId="0" xfId="5" applyFont="1" applyFill="1"/>
    <xf numFmtId="0" fontId="4" fillId="11" borderId="0" xfId="5" applyFont="1" applyFill="1"/>
    <xf numFmtId="0" fontId="2" fillId="13" borderId="0" xfId="5" applyFont="1" applyFill="1"/>
    <xf numFmtId="0" fontId="4" fillId="13" borderId="0" xfId="5" applyFont="1" applyFill="1"/>
    <xf numFmtId="0" fontId="2" fillId="12" borderId="0" xfId="5" applyFont="1" applyFill="1"/>
    <xf numFmtId="0" fontId="4" fillId="12" borderId="0" xfId="5" applyFont="1" applyFill="1"/>
    <xf numFmtId="0" fontId="2" fillId="5" borderId="0" xfId="3" applyFont="1"/>
    <xf numFmtId="0" fontId="4" fillId="5" borderId="0" xfId="3" applyFont="1"/>
    <xf numFmtId="10" fontId="2" fillId="0" borderId="0" xfId="0" applyNumberFormat="1" applyFont="1"/>
    <xf numFmtId="10" fontId="1" fillId="0" borderId="0" xfId="1" applyNumberFormat="1" applyFont="1" applyBorder="1"/>
    <xf numFmtId="0" fontId="8" fillId="18" borderId="6" xfId="0" applyFont="1" applyFill="1" applyBorder="1"/>
    <xf numFmtId="0" fontId="8" fillId="18" borderId="7" xfId="0" applyFont="1" applyFill="1" applyBorder="1"/>
    <xf numFmtId="0" fontId="8" fillId="18" borderId="8" xfId="0" applyFont="1" applyFill="1" applyBorder="1"/>
    <xf numFmtId="14" fontId="0" fillId="0" borderId="6" xfId="0" applyNumberFormat="1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14" fontId="0" fillId="0" borderId="3" xfId="0" applyNumberFormat="1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8" fillId="18" borderId="0" xfId="0" applyFont="1" applyFill="1" applyBorder="1"/>
    <xf numFmtId="9" fontId="0" fillId="0" borderId="0" xfId="1" applyFont="1"/>
    <xf numFmtId="10" fontId="0" fillId="0" borderId="0" xfId="1" applyNumberFormat="1" applyFont="1"/>
    <xf numFmtId="10" fontId="15" fillId="0" borderId="0" xfId="0" applyNumberFormat="1" applyFont="1"/>
    <xf numFmtId="0" fontId="15" fillId="0" borderId="0" xfId="0" applyFont="1"/>
    <xf numFmtId="0" fontId="13" fillId="0" borderId="0" xfId="5" applyFont="1" applyFill="1"/>
    <xf numFmtId="10" fontId="2" fillId="0" borderId="0" xfId="5" applyNumberFormat="1" applyFont="1" applyFill="1"/>
    <xf numFmtId="10" fontId="13" fillId="0" borderId="0" xfId="5" applyNumberFormat="1" applyFont="1" applyFill="1"/>
    <xf numFmtId="0" fontId="17" fillId="0" borderId="0" xfId="5" applyFont="1" applyFill="1"/>
    <xf numFmtId="10" fontId="17" fillId="0" borderId="0" xfId="5" applyNumberFormat="1" applyFont="1" applyFill="1"/>
    <xf numFmtId="0" fontId="14" fillId="0" borderId="0" xfId="5" applyFont="1" applyFill="1"/>
    <xf numFmtId="10" fontId="14" fillId="0" borderId="0" xfId="5" applyNumberFormat="1" applyFont="1" applyFill="1"/>
    <xf numFmtId="0" fontId="18" fillId="0" borderId="0" xfId="5" applyFont="1" applyFill="1"/>
    <xf numFmtId="10" fontId="18" fillId="0" borderId="0" xfId="5" applyNumberFormat="1" applyFont="1" applyFill="1"/>
    <xf numFmtId="0" fontId="19" fillId="0" borderId="0" xfId="5" applyFont="1" applyFill="1"/>
    <xf numFmtId="10" fontId="19" fillId="0" borderId="0" xfId="5" applyNumberFormat="1" applyFont="1" applyFill="1"/>
    <xf numFmtId="0" fontId="2" fillId="0" borderId="0" xfId="5" applyFont="1" applyFill="1"/>
    <xf numFmtId="0" fontId="0" fillId="19" borderId="0" xfId="0" applyFill="1"/>
    <xf numFmtId="169" fontId="2" fillId="19" borderId="9" xfId="0" applyNumberFormat="1" applyFont="1" applyFill="1" applyBorder="1"/>
    <xf numFmtId="169" fontId="2" fillId="14" borderId="0" xfId="0" applyNumberFormat="1" applyFont="1" applyFill="1"/>
    <xf numFmtId="169" fontId="2" fillId="15" borderId="9" xfId="0" applyNumberFormat="1" applyFont="1" applyFill="1" applyBorder="1"/>
    <xf numFmtId="169" fontId="2" fillId="15" borderId="0" xfId="0" applyNumberFormat="1" applyFont="1" applyFill="1" applyBorder="1"/>
    <xf numFmtId="0" fontId="15" fillId="9" borderId="0" xfId="0" applyFont="1" applyFill="1"/>
    <xf numFmtId="9" fontId="20" fillId="9" borderId="0" xfId="1" applyFont="1" applyFill="1"/>
    <xf numFmtId="9" fontId="0" fillId="9" borderId="0" xfId="1" applyFont="1" applyFill="1"/>
    <xf numFmtId="0" fontId="2" fillId="9" borderId="0" xfId="0" applyFont="1" applyFill="1"/>
    <xf numFmtId="39" fontId="16" fillId="0" borderId="0" xfId="0" applyNumberFormat="1" applyFont="1"/>
    <xf numFmtId="39" fontId="21" fillId="0" borderId="1" xfId="0" applyNumberFormat="1" applyFont="1" applyBorder="1"/>
    <xf numFmtId="10" fontId="22" fillId="0" borderId="0" xfId="0" applyNumberFormat="1" applyFont="1"/>
    <xf numFmtId="10" fontId="16" fillId="0" borderId="0" xfId="0" applyNumberFormat="1" applyFont="1"/>
    <xf numFmtId="39" fontId="16" fillId="0" borderId="0" xfId="0" applyNumberFormat="1" applyFont="1" applyBorder="1"/>
    <xf numFmtId="10" fontId="22" fillId="0" borderId="0" xfId="1" applyNumberFormat="1" applyFont="1" applyBorder="1"/>
    <xf numFmtId="10" fontId="22" fillId="0" borderId="0" xfId="1" applyNumberFormat="1" applyFont="1"/>
    <xf numFmtId="0" fontId="16" fillId="0" borderId="0" xfId="0" applyFont="1"/>
    <xf numFmtId="0" fontId="7" fillId="0" borderId="0" xfId="0" applyFont="1"/>
    <xf numFmtId="170" fontId="0" fillId="9" borderId="0" xfId="1" applyNumberFormat="1" applyFont="1" applyFill="1"/>
    <xf numFmtId="164" fontId="4" fillId="0" borderId="0" xfId="0" applyNumberFormat="1" applyFont="1"/>
    <xf numFmtId="9" fontId="0" fillId="0" borderId="0" xfId="0" applyNumberFormat="1"/>
    <xf numFmtId="39" fontId="0" fillId="0" borderId="0" xfId="1" applyNumberFormat="1" applyFont="1"/>
    <xf numFmtId="172" fontId="0" fillId="0" borderId="0" xfId="0" applyNumberFormat="1" applyAlignment="1">
      <alignment horizontal="right"/>
    </xf>
    <xf numFmtId="8" fontId="2" fillId="0" borderId="0" xfId="0" applyNumberFormat="1" applyFont="1" applyAlignment="1">
      <alignment horizontal="left" vertical="center" indent="3"/>
    </xf>
    <xf numFmtId="8" fontId="0" fillId="0" borderId="0" xfId="1" applyNumberFormat="1" applyFont="1" applyAlignment="1">
      <alignment horizontal="left" indent="3"/>
    </xf>
  </cellXfs>
  <cellStyles count="6">
    <cellStyle name="40% - Accent1" xfId="2" builtinId="31"/>
    <cellStyle name="40% - Accent3" xfId="3" builtinId="39"/>
    <cellStyle name="40% - Accent4" xfId="4" builtinId="43"/>
    <cellStyle name="40% - Accent6" xfId="5" builtinId="5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Depreciation</a:t>
            </a:r>
            <a:r>
              <a:rPr lang="en-IN" baseline="0"/>
              <a:t> v CapEx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Analysis'!$B$93</c:f>
              <c:strCache>
                <c:ptCount val="1"/>
                <c:pt idx="0">
                  <c:v>Depreciation &amp; Amortization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'Ratio Analysis'!$F$80:$L$80</c:f>
              <c:numCache>
                <c:formatCode>mmm/yy\A</c:formatCode>
                <c:ptCount val="7"/>
                <c:pt idx="0">
                  <c:v>42460</c:v>
                </c:pt>
                <c:pt idx="1">
                  <c:v>42825</c:v>
                </c:pt>
                <c:pt idx="2">
                  <c:v>43190</c:v>
                </c:pt>
                <c:pt idx="3">
                  <c:v>43555</c:v>
                </c:pt>
                <c:pt idx="4">
                  <c:v>43921</c:v>
                </c:pt>
                <c:pt idx="5">
                  <c:v>44286</c:v>
                </c:pt>
                <c:pt idx="6">
                  <c:v>44651</c:v>
                </c:pt>
              </c:numCache>
            </c:numRef>
          </c:cat>
          <c:val>
            <c:numRef>
              <c:f>'Ratio Analysis'!$F$93:$L$93</c:f>
              <c:numCache>
                <c:formatCode>#,##0.00_);\(#,##0.00\)</c:formatCode>
                <c:ptCount val="7"/>
                <c:pt idx="0">
                  <c:v>363.096</c:v>
                </c:pt>
                <c:pt idx="1">
                  <c:v>329.49</c:v>
                </c:pt>
                <c:pt idx="2">
                  <c:v>228.55</c:v>
                </c:pt>
                <c:pt idx="3">
                  <c:v>241.48</c:v>
                </c:pt>
                <c:pt idx="4">
                  <c:v>319.20999999999998</c:v>
                </c:pt>
                <c:pt idx="5">
                  <c:v>358.39</c:v>
                </c:pt>
                <c:pt idx="6">
                  <c:v>362.1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'Ratio Analysis'!$B$94</c:f>
              <c:strCache>
                <c:ptCount val="1"/>
                <c:pt idx="0">
                  <c:v>CapEx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'Ratio Analysis'!$F$80:$L$80</c:f>
              <c:numCache>
                <c:formatCode>mmm/yy\A</c:formatCode>
                <c:ptCount val="7"/>
                <c:pt idx="0">
                  <c:v>42460</c:v>
                </c:pt>
                <c:pt idx="1">
                  <c:v>42825</c:v>
                </c:pt>
                <c:pt idx="2">
                  <c:v>43190</c:v>
                </c:pt>
                <c:pt idx="3">
                  <c:v>43555</c:v>
                </c:pt>
                <c:pt idx="4">
                  <c:v>43921</c:v>
                </c:pt>
                <c:pt idx="5">
                  <c:v>44286</c:v>
                </c:pt>
                <c:pt idx="6">
                  <c:v>44651</c:v>
                </c:pt>
              </c:numCache>
            </c:numRef>
          </c:cat>
          <c:val>
            <c:numRef>
              <c:f>'Ratio Analysis'!$F$94:$L$94</c:f>
              <c:numCache>
                <c:formatCode>#,##0.00_);\(#,##0.00\)</c:formatCode>
                <c:ptCount val="7"/>
                <c:pt idx="0">
                  <c:v>371.12920000000003</c:v>
                </c:pt>
                <c:pt idx="1">
                  <c:v>291.02999999999997</c:v>
                </c:pt>
                <c:pt idx="2">
                  <c:v>363.1</c:v>
                </c:pt>
                <c:pt idx="3">
                  <c:v>877.84</c:v>
                </c:pt>
                <c:pt idx="4">
                  <c:v>640.96</c:v>
                </c:pt>
                <c:pt idx="5">
                  <c:v>242.68</c:v>
                </c:pt>
                <c:pt idx="6">
                  <c:v>516.49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6993472"/>
        <c:axId val="-1490369632"/>
      </c:lineChart>
      <c:catAx>
        <c:axId val="-1146993472"/>
        <c:scaling>
          <c:orientation val="minMax"/>
        </c:scaling>
        <c:delete val="0"/>
        <c:axPos val="b"/>
        <c:numFmt formatCode="mmm/yy\A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0369632"/>
        <c:crosses val="autoZero"/>
        <c:auto val="0"/>
        <c:lblAlgn val="ctr"/>
        <c:lblOffset val="100"/>
        <c:noMultiLvlLbl val="0"/>
      </c:catAx>
      <c:valAx>
        <c:axId val="-1490369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9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CFO v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Analysis'!$B$96</c:f>
              <c:strCache>
                <c:ptCount val="1"/>
                <c:pt idx="0">
                  <c:v>Gross Business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'Ratio Analysis'!$F$80:$L$80</c:f>
              <c:numCache>
                <c:formatCode>mmm/yy\A</c:formatCode>
                <c:ptCount val="7"/>
                <c:pt idx="0">
                  <c:v>42460</c:v>
                </c:pt>
                <c:pt idx="1">
                  <c:v>42825</c:v>
                </c:pt>
                <c:pt idx="2">
                  <c:v>43190</c:v>
                </c:pt>
                <c:pt idx="3">
                  <c:v>43555</c:v>
                </c:pt>
                <c:pt idx="4">
                  <c:v>43921</c:v>
                </c:pt>
                <c:pt idx="5">
                  <c:v>44286</c:v>
                </c:pt>
                <c:pt idx="6">
                  <c:v>44651</c:v>
                </c:pt>
              </c:numCache>
            </c:numRef>
          </c:cat>
          <c:val>
            <c:numRef>
              <c:f>'Ratio Analysis'!$F$96:$L$96</c:f>
              <c:numCache>
                <c:formatCode>#,##0.00_);\(#,##0.00\)</c:formatCode>
                <c:ptCount val="7"/>
                <c:pt idx="0">
                  <c:v>5564.5027</c:v>
                </c:pt>
                <c:pt idx="1">
                  <c:v>5679.66</c:v>
                </c:pt>
                <c:pt idx="2">
                  <c:v>5839.91</c:v>
                </c:pt>
                <c:pt idx="3">
                  <c:v>6400.8499999999995</c:v>
                </c:pt>
                <c:pt idx="4">
                  <c:v>6310.55</c:v>
                </c:pt>
                <c:pt idx="5">
                  <c:v>5913.58</c:v>
                </c:pt>
                <c:pt idx="6">
                  <c:v>9361.83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76829328"/>
        <c:axId val="-1176823888"/>
      </c:barChart>
      <c:lineChart>
        <c:grouping val="standard"/>
        <c:varyColors val="0"/>
        <c:ser>
          <c:idx val="1"/>
          <c:order val="1"/>
          <c:tx>
            <c:strRef>
              <c:f>'Ratio Analysis'!$B$97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'Ratio Analysis'!$F$80:$L$80</c:f>
              <c:numCache>
                <c:formatCode>mmm/yy\A</c:formatCode>
                <c:ptCount val="7"/>
                <c:pt idx="0">
                  <c:v>42460</c:v>
                </c:pt>
                <c:pt idx="1">
                  <c:v>42825</c:v>
                </c:pt>
                <c:pt idx="2">
                  <c:v>43190</c:v>
                </c:pt>
                <c:pt idx="3">
                  <c:v>43555</c:v>
                </c:pt>
                <c:pt idx="4">
                  <c:v>43921</c:v>
                </c:pt>
                <c:pt idx="5">
                  <c:v>44286</c:v>
                </c:pt>
                <c:pt idx="6">
                  <c:v>44651</c:v>
                </c:pt>
              </c:numCache>
            </c:numRef>
          </c:cat>
          <c:val>
            <c:numRef>
              <c:f>'Ratio Analysis'!$F$97:$L$97</c:f>
              <c:numCache>
                <c:formatCode>#,##0.00_);\(#,##0.00\)</c:formatCode>
                <c:ptCount val="7"/>
                <c:pt idx="0">
                  <c:v>664.88679999999852</c:v>
                </c:pt>
                <c:pt idx="1">
                  <c:v>1000.1826999999993</c:v>
                </c:pt>
                <c:pt idx="2">
                  <c:v>507.82000000000068</c:v>
                </c:pt>
                <c:pt idx="3">
                  <c:v>753.70999999999981</c:v>
                </c:pt>
                <c:pt idx="4">
                  <c:v>502.17000000000019</c:v>
                </c:pt>
                <c:pt idx="5">
                  <c:v>451.62000000000052</c:v>
                </c:pt>
                <c:pt idx="6">
                  <c:v>1677.8500000000008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'Ratio Analysis'!$B$98</c:f>
              <c:strCache>
                <c:ptCount val="1"/>
                <c:pt idx="0">
                  <c:v>CFO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'Ratio Analysis'!$F$80:$L$80</c:f>
              <c:numCache>
                <c:formatCode>mmm/yy\A</c:formatCode>
                <c:ptCount val="7"/>
                <c:pt idx="0">
                  <c:v>42460</c:v>
                </c:pt>
                <c:pt idx="1">
                  <c:v>42825</c:v>
                </c:pt>
                <c:pt idx="2">
                  <c:v>43190</c:v>
                </c:pt>
                <c:pt idx="3">
                  <c:v>43555</c:v>
                </c:pt>
                <c:pt idx="4">
                  <c:v>43921</c:v>
                </c:pt>
                <c:pt idx="5">
                  <c:v>44286</c:v>
                </c:pt>
                <c:pt idx="6">
                  <c:v>44651</c:v>
                </c:pt>
              </c:numCache>
            </c:numRef>
          </c:cat>
          <c:val>
            <c:numRef>
              <c:f>'Ratio Analysis'!$F$98:$L$98</c:f>
              <c:numCache>
                <c:formatCode>#,##0.00_);\(#,##0.00\)</c:formatCode>
                <c:ptCount val="7"/>
                <c:pt idx="0">
                  <c:v>865.52749999999844</c:v>
                </c:pt>
                <c:pt idx="1">
                  <c:v>1291.3926999999994</c:v>
                </c:pt>
                <c:pt idx="2">
                  <c:v>93.860000000000582</c:v>
                </c:pt>
                <c:pt idx="3">
                  <c:v>447.12000000000012</c:v>
                </c:pt>
                <c:pt idx="4">
                  <c:v>851.18000000000029</c:v>
                </c:pt>
                <c:pt idx="5">
                  <c:v>115.39000000000063</c:v>
                </c:pt>
                <c:pt idx="6">
                  <c:v>1429.9000000000012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6835856"/>
        <c:axId val="-1176833136"/>
      </c:lineChart>
      <c:catAx>
        <c:axId val="-1176835856"/>
        <c:scaling>
          <c:orientation val="minMax"/>
        </c:scaling>
        <c:delete val="0"/>
        <c:axPos val="b"/>
        <c:numFmt formatCode="mmm/yy\A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833136"/>
        <c:crosses val="autoZero"/>
        <c:auto val="0"/>
        <c:lblAlgn val="ctr"/>
        <c:lblOffset val="100"/>
        <c:noMultiLvlLbl val="0"/>
      </c:catAx>
      <c:valAx>
        <c:axId val="-11768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835856"/>
        <c:crosses val="autoZero"/>
        <c:crossBetween val="between"/>
      </c:valAx>
      <c:valAx>
        <c:axId val="-1176823888"/>
        <c:scaling>
          <c:orientation val="minMax"/>
        </c:scaling>
        <c:delete val="0"/>
        <c:axPos val="r"/>
        <c:numFmt formatCode="#,##0.00_);\(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829328"/>
        <c:crosses val="max"/>
        <c:crossBetween val="between"/>
      </c:valAx>
      <c:dateAx>
        <c:axId val="-1176829328"/>
        <c:scaling>
          <c:orientation val="minMax"/>
        </c:scaling>
        <c:delete val="1"/>
        <c:axPos val="b"/>
        <c:numFmt formatCode="mmm/yy\A" sourceLinked="1"/>
        <c:majorTickMark val="out"/>
        <c:minorTickMark val="none"/>
        <c:tickLblPos val="nextTo"/>
        <c:crossAx val="-1176823888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VTL Share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'Cotton Prices'!$A$1387:$A$1905</c:f>
              <c:numCache>
                <c:formatCode>m/d/yyyy</c:formatCode>
                <c:ptCount val="519"/>
                <c:pt idx="0">
                  <c:v>44090</c:v>
                </c:pt>
                <c:pt idx="1">
                  <c:v>44091</c:v>
                </c:pt>
                <c:pt idx="2">
                  <c:v>44092</c:v>
                </c:pt>
                <c:pt idx="3">
                  <c:v>44095</c:v>
                </c:pt>
                <c:pt idx="4">
                  <c:v>44096</c:v>
                </c:pt>
                <c:pt idx="5">
                  <c:v>44097</c:v>
                </c:pt>
                <c:pt idx="6">
                  <c:v>44098</c:v>
                </c:pt>
                <c:pt idx="7">
                  <c:v>44099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44109</c:v>
                </c:pt>
                <c:pt idx="14">
                  <c:v>44110</c:v>
                </c:pt>
                <c:pt idx="15">
                  <c:v>44111</c:v>
                </c:pt>
                <c:pt idx="16">
                  <c:v>44112</c:v>
                </c:pt>
                <c:pt idx="17">
                  <c:v>44113</c:v>
                </c:pt>
                <c:pt idx="18">
                  <c:v>44116</c:v>
                </c:pt>
                <c:pt idx="19">
                  <c:v>44117</c:v>
                </c:pt>
                <c:pt idx="20">
                  <c:v>44118</c:v>
                </c:pt>
                <c:pt idx="21">
                  <c:v>44119</c:v>
                </c:pt>
                <c:pt idx="22">
                  <c:v>44120</c:v>
                </c:pt>
                <c:pt idx="23">
                  <c:v>44123</c:v>
                </c:pt>
                <c:pt idx="24">
                  <c:v>44124</c:v>
                </c:pt>
                <c:pt idx="25">
                  <c:v>44125</c:v>
                </c:pt>
                <c:pt idx="26">
                  <c:v>44126</c:v>
                </c:pt>
                <c:pt idx="27">
                  <c:v>44127</c:v>
                </c:pt>
                <c:pt idx="28">
                  <c:v>44130</c:v>
                </c:pt>
                <c:pt idx="29">
                  <c:v>44131</c:v>
                </c:pt>
                <c:pt idx="30">
                  <c:v>44132</c:v>
                </c:pt>
                <c:pt idx="31">
                  <c:v>44133</c:v>
                </c:pt>
                <c:pt idx="32">
                  <c:v>44134</c:v>
                </c:pt>
                <c:pt idx="33">
                  <c:v>44137</c:v>
                </c:pt>
                <c:pt idx="34">
                  <c:v>44138</c:v>
                </c:pt>
                <c:pt idx="35">
                  <c:v>44139</c:v>
                </c:pt>
                <c:pt idx="36">
                  <c:v>44140</c:v>
                </c:pt>
                <c:pt idx="37">
                  <c:v>44141</c:v>
                </c:pt>
                <c:pt idx="38">
                  <c:v>44144</c:v>
                </c:pt>
                <c:pt idx="39">
                  <c:v>44145</c:v>
                </c:pt>
                <c:pt idx="40">
                  <c:v>44146</c:v>
                </c:pt>
                <c:pt idx="41">
                  <c:v>44147</c:v>
                </c:pt>
                <c:pt idx="42">
                  <c:v>44148</c:v>
                </c:pt>
                <c:pt idx="43">
                  <c:v>44151</c:v>
                </c:pt>
                <c:pt idx="44">
                  <c:v>44152</c:v>
                </c:pt>
                <c:pt idx="45">
                  <c:v>44153</c:v>
                </c:pt>
                <c:pt idx="46">
                  <c:v>44154</c:v>
                </c:pt>
                <c:pt idx="47">
                  <c:v>44155</c:v>
                </c:pt>
                <c:pt idx="48">
                  <c:v>44158</c:v>
                </c:pt>
                <c:pt idx="49">
                  <c:v>44159</c:v>
                </c:pt>
                <c:pt idx="50">
                  <c:v>44160</c:v>
                </c:pt>
                <c:pt idx="51">
                  <c:v>44161</c:v>
                </c:pt>
                <c:pt idx="52">
                  <c:v>44162</c:v>
                </c:pt>
                <c:pt idx="53">
                  <c:v>44165</c:v>
                </c:pt>
                <c:pt idx="54">
                  <c:v>44166</c:v>
                </c:pt>
                <c:pt idx="55">
                  <c:v>44167</c:v>
                </c:pt>
                <c:pt idx="56">
                  <c:v>44168</c:v>
                </c:pt>
                <c:pt idx="57">
                  <c:v>44169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44186</c:v>
                </c:pt>
                <c:pt idx="69">
                  <c:v>44187</c:v>
                </c:pt>
                <c:pt idx="70">
                  <c:v>44188</c:v>
                </c:pt>
                <c:pt idx="71">
                  <c:v>44189</c:v>
                </c:pt>
                <c:pt idx="72">
                  <c:v>44193</c:v>
                </c:pt>
                <c:pt idx="73">
                  <c:v>44194</c:v>
                </c:pt>
                <c:pt idx="74">
                  <c:v>44195</c:v>
                </c:pt>
                <c:pt idx="75">
                  <c:v>44196</c:v>
                </c:pt>
                <c:pt idx="76">
                  <c:v>44200</c:v>
                </c:pt>
                <c:pt idx="77">
                  <c:v>44201</c:v>
                </c:pt>
                <c:pt idx="78">
                  <c:v>44202</c:v>
                </c:pt>
                <c:pt idx="79">
                  <c:v>44203</c:v>
                </c:pt>
                <c:pt idx="80">
                  <c:v>44204</c:v>
                </c:pt>
                <c:pt idx="81">
                  <c:v>44207</c:v>
                </c:pt>
                <c:pt idx="82">
                  <c:v>44208</c:v>
                </c:pt>
                <c:pt idx="83">
                  <c:v>44209</c:v>
                </c:pt>
                <c:pt idx="84">
                  <c:v>44210</c:v>
                </c:pt>
                <c:pt idx="85">
                  <c:v>44211</c:v>
                </c:pt>
                <c:pt idx="86">
                  <c:v>44214</c:v>
                </c:pt>
                <c:pt idx="87">
                  <c:v>44215</c:v>
                </c:pt>
                <c:pt idx="88">
                  <c:v>44216</c:v>
                </c:pt>
                <c:pt idx="89">
                  <c:v>44217</c:v>
                </c:pt>
                <c:pt idx="90">
                  <c:v>44218</c:v>
                </c:pt>
                <c:pt idx="91">
                  <c:v>44221</c:v>
                </c:pt>
                <c:pt idx="92">
                  <c:v>44222</c:v>
                </c:pt>
                <c:pt idx="93">
                  <c:v>44223</c:v>
                </c:pt>
                <c:pt idx="94">
                  <c:v>44224</c:v>
                </c:pt>
                <c:pt idx="95">
                  <c:v>44225</c:v>
                </c:pt>
                <c:pt idx="96">
                  <c:v>44228</c:v>
                </c:pt>
                <c:pt idx="97">
                  <c:v>44229</c:v>
                </c:pt>
                <c:pt idx="98">
                  <c:v>44230</c:v>
                </c:pt>
                <c:pt idx="99">
                  <c:v>44231</c:v>
                </c:pt>
                <c:pt idx="100">
                  <c:v>44232</c:v>
                </c:pt>
                <c:pt idx="101">
                  <c:v>44235</c:v>
                </c:pt>
                <c:pt idx="102">
                  <c:v>44236</c:v>
                </c:pt>
                <c:pt idx="103">
                  <c:v>44237</c:v>
                </c:pt>
                <c:pt idx="104">
                  <c:v>44238</c:v>
                </c:pt>
                <c:pt idx="105">
                  <c:v>44239</c:v>
                </c:pt>
                <c:pt idx="106">
                  <c:v>44242</c:v>
                </c:pt>
                <c:pt idx="107">
                  <c:v>44243</c:v>
                </c:pt>
                <c:pt idx="108">
                  <c:v>44244</c:v>
                </c:pt>
                <c:pt idx="109">
                  <c:v>44245</c:v>
                </c:pt>
                <c:pt idx="110">
                  <c:v>44246</c:v>
                </c:pt>
                <c:pt idx="111">
                  <c:v>44249</c:v>
                </c:pt>
                <c:pt idx="112">
                  <c:v>44250</c:v>
                </c:pt>
                <c:pt idx="113">
                  <c:v>44251</c:v>
                </c:pt>
                <c:pt idx="114">
                  <c:v>44252</c:v>
                </c:pt>
                <c:pt idx="115">
                  <c:v>44253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44263</c:v>
                </c:pt>
                <c:pt idx="122">
                  <c:v>44264</c:v>
                </c:pt>
                <c:pt idx="123">
                  <c:v>44265</c:v>
                </c:pt>
                <c:pt idx="124">
                  <c:v>44266</c:v>
                </c:pt>
                <c:pt idx="125">
                  <c:v>44267</c:v>
                </c:pt>
                <c:pt idx="126">
                  <c:v>44270</c:v>
                </c:pt>
                <c:pt idx="127">
                  <c:v>44271</c:v>
                </c:pt>
                <c:pt idx="128">
                  <c:v>44272</c:v>
                </c:pt>
                <c:pt idx="129">
                  <c:v>44273</c:v>
                </c:pt>
                <c:pt idx="130">
                  <c:v>44274</c:v>
                </c:pt>
                <c:pt idx="131">
                  <c:v>44277</c:v>
                </c:pt>
                <c:pt idx="132">
                  <c:v>44278</c:v>
                </c:pt>
                <c:pt idx="133">
                  <c:v>44279</c:v>
                </c:pt>
                <c:pt idx="134">
                  <c:v>44280</c:v>
                </c:pt>
                <c:pt idx="135">
                  <c:v>44281</c:v>
                </c:pt>
                <c:pt idx="136">
                  <c:v>44284</c:v>
                </c:pt>
                <c:pt idx="137">
                  <c:v>44285</c:v>
                </c:pt>
                <c:pt idx="138">
                  <c:v>44286</c:v>
                </c:pt>
                <c:pt idx="139">
                  <c:v>44287</c:v>
                </c:pt>
                <c:pt idx="140">
                  <c:v>44291</c:v>
                </c:pt>
                <c:pt idx="141">
                  <c:v>44292</c:v>
                </c:pt>
                <c:pt idx="142">
                  <c:v>44293</c:v>
                </c:pt>
                <c:pt idx="143">
                  <c:v>44294</c:v>
                </c:pt>
                <c:pt idx="144">
                  <c:v>44295</c:v>
                </c:pt>
                <c:pt idx="145">
                  <c:v>44298</c:v>
                </c:pt>
                <c:pt idx="146">
                  <c:v>44299</c:v>
                </c:pt>
                <c:pt idx="147">
                  <c:v>44300</c:v>
                </c:pt>
                <c:pt idx="148">
                  <c:v>44301</c:v>
                </c:pt>
                <c:pt idx="149">
                  <c:v>44302</c:v>
                </c:pt>
                <c:pt idx="150">
                  <c:v>44305</c:v>
                </c:pt>
                <c:pt idx="151">
                  <c:v>44306</c:v>
                </c:pt>
                <c:pt idx="152">
                  <c:v>44307</c:v>
                </c:pt>
                <c:pt idx="153">
                  <c:v>44308</c:v>
                </c:pt>
                <c:pt idx="154">
                  <c:v>44309</c:v>
                </c:pt>
                <c:pt idx="155">
                  <c:v>44312</c:v>
                </c:pt>
                <c:pt idx="156">
                  <c:v>44313</c:v>
                </c:pt>
                <c:pt idx="157">
                  <c:v>44314</c:v>
                </c:pt>
                <c:pt idx="158">
                  <c:v>44315</c:v>
                </c:pt>
                <c:pt idx="159">
                  <c:v>44316</c:v>
                </c:pt>
                <c:pt idx="160">
                  <c:v>44319</c:v>
                </c:pt>
                <c:pt idx="161">
                  <c:v>44320</c:v>
                </c:pt>
                <c:pt idx="162">
                  <c:v>44321</c:v>
                </c:pt>
                <c:pt idx="163">
                  <c:v>44322</c:v>
                </c:pt>
                <c:pt idx="164">
                  <c:v>44323</c:v>
                </c:pt>
                <c:pt idx="165">
                  <c:v>44326</c:v>
                </c:pt>
                <c:pt idx="166">
                  <c:v>44327</c:v>
                </c:pt>
                <c:pt idx="167">
                  <c:v>44328</c:v>
                </c:pt>
                <c:pt idx="168">
                  <c:v>44329</c:v>
                </c:pt>
                <c:pt idx="169">
                  <c:v>44330</c:v>
                </c:pt>
                <c:pt idx="170">
                  <c:v>44333</c:v>
                </c:pt>
                <c:pt idx="171">
                  <c:v>44334</c:v>
                </c:pt>
                <c:pt idx="172">
                  <c:v>44335</c:v>
                </c:pt>
                <c:pt idx="173">
                  <c:v>44336</c:v>
                </c:pt>
                <c:pt idx="174">
                  <c:v>44337</c:v>
                </c:pt>
                <c:pt idx="175">
                  <c:v>44340</c:v>
                </c:pt>
                <c:pt idx="176">
                  <c:v>44341</c:v>
                </c:pt>
                <c:pt idx="177">
                  <c:v>44342</c:v>
                </c:pt>
                <c:pt idx="178">
                  <c:v>44343</c:v>
                </c:pt>
                <c:pt idx="179">
                  <c:v>44344</c:v>
                </c:pt>
                <c:pt idx="180">
                  <c:v>44347</c:v>
                </c:pt>
                <c:pt idx="181">
                  <c:v>44348</c:v>
                </c:pt>
                <c:pt idx="182">
                  <c:v>44349</c:v>
                </c:pt>
                <c:pt idx="183">
                  <c:v>44350</c:v>
                </c:pt>
                <c:pt idx="184">
                  <c:v>44351</c:v>
                </c:pt>
                <c:pt idx="185">
                  <c:v>44354</c:v>
                </c:pt>
                <c:pt idx="186">
                  <c:v>44355</c:v>
                </c:pt>
                <c:pt idx="187">
                  <c:v>44356</c:v>
                </c:pt>
                <c:pt idx="188">
                  <c:v>44357</c:v>
                </c:pt>
                <c:pt idx="189">
                  <c:v>44358</c:v>
                </c:pt>
                <c:pt idx="190">
                  <c:v>44361</c:v>
                </c:pt>
                <c:pt idx="191">
                  <c:v>44362</c:v>
                </c:pt>
                <c:pt idx="192">
                  <c:v>44363</c:v>
                </c:pt>
                <c:pt idx="193">
                  <c:v>44364</c:v>
                </c:pt>
                <c:pt idx="194">
                  <c:v>44365</c:v>
                </c:pt>
                <c:pt idx="195">
                  <c:v>44368</c:v>
                </c:pt>
                <c:pt idx="196">
                  <c:v>44369</c:v>
                </c:pt>
                <c:pt idx="197">
                  <c:v>44370</c:v>
                </c:pt>
                <c:pt idx="198">
                  <c:v>44371</c:v>
                </c:pt>
                <c:pt idx="199">
                  <c:v>44372</c:v>
                </c:pt>
                <c:pt idx="200">
                  <c:v>44375</c:v>
                </c:pt>
                <c:pt idx="201">
                  <c:v>44376</c:v>
                </c:pt>
                <c:pt idx="202">
                  <c:v>44377</c:v>
                </c:pt>
                <c:pt idx="203">
                  <c:v>44378</c:v>
                </c:pt>
                <c:pt idx="204">
                  <c:v>44379</c:v>
                </c:pt>
                <c:pt idx="205">
                  <c:v>44382</c:v>
                </c:pt>
                <c:pt idx="206">
                  <c:v>44383</c:v>
                </c:pt>
                <c:pt idx="207">
                  <c:v>44384</c:v>
                </c:pt>
                <c:pt idx="208">
                  <c:v>44385</c:v>
                </c:pt>
                <c:pt idx="209">
                  <c:v>44386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44396</c:v>
                </c:pt>
                <c:pt idx="216">
                  <c:v>44397</c:v>
                </c:pt>
                <c:pt idx="217">
                  <c:v>44398</c:v>
                </c:pt>
                <c:pt idx="218">
                  <c:v>44399</c:v>
                </c:pt>
                <c:pt idx="219">
                  <c:v>44400</c:v>
                </c:pt>
                <c:pt idx="220">
                  <c:v>44403</c:v>
                </c:pt>
                <c:pt idx="221">
                  <c:v>44404</c:v>
                </c:pt>
                <c:pt idx="222">
                  <c:v>44405</c:v>
                </c:pt>
                <c:pt idx="223">
                  <c:v>44406</c:v>
                </c:pt>
                <c:pt idx="224">
                  <c:v>44407</c:v>
                </c:pt>
                <c:pt idx="225">
                  <c:v>44410</c:v>
                </c:pt>
                <c:pt idx="226">
                  <c:v>44411</c:v>
                </c:pt>
                <c:pt idx="227">
                  <c:v>44412</c:v>
                </c:pt>
                <c:pt idx="228">
                  <c:v>44413</c:v>
                </c:pt>
                <c:pt idx="229">
                  <c:v>44414</c:v>
                </c:pt>
                <c:pt idx="230">
                  <c:v>44417</c:v>
                </c:pt>
                <c:pt idx="231">
                  <c:v>44418</c:v>
                </c:pt>
                <c:pt idx="232">
                  <c:v>44419</c:v>
                </c:pt>
                <c:pt idx="233">
                  <c:v>44420</c:v>
                </c:pt>
                <c:pt idx="234">
                  <c:v>44421</c:v>
                </c:pt>
                <c:pt idx="235">
                  <c:v>44424</c:v>
                </c:pt>
                <c:pt idx="236">
                  <c:v>44425</c:v>
                </c:pt>
                <c:pt idx="237">
                  <c:v>44426</c:v>
                </c:pt>
                <c:pt idx="238">
                  <c:v>44427</c:v>
                </c:pt>
                <c:pt idx="239">
                  <c:v>44428</c:v>
                </c:pt>
                <c:pt idx="240">
                  <c:v>44431</c:v>
                </c:pt>
                <c:pt idx="241">
                  <c:v>44432</c:v>
                </c:pt>
                <c:pt idx="242">
                  <c:v>44433</c:v>
                </c:pt>
                <c:pt idx="243">
                  <c:v>44434</c:v>
                </c:pt>
                <c:pt idx="244">
                  <c:v>44435</c:v>
                </c:pt>
                <c:pt idx="245">
                  <c:v>44438</c:v>
                </c:pt>
                <c:pt idx="246">
                  <c:v>44439</c:v>
                </c:pt>
                <c:pt idx="247">
                  <c:v>44440</c:v>
                </c:pt>
                <c:pt idx="248">
                  <c:v>44441</c:v>
                </c:pt>
                <c:pt idx="249">
                  <c:v>44442</c:v>
                </c:pt>
                <c:pt idx="250">
                  <c:v>44445</c:v>
                </c:pt>
                <c:pt idx="251">
                  <c:v>44446</c:v>
                </c:pt>
                <c:pt idx="252">
                  <c:v>44447</c:v>
                </c:pt>
                <c:pt idx="253">
                  <c:v>44448</c:v>
                </c:pt>
                <c:pt idx="254">
                  <c:v>44449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44459</c:v>
                </c:pt>
                <c:pt idx="261">
                  <c:v>44460</c:v>
                </c:pt>
                <c:pt idx="262">
                  <c:v>44461</c:v>
                </c:pt>
                <c:pt idx="263">
                  <c:v>44462</c:v>
                </c:pt>
                <c:pt idx="264">
                  <c:v>44463</c:v>
                </c:pt>
                <c:pt idx="265">
                  <c:v>44466</c:v>
                </c:pt>
                <c:pt idx="266">
                  <c:v>44467</c:v>
                </c:pt>
                <c:pt idx="267">
                  <c:v>44468</c:v>
                </c:pt>
                <c:pt idx="268">
                  <c:v>44469</c:v>
                </c:pt>
                <c:pt idx="269">
                  <c:v>44470</c:v>
                </c:pt>
                <c:pt idx="270">
                  <c:v>44473</c:v>
                </c:pt>
                <c:pt idx="271">
                  <c:v>44474</c:v>
                </c:pt>
                <c:pt idx="272">
                  <c:v>44475</c:v>
                </c:pt>
                <c:pt idx="273">
                  <c:v>44476</c:v>
                </c:pt>
                <c:pt idx="274">
                  <c:v>44477</c:v>
                </c:pt>
                <c:pt idx="275">
                  <c:v>44480</c:v>
                </c:pt>
                <c:pt idx="276">
                  <c:v>44481</c:v>
                </c:pt>
                <c:pt idx="277">
                  <c:v>44482</c:v>
                </c:pt>
                <c:pt idx="278">
                  <c:v>44483</c:v>
                </c:pt>
                <c:pt idx="279">
                  <c:v>44484</c:v>
                </c:pt>
                <c:pt idx="280">
                  <c:v>44487</c:v>
                </c:pt>
                <c:pt idx="281">
                  <c:v>44488</c:v>
                </c:pt>
                <c:pt idx="282">
                  <c:v>44489</c:v>
                </c:pt>
                <c:pt idx="283">
                  <c:v>44490</c:v>
                </c:pt>
                <c:pt idx="284">
                  <c:v>44491</c:v>
                </c:pt>
                <c:pt idx="285">
                  <c:v>44494</c:v>
                </c:pt>
                <c:pt idx="286">
                  <c:v>44495</c:v>
                </c:pt>
                <c:pt idx="287">
                  <c:v>44496</c:v>
                </c:pt>
                <c:pt idx="288">
                  <c:v>44497</c:v>
                </c:pt>
                <c:pt idx="289">
                  <c:v>44498</c:v>
                </c:pt>
                <c:pt idx="290">
                  <c:v>44501</c:v>
                </c:pt>
                <c:pt idx="291">
                  <c:v>44502</c:v>
                </c:pt>
                <c:pt idx="292">
                  <c:v>44503</c:v>
                </c:pt>
                <c:pt idx="293">
                  <c:v>44504</c:v>
                </c:pt>
                <c:pt idx="294">
                  <c:v>44505</c:v>
                </c:pt>
                <c:pt idx="295">
                  <c:v>44508</c:v>
                </c:pt>
                <c:pt idx="296">
                  <c:v>44509</c:v>
                </c:pt>
                <c:pt idx="297">
                  <c:v>44510</c:v>
                </c:pt>
                <c:pt idx="298">
                  <c:v>44511</c:v>
                </c:pt>
                <c:pt idx="299">
                  <c:v>44512</c:v>
                </c:pt>
                <c:pt idx="300">
                  <c:v>44515</c:v>
                </c:pt>
                <c:pt idx="301">
                  <c:v>44516</c:v>
                </c:pt>
                <c:pt idx="302">
                  <c:v>44517</c:v>
                </c:pt>
                <c:pt idx="303">
                  <c:v>44518</c:v>
                </c:pt>
                <c:pt idx="304">
                  <c:v>44519</c:v>
                </c:pt>
                <c:pt idx="305">
                  <c:v>44522</c:v>
                </c:pt>
                <c:pt idx="306">
                  <c:v>44523</c:v>
                </c:pt>
                <c:pt idx="307">
                  <c:v>44524</c:v>
                </c:pt>
                <c:pt idx="308">
                  <c:v>44525</c:v>
                </c:pt>
                <c:pt idx="309">
                  <c:v>44526</c:v>
                </c:pt>
                <c:pt idx="310">
                  <c:v>44529</c:v>
                </c:pt>
                <c:pt idx="311">
                  <c:v>44530</c:v>
                </c:pt>
                <c:pt idx="312">
                  <c:v>44531</c:v>
                </c:pt>
                <c:pt idx="313">
                  <c:v>44532</c:v>
                </c:pt>
                <c:pt idx="314">
                  <c:v>44533</c:v>
                </c:pt>
                <c:pt idx="315">
                  <c:v>44536</c:v>
                </c:pt>
                <c:pt idx="316">
                  <c:v>44537</c:v>
                </c:pt>
                <c:pt idx="317">
                  <c:v>44538</c:v>
                </c:pt>
                <c:pt idx="318">
                  <c:v>44539</c:v>
                </c:pt>
                <c:pt idx="319">
                  <c:v>44540</c:v>
                </c:pt>
                <c:pt idx="320">
                  <c:v>44543</c:v>
                </c:pt>
                <c:pt idx="321">
                  <c:v>44544</c:v>
                </c:pt>
                <c:pt idx="322">
                  <c:v>44545</c:v>
                </c:pt>
                <c:pt idx="323">
                  <c:v>44546</c:v>
                </c:pt>
                <c:pt idx="324">
                  <c:v>44547</c:v>
                </c:pt>
                <c:pt idx="325">
                  <c:v>44550</c:v>
                </c:pt>
                <c:pt idx="326">
                  <c:v>44551</c:v>
                </c:pt>
                <c:pt idx="327">
                  <c:v>44552</c:v>
                </c:pt>
                <c:pt idx="328">
                  <c:v>44553</c:v>
                </c:pt>
                <c:pt idx="329">
                  <c:v>44554</c:v>
                </c:pt>
                <c:pt idx="330">
                  <c:v>44557</c:v>
                </c:pt>
                <c:pt idx="331">
                  <c:v>44558</c:v>
                </c:pt>
                <c:pt idx="332">
                  <c:v>44559</c:v>
                </c:pt>
                <c:pt idx="333">
                  <c:v>44560</c:v>
                </c:pt>
                <c:pt idx="334">
                  <c:v>44561</c:v>
                </c:pt>
                <c:pt idx="335">
                  <c:v>44564</c:v>
                </c:pt>
                <c:pt idx="336">
                  <c:v>44565</c:v>
                </c:pt>
                <c:pt idx="337">
                  <c:v>44566</c:v>
                </c:pt>
                <c:pt idx="338">
                  <c:v>44567</c:v>
                </c:pt>
                <c:pt idx="339">
                  <c:v>44568</c:v>
                </c:pt>
                <c:pt idx="340">
                  <c:v>44571</c:v>
                </c:pt>
                <c:pt idx="341">
                  <c:v>44572</c:v>
                </c:pt>
                <c:pt idx="342">
                  <c:v>44573</c:v>
                </c:pt>
                <c:pt idx="343">
                  <c:v>44574</c:v>
                </c:pt>
                <c:pt idx="344">
                  <c:v>44575</c:v>
                </c:pt>
                <c:pt idx="345">
                  <c:v>44578</c:v>
                </c:pt>
                <c:pt idx="346">
                  <c:v>44579</c:v>
                </c:pt>
                <c:pt idx="347">
                  <c:v>44580</c:v>
                </c:pt>
                <c:pt idx="348">
                  <c:v>44581</c:v>
                </c:pt>
                <c:pt idx="349">
                  <c:v>44582</c:v>
                </c:pt>
                <c:pt idx="350">
                  <c:v>44585</c:v>
                </c:pt>
                <c:pt idx="351">
                  <c:v>44586</c:v>
                </c:pt>
                <c:pt idx="352">
                  <c:v>44587</c:v>
                </c:pt>
                <c:pt idx="353">
                  <c:v>44588</c:v>
                </c:pt>
                <c:pt idx="354">
                  <c:v>44589</c:v>
                </c:pt>
                <c:pt idx="355">
                  <c:v>44592</c:v>
                </c:pt>
                <c:pt idx="356">
                  <c:v>44593</c:v>
                </c:pt>
                <c:pt idx="357">
                  <c:v>44594</c:v>
                </c:pt>
                <c:pt idx="358">
                  <c:v>44595</c:v>
                </c:pt>
                <c:pt idx="359">
                  <c:v>44596</c:v>
                </c:pt>
                <c:pt idx="360">
                  <c:v>44599</c:v>
                </c:pt>
                <c:pt idx="361">
                  <c:v>44600</c:v>
                </c:pt>
                <c:pt idx="362">
                  <c:v>44601</c:v>
                </c:pt>
                <c:pt idx="363">
                  <c:v>44602</c:v>
                </c:pt>
                <c:pt idx="364">
                  <c:v>44603</c:v>
                </c:pt>
                <c:pt idx="365">
                  <c:v>44606</c:v>
                </c:pt>
                <c:pt idx="366">
                  <c:v>44607</c:v>
                </c:pt>
                <c:pt idx="367">
                  <c:v>44608</c:v>
                </c:pt>
                <c:pt idx="368">
                  <c:v>44609</c:v>
                </c:pt>
                <c:pt idx="369">
                  <c:v>44610</c:v>
                </c:pt>
                <c:pt idx="370">
                  <c:v>44613</c:v>
                </c:pt>
                <c:pt idx="371">
                  <c:v>44614</c:v>
                </c:pt>
                <c:pt idx="372">
                  <c:v>44615</c:v>
                </c:pt>
                <c:pt idx="373">
                  <c:v>44616</c:v>
                </c:pt>
                <c:pt idx="374">
                  <c:v>44617</c:v>
                </c:pt>
                <c:pt idx="375">
                  <c:v>44620</c:v>
                </c:pt>
                <c:pt idx="376">
                  <c:v>44621</c:v>
                </c:pt>
                <c:pt idx="377">
                  <c:v>44622</c:v>
                </c:pt>
                <c:pt idx="378">
                  <c:v>44623</c:v>
                </c:pt>
                <c:pt idx="379">
                  <c:v>44624</c:v>
                </c:pt>
                <c:pt idx="380">
                  <c:v>44627</c:v>
                </c:pt>
                <c:pt idx="381">
                  <c:v>44628</c:v>
                </c:pt>
                <c:pt idx="382">
                  <c:v>44629</c:v>
                </c:pt>
                <c:pt idx="383">
                  <c:v>44630</c:v>
                </c:pt>
                <c:pt idx="384">
                  <c:v>44631</c:v>
                </c:pt>
                <c:pt idx="385">
                  <c:v>44634</c:v>
                </c:pt>
                <c:pt idx="386">
                  <c:v>44635</c:v>
                </c:pt>
                <c:pt idx="387">
                  <c:v>44636</c:v>
                </c:pt>
                <c:pt idx="388">
                  <c:v>44637</c:v>
                </c:pt>
                <c:pt idx="389">
                  <c:v>44638</c:v>
                </c:pt>
                <c:pt idx="390">
                  <c:v>44641</c:v>
                </c:pt>
                <c:pt idx="391">
                  <c:v>44642</c:v>
                </c:pt>
                <c:pt idx="392">
                  <c:v>44643</c:v>
                </c:pt>
                <c:pt idx="393">
                  <c:v>44644</c:v>
                </c:pt>
                <c:pt idx="394">
                  <c:v>44645</c:v>
                </c:pt>
                <c:pt idx="395">
                  <c:v>44648</c:v>
                </c:pt>
                <c:pt idx="396">
                  <c:v>44649</c:v>
                </c:pt>
                <c:pt idx="397">
                  <c:v>44650</c:v>
                </c:pt>
                <c:pt idx="398">
                  <c:v>44651</c:v>
                </c:pt>
                <c:pt idx="399">
                  <c:v>44652</c:v>
                </c:pt>
                <c:pt idx="400">
                  <c:v>44655</c:v>
                </c:pt>
                <c:pt idx="401">
                  <c:v>44656</c:v>
                </c:pt>
                <c:pt idx="402">
                  <c:v>44657</c:v>
                </c:pt>
                <c:pt idx="403">
                  <c:v>44658</c:v>
                </c:pt>
                <c:pt idx="404">
                  <c:v>44659</c:v>
                </c:pt>
                <c:pt idx="405">
                  <c:v>44662</c:v>
                </c:pt>
                <c:pt idx="406">
                  <c:v>44663</c:v>
                </c:pt>
                <c:pt idx="407">
                  <c:v>44664</c:v>
                </c:pt>
                <c:pt idx="408">
                  <c:v>44665</c:v>
                </c:pt>
                <c:pt idx="409">
                  <c:v>44669</c:v>
                </c:pt>
                <c:pt idx="410">
                  <c:v>44670</c:v>
                </c:pt>
                <c:pt idx="411">
                  <c:v>44671</c:v>
                </c:pt>
                <c:pt idx="412">
                  <c:v>44672</c:v>
                </c:pt>
                <c:pt idx="413">
                  <c:v>44673</c:v>
                </c:pt>
                <c:pt idx="414">
                  <c:v>44676</c:v>
                </c:pt>
                <c:pt idx="415">
                  <c:v>44677</c:v>
                </c:pt>
                <c:pt idx="416">
                  <c:v>44678</c:v>
                </c:pt>
                <c:pt idx="417">
                  <c:v>44679</c:v>
                </c:pt>
                <c:pt idx="418">
                  <c:v>44680</c:v>
                </c:pt>
                <c:pt idx="419">
                  <c:v>44683</c:v>
                </c:pt>
                <c:pt idx="420">
                  <c:v>44684</c:v>
                </c:pt>
                <c:pt idx="421">
                  <c:v>44685</c:v>
                </c:pt>
                <c:pt idx="422">
                  <c:v>44686</c:v>
                </c:pt>
                <c:pt idx="423">
                  <c:v>44687</c:v>
                </c:pt>
                <c:pt idx="424">
                  <c:v>44690</c:v>
                </c:pt>
                <c:pt idx="425">
                  <c:v>44691</c:v>
                </c:pt>
                <c:pt idx="426">
                  <c:v>44692</c:v>
                </c:pt>
                <c:pt idx="427">
                  <c:v>44693</c:v>
                </c:pt>
                <c:pt idx="428">
                  <c:v>44694</c:v>
                </c:pt>
                <c:pt idx="429">
                  <c:v>44697</c:v>
                </c:pt>
                <c:pt idx="430">
                  <c:v>44698</c:v>
                </c:pt>
                <c:pt idx="431">
                  <c:v>44699</c:v>
                </c:pt>
                <c:pt idx="432">
                  <c:v>44700</c:v>
                </c:pt>
                <c:pt idx="433">
                  <c:v>44701</c:v>
                </c:pt>
                <c:pt idx="434">
                  <c:v>44704</c:v>
                </c:pt>
                <c:pt idx="435">
                  <c:v>44705</c:v>
                </c:pt>
                <c:pt idx="436">
                  <c:v>44706</c:v>
                </c:pt>
                <c:pt idx="437">
                  <c:v>44707</c:v>
                </c:pt>
                <c:pt idx="438">
                  <c:v>44708</c:v>
                </c:pt>
                <c:pt idx="439">
                  <c:v>44711</c:v>
                </c:pt>
                <c:pt idx="440">
                  <c:v>44712</c:v>
                </c:pt>
                <c:pt idx="441">
                  <c:v>44713</c:v>
                </c:pt>
                <c:pt idx="442">
                  <c:v>44714</c:v>
                </c:pt>
                <c:pt idx="443">
                  <c:v>44715</c:v>
                </c:pt>
                <c:pt idx="444">
                  <c:v>44718</c:v>
                </c:pt>
                <c:pt idx="445">
                  <c:v>44719</c:v>
                </c:pt>
                <c:pt idx="446">
                  <c:v>44720</c:v>
                </c:pt>
                <c:pt idx="447">
                  <c:v>44721</c:v>
                </c:pt>
                <c:pt idx="448">
                  <c:v>44722</c:v>
                </c:pt>
                <c:pt idx="449">
                  <c:v>44725</c:v>
                </c:pt>
                <c:pt idx="450">
                  <c:v>44726</c:v>
                </c:pt>
                <c:pt idx="451">
                  <c:v>44727</c:v>
                </c:pt>
                <c:pt idx="452">
                  <c:v>44728</c:v>
                </c:pt>
                <c:pt idx="453">
                  <c:v>44729</c:v>
                </c:pt>
                <c:pt idx="454">
                  <c:v>44732</c:v>
                </c:pt>
                <c:pt idx="455">
                  <c:v>44733</c:v>
                </c:pt>
                <c:pt idx="456">
                  <c:v>44734</c:v>
                </c:pt>
                <c:pt idx="457">
                  <c:v>44735</c:v>
                </c:pt>
                <c:pt idx="458">
                  <c:v>44736</c:v>
                </c:pt>
                <c:pt idx="459">
                  <c:v>44739</c:v>
                </c:pt>
                <c:pt idx="460">
                  <c:v>44740</c:v>
                </c:pt>
                <c:pt idx="461">
                  <c:v>44741</c:v>
                </c:pt>
                <c:pt idx="462">
                  <c:v>44742</c:v>
                </c:pt>
                <c:pt idx="463">
                  <c:v>44743</c:v>
                </c:pt>
                <c:pt idx="464">
                  <c:v>44746</c:v>
                </c:pt>
                <c:pt idx="465">
                  <c:v>44747</c:v>
                </c:pt>
                <c:pt idx="466">
                  <c:v>44748</c:v>
                </c:pt>
                <c:pt idx="467">
                  <c:v>44749</c:v>
                </c:pt>
                <c:pt idx="468">
                  <c:v>44750</c:v>
                </c:pt>
                <c:pt idx="469">
                  <c:v>44753</c:v>
                </c:pt>
                <c:pt idx="470">
                  <c:v>44754</c:v>
                </c:pt>
                <c:pt idx="471">
                  <c:v>44755</c:v>
                </c:pt>
                <c:pt idx="472">
                  <c:v>44756</c:v>
                </c:pt>
                <c:pt idx="473">
                  <c:v>44757</c:v>
                </c:pt>
                <c:pt idx="474">
                  <c:v>44760</c:v>
                </c:pt>
                <c:pt idx="475">
                  <c:v>44761</c:v>
                </c:pt>
                <c:pt idx="476">
                  <c:v>44762</c:v>
                </c:pt>
                <c:pt idx="477">
                  <c:v>44763</c:v>
                </c:pt>
                <c:pt idx="478">
                  <c:v>44764</c:v>
                </c:pt>
                <c:pt idx="479">
                  <c:v>44767</c:v>
                </c:pt>
                <c:pt idx="480">
                  <c:v>44768</c:v>
                </c:pt>
                <c:pt idx="481">
                  <c:v>44769</c:v>
                </c:pt>
                <c:pt idx="482">
                  <c:v>44770</c:v>
                </c:pt>
                <c:pt idx="483">
                  <c:v>44771</c:v>
                </c:pt>
                <c:pt idx="484">
                  <c:v>44774</c:v>
                </c:pt>
                <c:pt idx="485">
                  <c:v>44775</c:v>
                </c:pt>
                <c:pt idx="486">
                  <c:v>44776</c:v>
                </c:pt>
                <c:pt idx="487">
                  <c:v>44777</c:v>
                </c:pt>
                <c:pt idx="488">
                  <c:v>44778</c:v>
                </c:pt>
                <c:pt idx="489">
                  <c:v>44781</c:v>
                </c:pt>
                <c:pt idx="490">
                  <c:v>44782</c:v>
                </c:pt>
                <c:pt idx="491">
                  <c:v>44783</c:v>
                </c:pt>
                <c:pt idx="492">
                  <c:v>44784</c:v>
                </c:pt>
                <c:pt idx="493">
                  <c:v>44785</c:v>
                </c:pt>
                <c:pt idx="494">
                  <c:v>44788</c:v>
                </c:pt>
                <c:pt idx="495">
                  <c:v>44789</c:v>
                </c:pt>
                <c:pt idx="496">
                  <c:v>44790</c:v>
                </c:pt>
                <c:pt idx="497">
                  <c:v>44791</c:v>
                </c:pt>
                <c:pt idx="498">
                  <c:v>44792</c:v>
                </c:pt>
                <c:pt idx="499">
                  <c:v>44795</c:v>
                </c:pt>
                <c:pt idx="500">
                  <c:v>44796</c:v>
                </c:pt>
                <c:pt idx="501">
                  <c:v>44797</c:v>
                </c:pt>
                <c:pt idx="502">
                  <c:v>44798</c:v>
                </c:pt>
                <c:pt idx="503">
                  <c:v>44799</c:v>
                </c:pt>
                <c:pt idx="504">
                  <c:v>44802</c:v>
                </c:pt>
                <c:pt idx="505">
                  <c:v>44803</c:v>
                </c:pt>
                <c:pt idx="506">
                  <c:v>44804</c:v>
                </c:pt>
                <c:pt idx="507">
                  <c:v>44805</c:v>
                </c:pt>
                <c:pt idx="508">
                  <c:v>44806</c:v>
                </c:pt>
                <c:pt idx="509">
                  <c:v>44809</c:v>
                </c:pt>
                <c:pt idx="510">
                  <c:v>44810</c:v>
                </c:pt>
                <c:pt idx="511">
                  <c:v>44811</c:v>
                </c:pt>
                <c:pt idx="512">
                  <c:v>44812</c:v>
                </c:pt>
                <c:pt idx="513">
                  <c:v>44813</c:v>
                </c:pt>
                <c:pt idx="514">
                  <c:v>44816</c:v>
                </c:pt>
                <c:pt idx="515">
                  <c:v>44817</c:v>
                </c:pt>
                <c:pt idx="516">
                  <c:v>44818</c:v>
                </c:pt>
                <c:pt idx="517">
                  <c:v>44819</c:v>
                </c:pt>
                <c:pt idx="518">
                  <c:v>44820</c:v>
                </c:pt>
              </c:numCache>
            </c:numRef>
          </c:cat>
          <c:val>
            <c:numRef>
              <c:f>'Cotton Prices'!$G$1387:$G$1905</c:f>
              <c:numCache>
                <c:formatCode>General</c:formatCode>
                <c:ptCount val="519"/>
                <c:pt idx="0">
                  <c:v>163.27000000000001</c:v>
                </c:pt>
                <c:pt idx="1">
                  <c:v>158.59</c:v>
                </c:pt>
                <c:pt idx="2">
                  <c:v>157.25</c:v>
                </c:pt>
                <c:pt idx="3">
                  <c:v>151.20999999999998</c:v>
                </c:pt>
                <c:pt idx="4">
                  <c:v>149.09</c:v>
                </c:pt>
                <c:pt idx="5">
                  <c:v>148.32</c:v>
                </c:pt>
                <c:pt idx="6">
                  <c:v>147.22</c:v>
                </c:pt>
                <c:pt idx="7">
                  <c:v>155.52000000000001</c:v>
                </c:pt>
                <c:pt idx="8">
                  <c:v>164.41</c:v>
                </c:pt>
                <c:pt idx="9">
                  <c:v>163.30000000000001</c:v>
                </c:pt>
                <c:pt idx="10">
                  <c:v>160.16</c:v>
                </c:pt>
                <c:pt idx="11">
                  <c:v>161.91</c:v>
                </c:pt>
                <c:pt idx="12">
                  <c:v>0</c:v>
                </c:pt>
                <c:pt idx="13">
                  <c:v>164.49</c:v>
                </c:pt>
                <c:pt idx="14">
                  <c:v>164.88</c:v>
                </c:pt>
                <c:pt idx="15">
                  <c:v>163.41</c:v>
                </c:pt>
                <c:pt idx="16">
                  <c:v>158.57</c:v>
                </c:pt>
                <c:pt idx="17">
                  <c:v>156.82999999999998</c:v>
                </c:pt>
                <c:pt idx="18">
                  <c:v>153.05000000000001</c:v>
                </c:pt>
                <c:pt idx="19">
                  <c:v>154.79000000000002</c:v>
                </c:pt>
                <c:pt idx="20">
                  <c:v>154.06</c:v>
                </c:pt>
                <c:pt idx="21">
                  <c:v>151.80000000000001</c:v>
                </c:pt>
                <c:pt idx="22">
                  <c:v>152.07</c:v>
                </c:pt>
                <c:pt idx="23">
                  <c:v>149.34</c:v>
                </c:pt>
                <c:pt idx="24">
                  <c:v>148.1</c:v>
                </c:pt>
                <c:pt idx="25">
                  <c:v>150.51</c:v>
                </c:pt>
                <c:pt idx="26">
                  <c:v>151.97999999999999</c:v>
                </c:pt>
                <c:pt idx="27">
                  <c:v>155.01</c:v>
                </c:pt>
                <c:pt idx="28">
                  <c:v>151.63</c:v>
                </c:pt>
                <c:pt idx="29">
                  <c:v>154.4</c:v>
                </c:pt>
                <c:pt idx="30">
                  <c:v>152.92000000000002</c:v>
                </c:pt>
                <c:pt idx="31">
                  <c:v>152.97</c:v>
                </c:pt>
                <c:pt idx="32">
                  <c:v>153</c:v>
                </c:pt>
                <c:pt idx="33">
                  <c:v>153.18</c:v>
                </c:pt>
                <c:pt idx="34">
                  <c:v>154.06</c:v>
                </c:pt>
                <c:pt idx="35">
                  <c:v>156.77000000000001</c:v>
                </c:pt>
                <c:pt idx="36">
                  <c:v>160.6</c:v>
                </c:pt>
                <c:pt idx="37">
                  <c:v>163.07999999999998</c:v>
                </c:pt>
                <c:pt idx="38">
                  <c:v>173.25</c:v>
                </c:pt>
                <c:pt idx="39">
                  <c:v>169.92000000000002</c:v>
                </c:pt>
                <c:pt idx="40">
                  <c:v>170.62</c:v>
                </c:pt>
                <c:pt idx="41">
                  <c:v>171.05</c:v>
                </c:pt>
                <c:pt idx="42">
                  <c:v>172.14000000000001</c:v>
                </c:pt>
                <c:pt idx="43">
                  <c:v>0</c:v>
                </c:pt>
                <c:pt idx="44">
                  <c:v>172.2</c:v>
                </c:pt>
                <c:pt idx="45">
                  <c:v>171.85</c:v>
                </c:pt>
                <c:pt idx="46">
                  <c:v>169.99</c:v>
                </c:pt>
                <c:pt idx="47">
                  <c:v>165.67000000000002</c:v>
                </c:pt>
                <c:pt idx="48">
                  <c:v>170.34</c:v>
                </c:pt>
                <c:pt idx="49">
                  <c:v>172.37</c:v>
                </c:pt>
                <c:pt idx="50">
                  <c:v>169.67000000000002</c:v>
                </c:pt>
                <c:pt idx="51">
                  <c:v>169.93</c:v>
                </c:pt>
                <c:pt idx="52">
                  <c:v>163.03</c:v>
                </c:pt>
                <c:pt idx="53">
                  <c:v>0</c:v>
                </c:pt>
                <c:pt idx="54">
                  <c:v>171.6</c:v>
                </c:pt>
                <c:pt idx="55">
                  <c:v>173.97</c:v>
                </c:pt>
                <c:pt idx="56">
                  <c:v>178.68</c:v>
                </c:pt>
                <c:pt idx="57">
                  <c:v>184.43</c:v>
                </c:pt>
                <c:pt idx="58">
                  <c:v>191.85999999999999</c:v>
                </c:pt>
                <c:pt idx="59">
                  <c:v>195.35</c:v>
                </c:pt>
                <c:pt idx="60">
                  <c:v>195.62</c:v>
                </c:pt>
                <c:pt idx="61">
                  <c:v>192.87</c:v>
                </c:pt>
                <c:pt idx="62">
                  <c:v>195.45</c:v>
                </c:pt>
                <c:pt idx="63">
                  <c:v>197.73</c:v>
                </c:pt>
                <c:pt idx="64">
                  <c:v>203.45999999999998</c:v>
                </c:pt>
                <c:pt idx="65">
                  <c:v>202.25</c:v>
                </c:pt>
                <c:pt idx="66">
                  <c:v>203.26</c:v>
                </c:pt>
                <c:pt idx="67">
                  <c:v>205.35999999999999</c:v>
                </c:pt>
                <c:pt idx="68">
                  <c:v>197.85</c:v>
                </c:pt>
                <c:pt idx="69">
                  <c:v>204.52</c:v>
                </c:pt>
                <c:pt idx="70">
                  <c:v>205.28000000000003</c:v>
                </c:pt>
                <c:pt idx="71">
                  <c:v>207.76</c:v>
                </c:pt>
                <c:pt idx="72">
                  <c:v>215.29000000000002</c:v>
                </c:pt>
                <c:pt idx="73">
                  <c:v>216.65</c:v>
                </c:pt>
                <c:pt idx="74">
                  <c:v>218.8</c:v>
                </c:pt>
                <c:pt idx="75">
                  <c:v>217.01999999999998</c:v>
                </c:pt>
                <c:pt idx="76">
                  <c:v>214.96999999999997</c:v>
                </c:pt>
                <c:pt idx="77">
                  <c:v>215.51</c:v>
                </c:pt>
                <c:pt idx="78">
                  <c:v>209.39000000000001</c:v>
                </c:pt>
                <c:pt idx="79">
                  <c:v>212.81</c:v>
                </c:pt>
                <c:pt idx="80">
                  <c:v>214.75</c:v>
                </c:pt>
                <c:pt idx="81">
                  <c:v>214.29000000000002</c:v>
                </c:pt>
                <c:pt idx="82">
                  <c:v>217.35</c:v>
                </c:pt>
                <c:pt idx="83">
                  <c:v>213.19</c:v>
                </c:pt>
                <c:pt idx="84">
                  <c:v>212.4</c:v>
                </c:pt>
                <c:pt idx="85">
                  <c:v>209.75</c:v>
                </c:pt>
                <c:pt idx="86">
                  <c:v>210.53000000000003</c:v>
                </c:pt>
                <c:pt idx="87">
                  <c:v>211.03000000000003</c:v>
                </c:pt>
                <c:pt idx="88">
                  <c:v>210.44</c:v>
                </c:pt>
                <c:pt idx="89">
                  <c:v>212.43</c:v>
                </c:pt>
                <c:pt idx="90">
                  <c:v>211.18</c:v>
                </c:pt>
                <c:pt idx="91">
                  <c:v>215.59</c:v>
                </c:pt>
                <c:pt idx="92">
                  <c:v>0</c:v>
                </c:pt>
                <c:pt idx="93">
                  <c:v>211.89000000000001</c:v>
                </c:pt>
                <c:pt idx="94">
                  <c:v>209.92</c:v>
                </c:pt>
                <c:pt idx="95">
                  <c:v>209.43</c:v>
                </c:pt>
                <c:pt idx="96">
                  <c:v>207.24</c:v>
                </c:pt>
                <c:pt idx="97">
                  <c:v>209.8</c:v>
                </c:pt>
                <c:pt idx="98">
                  <c:v>215.16</c:v>
                </c:pt>
                <c:pt idx="99">
                  <c:v>213.21999999999997</c:v>
                </c:pt>
                <c:pt idx="100">
                  <c:v>216.46999999999997</c:v>
                </c:pt>
                <c:pt idx="101">
                  <c:v>213.31</c:v>
                </c:pt>
                <c:pt idx="102">
                  <c:v>209.55</c:v>
                </c:pt>
                <c:pt idx="103">
                  <c:v>209.39000000000001</c:v>
                </c:pt>
                <c:pt idx="104">
                  <c:v>207.73000000000002</c:v>
                </c:pt>
                <c:pt idx="105">
                  <c:v>205.63000000000002</c:v>
                </c:pt>
                <c:pt idx="106">
                  <c:v>204.86999999999998</c:v>
                </c:pt>
                <c:pt idx="107">
                  <c:v>208.09</c:v>
                </c:pt>
                <c:pt idx="108">
                  <c:v>215.83</c:v>
                </c:pt>
                <c:pt idx="109">
                  <c:v>225.07</c:v>
                </c:pt>
                <c:pt idx="110">
                  <c:v>223.13000000000002</c:v>
                </c:pt>
                <c:pt idx="111">
                  <c:v>228.09</c:v>
                </c:pt>
                <c:pt idx="112">
                  <c:v>225.01999999999998</c:v>
                </c:pt>
                <c:pt idx="113">
                  <c:v>225.36999999999998</c:v>
                </c:pt>
                <c:pt idx="114">
                  <c:v>228.94</c:v>
                </c:pt>
                <c:pt idx="115">
                  <c:v>236.79000000000002</c:v>
                </c:pt>
                <c:pt idx="116">
                  <c:v>235.24</c:v>
                </c:pt>
                <c:pt idx="117">
                  <c:v>233.83</c:v>
                </c:pt>
                <c:pt idx="118">
                  <c:v>228.98000000000002</c:v>
                </c:pt>
                <c:pt idx="119">
                  <c:v>236.66</c:v>
                </c:pt>
                <c:pt idx="120">
                  <c:v>234.95999999999998</c:v>
                </c:pt>
                <c:pt idx="121">
                  <c:v>233.4</c:v>
                </c:pt>
                <c:pt idx="122">
                  <c:v>239.08</c:v>
                </c:pt>
                <c:pt idx="123">
                  <c:v>238.05</c:v>
                </c:pt>
                <c:pt idx="124">
                  <c:v>0</c:v>
                </c:pt>
                <c:pt idx="125">
                  <c:v>241.96999999999997</c:v>
                </c:pt>
                <c:pt idx="126">
                  <c:v>246.51</c:v>
                </c:pt>
                <c:pt idx="127">
                  <c:v>255.39000000000001</c:v>
                </c:pt>
                <c:pt idx="128">
                  <c:v>245.60999999999999</c:v>
                </c:pt>
                <c:pt idx="129">
                  <c:v>247.61999999999998</c:v>
                </c:pt>
                <c:pt idx="130">
                  <c:v>250.29000000000002</c:v>
                </c:pt>
                <c:pt idx="131">
                  <c:v>249.99</c:v>
                </c:pt>
                <c:pt idx="132">
                  <c:v>249.11999999999998</c:v>
                </c:pt>
                <c:pt idx="133">
                  <c:v>244.2</c:v>
                </c:pt>
                <c:pt idx="134">
                  <c:v>239</c:v>
                </c:pt>
                <c:pt idx="135">
                  <c:v>242.08</c:v>
                </c:pt>
                <c:pt idx="136">
                  <c:v>0</c:v>
                </c:pt>
                <c:pt idx="137">
                  <c:v>250.51999999999998</c:v>
                </c:pt>
                <c:pt idx="138">
                  <c:v>259.54000000000002</c:v>
                </c:pt>
                <c:pt idx="139">
                  <c:v>253.83</c:v>
                </c:pt>
                <c:pt idx="140">
                  <c:v>239.3</c:v>
                </c:pt>
                <c:pt idx="141">
                  <c:v>241.19</c:v>
                </c:pt>
                <c:pt idx="142">
                  <c:v>251.04000000000002</c:v>
                </c:pt>
                <c:pt idx="143">
                  <c:v>249.29000000000002</c:v>
                </c:pt>
                <c:pt idx="144">
                  <c:v>252.81</c:v>
                </c:pt>
                <c:pt idx="145">
                  <c:v>239.92</c:v>
                </c:pt>
                <c:pt idx="146">
                  <c:v>237.41</c:v>
                </c:pt>
                <c:pt idx="147">
                  <c:v>0</c:v>
                </c:pt>
                <c:pt idx="148">
                  <c:v>237.82</c:v>
                </c:pt>
                <c:pt idx="149">
                  <c:v>237.70999999999998</c:v>
                </c:pt>
                <c:pt idx="150">
                  <c:v>233.84</c:v>
                </c:pt>
                <c:pt idx="151">
                  <c:v>231.81</c:v>
                </c:pt>
                <c:pt idx="152">
                  <c:v>0</c:v>
                </c:pt>
                <c:pt idx="153">
                  <c:v>230.34</c:v>
                </c:pt>
                <c:pt idx="154">
                  <c:v>224.83</c:v>
                </c:pt>
                <c:pt idx="155">
                  <c:v>239.15</c:v>
                </c:pt>
                <c:pt idx="156">
                  <c:v>244.26</c:v>
                </c:pt>
                <c:pt idx="157">
                  <c:v>236.8</c:v>
                </c:pt>
                <c:pt idx="158">
                  <c:v>234.17</c:v>
                </c:pt>
                <c:pt idx="159">
                  <c:v>234.38000000000002</c:v>
                </c:pt>
                <c:pt idx="160">
                  <c:v>237.96999999999997</c:v>
                </c:pt>
                <c:pt idx="161">
                  <c:v>239.51</c:v>
                </c:pt>
                <c:pt idx="162">
                  <c:v>253.15</c:v>
                </c:pt>
                <c:pt idx="163">
                  <c:v>253.34</c:v>
                </c:pt>
                <c:pt idx="164">
                  <c:v>250.29000000000002</c:v>
                </c:pt>
                <c:pt idx="165">
                  <c:v>261.70999999999998</c:v>
                </c:pt>
                <c:pt idx="166">
                  <c:v>264.64999999999998</c:v>
                </c:pt>
                <c:pt idx="167">
                  <c:v>270.29000000000002</c:v>
                </c:pt>
                <c:pt idx="168">
                  <c:v>0</c:v>
                </c:pt>
                <c:pt idx="169">
                  <c:v>259.07</c:v>
                </c:pt>
                <c:pt idx="170">
                  <c:v>268.09000000000003</c:v>
                </c:pt>
                <c:pt idx="171">
                  <c:v>265.89</c:v>
                </c:pt>
                <c:pt idx="172">
                  <c:v>259.37</c:v>
                </c:pt>
                <c:pt idx="173">
                  <c:v>255.23000000000002</c:v>
                </c:pt>
                <c:pt idx="174">
                  <c:v>258.14</c:v>
                </c:pt>
                <c:pt idx="175">
                  <c:v>266.35000000000002</c:v>
                </c:pt>
                <c:pt idx="176">
                  <c:v>261.87</c:v>
                </c:pt>
                <c:pt idx="177">
                  <c:v>260.39999999999998</c:v>
                </c:pt>
                <c:pt idx="178">
                  <c:v>257.86</c:v>
                </c:pt>
                <c:pt idx="179">
                  <c:v>255.13000000000002</c:v>
                </c:pt>
                <c:pt idx="180">
                  <c:v>258.62</c:v>
                </c:pt>
                <c:pt idx="181">
                  <c:v>254.08</c:v>
                </c:pt>
                <c:pt idx="182">
                  <c:v>255.7</c:v>
                </c:pt>
                <c:pt idx="183">
                  <c:v>260.51</c:v>
                </c:pt>
                <c:pt idx="184">
                  <c:v>261.10000000000002</c:v>
                </c:pt>
                <c:pt idx="185">
                  <c:v>265.06</c:v>
                </c:pt>
                <c:pt idx="186">
                  <c:v>267.96999999999997</c:v>
                </c:pt>
                <c:pt idx="187">
                  <c:v>272.02</c:v>
                </c:pt>
                <c:pt idx="188">
                  <c:v>280.8</c:v>
                </c:pt>
                <c:pt idx="189">
                  <c:v>287.28000000000003</c:v>
                </c:pt>
                <c:pt idx="190">
                  <c:v>291.31</c:v>
                </c:pt>
                <c:pt idx="191">
                  <c:v>288.12</c:v>
                </c:pt>
                <c:pt idx="192">
                  <c:v>280.43</c:v>
                </c:pt>
                <c:pt idx="193">
                  <c:v>277.83000000000004</c:v>
                </c:pt>
                <c:pt idx="194">
                  <c:v>272.96999999999997</c:v>
                </c:pt>
                <c:pt idx="195">
                  <c:v>273.04000000000002</c:v>
                </c:pt>
                <c:pt idx="196">
                  <c:v>274.79000000000002</c:v>
                </c:pt>
                <c:pt idx="197">
                  <c:v>272.99</c:v>
                </c:pt>
                <c:pt idx="198">
                  <c:v>275.36</c:v>
                </c:pt>
                <c:pt idx="199">
                  <c:v>277.43</c:v>
                </c:pt>
                <c:pt idx="200">
                  <c:v>277.63</c:v>
                </c:pt>
                <c:pt idx="201">
                  <c:v>273.51</c:v>
                </c:pt>
                <c:pt idx="202">
                  <c:v>273.48</c:v>
                </c:pt>
                <c:pt idx="203">
                  <c:v>278.82</c:v>
                </c:pt>
                <c:pt idx="204">
                  <c:v>276.64</c:v>
                </c:pt>
                <c:pt idx="205">
                  <c:v>273.8</c:v>
                </c:pt>
                <c:pt idx="206">
                  <c:v>272.44</c:v>
                </c:pt>
                <c:pt idx="207">
                  <c:v>273.19</c:v>
                </c:pt>
                <c:pt idx="208">
                  <c:v>286.57</c:v>
                </c:pt>
                <c:pt idx="209">
                  <c:v>297.08000000000004</c:v>
                </c:pt>
                <c:pt idx="210">
                  <c:v>316.90999999999997</c:v>
                </c:pt>
                <c:pt idx="211">
                  <c:v>321.10000000000002</c:v>
                </c:pt>
                <c:pt idx="212">
                  <c:v>317.31</c:v>
                </c:pt>
                <c:pt idx="213">
                  <c:v>321.55</c:v>
                </c:pt>
                <c:pt idx="214">
                  <c:v>340.96</c:v>
                </c:pt>
                <c:pt idx="215">
                  <c:v>337.1</c:v>
                </c:pt>
                <c:pt idx="216">
                  <c:v>328.4</c:v>
                </c:pt>
                <c:pt idx="217">
                  <c:v>0</c:v>
                </c:pt>
                <c:pt idx="218">
                  <c:v>354.49</c:v>
                </c:pt>
                <c:pt idx="219">
                  <c:v>357.18</c:v>
                </c:pt>
                <c:pt idx="220">
                  <c:v>363.18</c:v>
                </c:pt>
                <c:pt idx="221">
                  <c:v>376.14</c:v>
                </c:pt>
                <c:pt idx="222">
                  <c:v>379.87</c:v>
                </c:pt>
                <c:pt idx="223">
                  <c:v>380.43</c:v>
                </c:pt>
                <c:pt idx="224">
                  <c:v>381.93</c:v>
                </c:pt>
                <c:pt idx="225">
                  <c:v>374.48</c:v>
                </c:pt>
                <c:pt idx="226">
                  <c:v>376.3</c:v>
                </c:pt>
                <c:pt idx="227">
                  <c:v>393.46</c:v>
                </c:pt>
                <c:pt idx="228">
                  <c:v>388.21999999999997</c:v>
                </c:pt>
                <c:pt idx="229">
                  <c:v>378.91999999999996</c:v>
                </c:pt>
                <c:pt idx="230">
                  <c:v>370.2</c:v>
                </c:pt>
                <c:pt idx="231">
                  <c:v>352.9</c:v>
                </c:pt>
                <c:pt idx="232">
                  <c:v>349.73</c:v>
                </c:pt>
                <c:pt idx="233">
                  <c:v>351.77</c:v>
                </c:pt>
                <c:pt idx="234">
                  <c:v>360.7</c:v>
                </c:pt>
                <c:pt idx="235">
                  <c:v>361.1</c:v>
                </c:pt>
                <c:pt idx="236">
                  <c:v>365.18</c:v>
                </c:pt>
                <c:pt idx="237">
                  <c:v>362.03000000000003</c:v>
                </c:pt>
                <c:pt idx="238">
                  <c:v>0</c:v>
                </c:pt>
                <c:pt idx="239">
                  <c:v>349.96999999999997</c:v>
                </c:pt>
                <c:pt idx="240">
                  <c:v>331.35</c:v>
                </c:pt>
                <c:pt idx="241">
                  <c:v>344.26</c:v>
                </c:pt>
                <c:pt idx="242">
                  <c:v>355.32</c:v>
                </c:pt>
                <c:pt idx="243">
                  <c:v>350.1</c:v>
                </c:pt>
                <c:pt idx="244">
                  <c:v>350.73</c:v>
                </c:pt>
                <c:pt idx="245">
                  <c:v>352.54</c:v>
                </c:pt>
                <c:pt idx="246">
                  <c:v>368.41999999999996</c:v>
                </c:pt>
                <c:pt idx="247">
                  <c:v>364.1</c:v>
                </c:pt>
                <c:pt idx="248">
                  <c:v>373.61</c:v>
                </c:pt>
                <c:pt idx="249">
                  <c:v>385.84000000000003</c:v>
                </c:pt>
                <c:pt idx="250">
                  <c:v>396.13</c:v>
                </c:pt>
                <c:pt idx="251">
                  <c:v>397.95</c:v>
                </c:pt>
                <c:pt idx="252">
                  <c:v>397.61</c:v>
                </c:pt>
                <c:pt idx="253">
                  <c:v>389.15999999999997</c:v>
                </c:pt>
                <c:pt idx="254">
                  <c:v>0</c:v>
                </c:pt>
                <c:pt idx="255">
                  <c:v>384.46</c:v>
                </c:pt>
                <c:pt idx="256">
                  <c:v>382.84000000000003</c:v>
                </c:pt>
                <c:pt idx="257">
                  <c:v>377.86</c:v>
                </c:pt>
                <c:pt idx="258">
                  <c:v>373.76</c:v>
                </c:pt>
                <c:pt idx="259">
                  <c:v>382.38</c:v>
                </c:pt>
                <c:pt idx="260">
                  <c:v>370.21</c:v>
                </c:pt>
                <c:pt idx="261">
                  <c:v>360.38</c:v>
                </c:pt>
                <c:pt idx="262">
                  <c:v>361.61</c:v>
                </c:pt>
                <c:pt idx="263">
                  <c:v>363.01</c:v>
                </c:pt>
                <c:pt idx="264">
                  <c:v>360.15</c:v>
                </c:pt>
                <c:pt idx="265">
                  <c:v>363.06</c:v>
                </c:pt>
                <c:pt idx="266">
                  <c:v>362.6</c:v>
                </c:pt>
                <c:pt idx="267">
                  <c:v>357.02</c:v>
                </c:pt>
                <c:pt idx="268">
                  <c:v>370.48</c:v>
                </c:pt>
                <c:pt idx="269">
                  <c:v>367.65</c:v>
                </c:pt>
                <c:pt idx="270">
                  <c:v>371.83000000000004</c:v>
                </c:pt>
                <c:pt idx="271">
                  <c:v>378.65</c:v>
                </c:pt>
                <c:pt idx="272">
                  <c:v>387.65</c:v>
                </c:pt>
                <c:pt idx="273">
                  <c:v>386.23</c:v>
                </c:pt>
                <c:pt idx="274">
                  <c:v>388.29</c:v>
                </c:pt>
                <c:pt idx="275">
                  <c:v>390.65999999999997</c:v>
                </c:pt>
                <c:pt idx="276">
                  <c:v>420.64</c:v>
                </c:pt>
                <c:pt idx="277">
                  <c:v>408.12</c:v>
                </c:pt>
                <c:pt idx="278">
                  <c:v>406.61</c:v>
                </c:pt>
                <c:pt idx="279">
                  <c:v>0</c:v>
                </c:pt>
                <c:pt idx="280">
                  <c:v>406.79</c:v>
                </c:pt>
                <c:pt idx="281">
                  <c:v>384.14</c:v>
                </c:pt>
                <c:pt idx="282">
                  <c:v>373.45</c:v>
                </c:pt>
                <c:pt idx="283">
                  <c:v>372.71999999999997</c:v>
                </c:pt>
                <c:pt idx="284">
                  <c:v>359.65</c:v>
                </c:pt>
                <c:pt idx="285">
                  <c:v>359.84000000000003</c:v>
                </c:pt>
                <c:pt idx="286">
                  <c:v>362.36</c:v>
                </c:pt>
                <c:pt idx="287">
                  <c:v>398.37</c:v>
                </c:pt>
                <c:pt idx="288">
                  <c:v>394.01</c:v>
                </c:pt>
                <c:pt idx="289">
                  <c:v>389.21</c:v>
                </c:pt>
                <c:pt idx="290">
                  <c:v>401.95</c:v>
                </c:pt>
                <c:pt idx="291">
                  <c:v>398.76</c:v>
                </c:pt>
                <c:pt idx="292">
                  <c:v>418.18999999999994</c:v>
                </c:pt>
                <c:pt idx="293">
                  <c:v>421.96000000000004</c:v>
                </c:pt>
                <c:pt idx="294">
                  <c:v>0</c:v>
                </c:pt>
                <c:pt idx="295">
                  <c:v>424.37</c:v>
                </c:pt>
                <c:pt idx="296">
                  <c:v>416.55</c:v>
                </c:pt>
                <c:pt idx="297">
                  <c:v>414.58000000000004</c:v>
                </c:pt>
                <c:pt idx="298">
                  <c:v>396.19</c:v>
                </c:pt>
                <c:pt idx="299">
                  <c:v>404.52</c:v>
                </c:pt>
                <c:pt idx="300">
                  <c:v>397.07</c:v>
                </c:pt>
                <c:pt idx="301">
                  <c:v>417.56000000000006</c:v>
                </c:pt>
                <c:pt idx="302">
                  <c:v>407.03000000000003</c:v>
                </c:pt>
                <c:pt idx="303">
                  <c:v>399.94</c:v>
                </c:pt>
                <c:pt idx="304">
                  <c:v>0</c:v>
                </c:pt>
                <c:pt idx="305">
                  <c:v>377.46</c:v>
                </c:pt>
                <c:pt idx="306">
                  <c:v>384.27</c:v>
                </c:pt>
                <c:pt idx="307">
                  <c:v>389.91999999999996</c:v>
                </c:pt>
                <c:pt idx="308">
                  <c:v>397.56</c:v>
                </c:pt>
                <c:pt idx="309">
                  <c:v>387.31</c:v>
                </c:pt>
                <c:pt idx="310">
                  <c:v>396.11</c:v>
                </c:pt>
                <c:pt idx="311">
                  <c:v>406.39</c:v>
                </c:pt>
                <c:pt idx="312">
                  <c:v>392.25</c:v>
                </c:pt>
                <c:pt idx="313">
                  <c:v>393.06</c:v>
                </c:pt>
                <c:pt idx="314">
                  <c:v>390.3</c:v>
                </c:pt>
                <c:pt idx="315">
                  <c:v>383.1</c:v>
                </c:pt>
                <c:pt idx="316">
                  <c:v>387.78000000000003</c:v>
                </c:pt>
                <c:pt idx="317">
                  <c:v>396.45</c:v>
                </c:pt>
                <c:pt idx="318">
                  <c:v>396.27</c:v>
                </c:pt>
                <c:pt idx="319">
                  <c:v>394.14</c:v>
                </c:pt>
                <c:pt idx="320">
                  <c:v>396.53000000000003</c:v>
                </c:pt>
                <c:pt idx="321">
                  <c:v>430.03999999999996</c:v>
                </c:pt>
                <c:pt idx="322">
                  <c:v>455.1</c:v>
                </c:pt>
                <c:pt idx="323">
                  <c:v>468.66999999999996</c:v>
                </c:pt>
                <c:pt idx="324">
                  <c:v>447.23999999999995</c:v>
                </c:pt>
                <c:pt idx="325">
                  <c:v>418.61</c:v>
                </c:pt>
                <c:pt idx="326">
                  <c:v>452.91999999999996</c:v>
                </c:pt>
                <c:pt idx="327">
                  <c:v>448.14</c:v>
                </c:pt>
                <c:pt idx="328">
                  <c:v>439.21000000000004</c:v>
                </c:pt>
                <c:pt idx="329">
                  <c:v>438.6</c:v>
                </c:pt>
                <c:pt idx="330">
                  <c:v>458.7</c:v>
                </c:pt>
                <c:pt idx="331">
                  <c:v>461.71000000000004</c:v>
                </c:pt>
                <c:pt idx="332">
                  <c:v>463.62</c:v>
                </c:pt>
                <c:pt idx="333">
                  <c:v>466.68</c:v>
                </c:pt>
                <c:pt idx="334">
                  <c:v>463.68</c:v>
                </c:pt>
                <c:pt idx="335">
                  <c:v>498.03999999999996</c:v>
                </c:pt>
                <c:pt idx="336">
                  <c:v>512.56000000000006</c:v>
                </c:pt>
                <c:pt idx="337">
                  <c:v>501.21000000000004</c:v>
                </c:pt>
                <c:pt idx="338">
                  <c:v>511.08000000000004</c:v>
                </c:pt>
                <c:pt idx="339">
                  <c:v>512.79</c:v>
                </c:pt>
                <c:pt idx="340">
                  <c:v>524.29999999999995</c:v>
                </c:pt>
                <c:pt idx="341">
                  <c:v>516.4</c:v>
                </c:pt>
                <c:pt idx="342">
                  <c:v>518.91999999999996</c:v>
                </c:pt>
                <c:pt idx="343">
                  <c:v>525.81999999999994</c:v>
                </c:pt>
                <c:pt idx="344">
                  <c:v>537.99</c:v>
                </c:pt>
                <c:pt idx="345">
                  <c:v>545.85</c:v>
                </c:pt>
                <c:pt idx="346">
                  <c:v>540.35</c:v>
                </c:pt>
                <c:pt idx="347">
                  <c:v>544.45000000000005</c:v>
                </c:pt>
                <c:pt idx="348">
                  <c:v>562.68000000000006</c:v>
                </c:pt>
                <c:pt idx="349">
                  <c:v>543.52</c:v>
                </c:pt>
                <c:pt idx="350">
                  <c:v>495.55</c:v>
                </c:pt>
                <c:pt idx="351">
                  <c:v>476.76000000000005</c:v>
                </c:pt>
                <c:pt idx="352">
                  <c:v>0</c:v>
                </c:pt>
                <c:pt idx="353">
                  <c:v>480.81000000000006</c:v>
                </c:pt>
                <c:pt idx="354">
                  <c:v>480</c:v>
                </c:pt>
                <c:pt idx="355">
                  <c:v>480.78000000000003</c:v>
                </c:pt>
                <c:pt idx="356">
                  <c:v>479.91</c:v>
                </c:pt>
                <c:pt idx="357">
                  <c:v>489.05</c:v>
                </c:pt>
                <c:pt idx="358">
                  <c:v>484.41</c:v>
                </c:pt>
                <c:pt idx="359">
                  <c:v>510.31000000000006</c:v>
                </c:pt>
                <c:pt idx="360">
                  <c:v>501.23999999999995</c:v>
                </c:pt>
                <c:pt idx="361">
                  <c:v>483.77</c:v>
                </c:pt>
                <c:pt idx="362">
                  <c:v>497.23999999999995</c:v>
                </c:pt>
                <c:pt idx="363">
                  <c:v>509.96000000000004</c:v>
                </c:pt>
                <c:pt idx="364">
                  <c:v>501.96999999999997</c:v>
                </c:pt>
                <c:pt idx="365">
                  <c:v>483.03999999999996</c:v>
                </c:pt>
                <c:pt idx="366">
                  <c:v>509.08000000000004</c:v>
                </c:pt>
                <c:pt idx="367">
                  <c:v>522.53</c:v>
                </c:pt>
                <c:pt idx="368">
                  <c:v>513.35</c:v>
                </c:pt>
                <c:pt idx="369">
                  <c:v>518.31000000000006</c:v>
                </c:pt>
                <c:pt idx="370">
                  <c:v>515.46</c:v>
                </c:pt>
                <c:pt idx="371">
                  <c:v>493.71000000000004</c:v>
                </c:pt>
                <c:pt idx="372">
                  <c:v>517.33000000000004</c:v>
                </c:pt>
                <c:pt idx="373">
                  <c:v>489.83000000000004</c:v>
                </c:pt>
                <c:pt idx="374">
                  <c:v>503.25</c:v>
                </c:pt>
                <c:pt idx="375">
                  <c:v>510.21999999999997</c:v>
                </c:pt>
                <c:pt idx="376">
                  <c:v>0</c:v>
                </c:pt>
                <c:pt idx="377">
                  <c:v>528.86</c:v>
                </c:pt>
                <c:pt idx="378">
                  <c:v>534.56000000000006</c:v>
                </c:pt>
                <c:pt idx="379">
                  <c:v>530.31000000000006</c:v>
                </c:pt>
                <c:pt idx="380">
                  <c:v>507.9</c:v>
                </c:pt>
                <c:pt idx="381">
                  <c:v>521.39</c:v>
                </c:pt>
                <c:pt idx="382">
                  <c:v>518.41999999999996</c:v>
                </c:pt>
                <c:pt idx="383">
                  <c:v>528.72</c:v>
                </c:pt>
                <c:pt idx="384">
                  <c:v>534.56000000000006</c:v>
                </c:pt>
                <c:pt idx="385">
                  <c:v>555.98</c:v>
                </c:pt>
                <c:pt idx="386">
                  <c:v>547.79</c:v>
                </c:pt>
                <c:pt idx="387">
                  <c:v>551.08999999999992</c:v>
                </c:pt>
                <c:pt idx="388">
                  <c:v>527.99</c:v>
                </c:pt>
                <c:pt idx="389">
                  <c:v>0</c:v>
                </c:pt>
                <c:pt idx="390">
                  <c:v>520.87</c:v>
                </c:pt>
                <c:pt idx="391">
                  <c:v>513.08999999999992</c:v>
                </c:pt>
                <c:pt idx="392">
                  <c:v>527.79</c:v>
                </c:pt>
                <c:pt idx="393">
                  <c:v>539.95000000000005</c:v>
                </c:pt>
                <c:pt idx="394">
                  <c:v>543.15</c:v>
                </c:pt>
                <c:pt idx="395">
                  <c:v>519.95000000000005</c:v>
                </c:pt>
                <c:pt idx="396">
                  <c:v>484.3</c:v>
                </c:pt>
                <c:pt idx="397">
                  <c:v>457.3</c:v>
                </c:pt>
                <c:pt idx="398">
                  <c:v>436</c:v>
                </c:pt>
                <c:pt idx="399">
                  <c:v>436.15</c:v>
                </c:pt>
                <c:pt idx="400">
                  <c:v>455.35</c:v>
                </c:pt>
                <c:pt idx="401">
                  <c:v>459.2</c:v>
                </c:pt>
                <c:pt idx="402">
                  <c:v>446.45</c:v>
                </c:pt>
                <c:pt idx="403">
                  <c:v>445.85</c:v>
                </c:pt>
                <c:pt idx="404">
                  <c:v>444.5</c:v>
                </c:pt>
                <c:pt idx="405">
                  <c:v>443.55</c:v>
                </c:pt>
                <c:pt idx="406">
                  <c:v>439.45</c:v>
                </c:pt>
                <c:pt idx="407">
                  <c:v>447.9</c:v>
                </c:pt>
                <c:pt idx="408">
                  <c:v>0</c:v>
                </c:pt>
                <c:pt idx="409">
                  <c:v>440.9</c:v>
                </c:pt>
                <c:pt idx="410">
                  <c:v>438.15</c:v>
                </c:pt>
                <c:pt idx="411">
                  <c:v>444</c:v>
                </c:pt>
                <c:pt idx="412">
                  <c:v>444.55</c:v>
                </c:pt>
                <c:pt idx="413">
                  <c:v>445.9</c:v>
                </c:pt>
                <c:pt idx="414">
                  <c:v>440</c:v>
                </c:pt>
                <c:pt idx="415">
                  <c:v>443.95</c:v>
                </c:pt>
                <c:pt idx="416">
                  <c:v>434</c:v>
                </c:pt>
                <c:pt idx="417">
                  <c:v>434.75</c:v>
                </c:pt>
                <c:pt idx="418">
                  <c:v>436.25</c:v>
                </c:pt>
                <c:pt idx="419">
                  <c:v>420.15</c:v>
                </c:pt>
                <c:pt idx="420">
                  <c:v>0</c:v>
                </c:pt>
                <c:pt idx="421">
                  <c:v>375.65</c:v>
                </c:pt>
                <c:pt idx="422">
                  <c:v>355.8</c:v>
                </c:pt>
                <c:pt idx="423">
                  <c:v>385.5</c:v>
                </c:pt>
                <c:pt idx="424">
                  <c:v>355.75</c:v>
                </c:pt>
                <c:pt idx="425">
                  <c:v>335.7</c:v>
                </c:pt>
                <c:pt idx="426">
                  <c:v>309.89999999999998</c:v>
                </c:pt>
                <c:pt idx="427">
                  <c:v>318.5</c:v>
                </c:pt>
                <c:pt idx="428">
                  <c:v>310.39999999999998</c:v>
                </c:pt>
                <c:pt idx="429">
                  <c:v>308.75</c:v>
                </c:pt>
                <c:pt idx="430">
                  <c:v>346.1</c:v>
                </c:pt>
                <c:pt idx="431">
                  <c:v>350.5</c:v>
                </c:pt>
                <c:pt idx="432">
                  <c:v>337.65</c:v>
                </c:pt>
                <c:pt idx="433">
                  <c:v>350.9</c:v>
                </c:pt>
                <c:pt idx="434">
                  <c:v>342.45</c:v>
                </c:pt>
                <c:pt idx="435">
                  <c:v>323.5</c:v>
                </c:pt>
                <c:pt idx="436">
                  <c:v>295.75</c:v>
                </c:pt>
                <c:pt idx="437">
                  <c:v>283.05</c:v>
                </c:pt>
                <c:pt idx="438">
                  <c:v>284.75</c:v>
                </c:pt>
                <c:pt idx="439">
                  <c:v>298</c:v>
                </c:pt>
                <c:pt idx="440">
                  <c:v>286.8</c:v>
                </c:pt>
                <c:pt idx="441">
                  <c:v>284.95</c:v>
                </c:pt>
                <c:pt idx="442">
                  <c:v>291.8</c:v>
                </c:pt>
                <c:pt idx="443">
                  <c:v>290.14999999999998</c:v>
                </c:pt>
                <c:pt idx="444">
                  <c:v>290.64999999999998</c:v>
                </c:pt>
                <c:pt idx="445">
                  <c:v>282.7</c:v>
                </c:pt>
                <c:pt idx="446">
                  <c:v>277.45</c:v>
                </c:pt>
                <c:pt idx="447">
                  <c:v>277.3</c:v>
                </c:pt>
                <c:pt idx="448">
                  <c:v>270.8</c:v>
                </c:pt>
                <c:pt idx="449">
                  <c:v>258.35000000000002</c:v>
                </c:pt>
                <c:pt idx="450">
                  <c:v>256.05</c:v>
                </c:pt>
                <c:pt idx="451">
                  <c:v>266</c:v>
                </c:pt>
                <c:pt idx="452">
                  <c:v>263.2</c:v>
                </c:pt>
                <c:pt idx="453">
                  <c:v>255.75</c:v>
                </c:pt>
                <c:pt idx="454">
                  <c:v>250.8</c:v>
                </c:pt>
                <c:pt idx="455">
                  <c:v>267.10000000000002</c:v>
                </c:pt>
                <c:pt idx="456">
                  <c:v>254.85</c:v>
                </c:pt>
                <c:pt idx="457">
                  <c:v>258.39999999999998</c:v>
                </c:pt>
                <c:pt idx="458">
                  <c:v>277.2</c:v>
                </c:pt>
                <c:pt idx="459">
                  <c:v>280.8</c:v>
                </c:pt>
                <c:pt idx="460">
                  <c:v>272.3</c:v>
                </c:pt>
                <c:pt idx="461">
                  <c:v>272.05</c:v>
                </c:pt>
                <c:pt idx="462">
                  <c:v>265.05</c:v>
                </c:pt>
                <c:pt idx="463">
                  <c:v>272</c:v>
                </c:pt>
                <c:pt idx="464">
                  <c:v>277.5</c:v>
                </c:pt>
                <c:pt idx="465">
                  <c:v>279.64999999999998</c:v>
                </c:pt>
                <c:pt idx="466">
                  <c:v>275</c:v>
                </c:pt>
                <c:pt idx="467">
                  <c:v>280.75</c:v>
                </c:pt>
                <c:pt idx="468">
                  <c:v>277.75</c:v>
                </c:pt>
                <c:pt idx="469">
                  <c:v>282.2</c:v>
                </c:pt>
                <c:pt idx="470">
                  <c:v>276.64999999999998</c:v>
                </c:pt>
                <c:pt idx="471">
                  <c:v>271.14999999999998</c:v>
                </c:pt>
                <c:pt idx="472">
                  <c:v>270.35000000000002</c:v>
                </c:pt>
                <c:pt idx="473">
                  <c:v>267</c:v>
                </c:pt>
                <c:pt idx="474">
                  <c:v>307.3</c:v>
                </c:pt>
                <c:pt idx="475">
                  <c:v>316.85000000000002</c:v>
                </c:pt>
                <c:pt idx="476">
                  <c:v>308.14999999999998</c:v>
                </c:pt>
                <c:pt idx="477">
                  <c:v>303.39999999999998</c:v>
                </c:pt>
                <c:pt idx="478">
                  <c:v>309.64999999999998</c:v>
                </c:pt>
                <c:pt idx="479">
                  <c:v>312.5</c:v>
                </c:pt>
                <c:pt idx="480">
                  <c:v>309.7</c:v>
                </c:pt>
                <c:pt idx="481">
                  <c:v>305</c:v>
                </c:pt>
                <c:pt idx="482">
                  <c:v>295.35000000000002</c:v>
                </c:pt>
                <c:pt idx="483">
                  <c:v>302.64999999999998</c:v>
                </c:pt>
                <c:pt idx="484">
                  <c:v>308.89999999999998</c:v>
                </c:pt>
                <c:pt idx="485">
                  <c:v>310.05</c:v>
                </c:pt>
                <c:pt idx="486">
                  <c:v>309.35000000000002</c:v>
                </c:pt>
                <c:pt idx="487">
                  <c:v>317.10000000000002</c:v>
                </c:pt>
                <c:pt idx="488">
                  <c:v>315.85000000000002</c:v>
                </c:pt>
                <c:pt idx="489">
                  <c:v>317.60000000000002</c:v>
                </c:pt>
                <c:pt idx="490">
                  <c:v>0</c:v>
                </c:pt>
                <c:pt idx="491">
                  <c:v>307.75</c:v>
                </c:pt>
                <c:pt idx="492">
                  <c:v>308</c:v>
                </c:pt>
                <c:pt idx="493">
                  <c:v>311.05</c:v>
                </c:pt>
                <c:pt idx="494">
                  <c:v>0</c:v>
                </c:pt>
                <c:pt idx="495">
                  <c:v>317.7</c:v>
                </c:pt>
                <c:pt idx="496">
                  <c:v>316.14999999999998</c:v>
                </c:pt>
                <c:pt idx="497">
                  <c:v>311.45</c:v>
                </c:pt>
                <c:pt idx="498">
                  <c:v>334.45</c:v>
                </c:pt>
                <c:pt idx="499">
                  <c:v>336.85</c:v>
                </c:pt>
                <c:pt idx="500">
                  <c:v>334.65</c:v>
                </c:pt>
                <c:pt idx="501">
                  <c:v>334.6</c:v>
                </c:pt>
                <c:pt idx="502">
                  <c:v>335.35</c:v>
                </c:pt>
                <c:pt idx="503">
                  <c:v>335.15</c:v>
                </c:pt>
                <c:pt idx="504">
                  <c:v>333.35</c:v>
                </c:pt>
                <c:pt idx="505">
                  <c:v>332.4</c:v>
                </c:pt>
                <c:pt idx="506">
                  <c:v>0</c:v>
                </c:pt>
                <c:pt idx="507">
                  <c:v>326.95</c:v>
                </c:pt>
                <c:pt idx="508">
                  <c:v>327.60000000000002</c:v>
                </c:pt>
                <c:pt idx="509">
                  <c:v>328.8</c:v>
                </c:pt>
                <c:pt idx="510">
                  <c:v>329.5</c:v>
                </c:pt>
                <c:pt idx="511">
                  <c:v>332.4</c:v>
                </c:pt>
                <c:pt idx="512">
                  <c:v>337.05</c:v>
                </c:pt>
                <c:pt idx="513">
                  <c:v>335.8</c:v>
                </c:pt>
                <c:pt idx="514">
                  <c:v>337.15</c:v>
                </c:pt>
                <c:pt idx="515">
                  <c:v>340.25</c:v>
                </c:pt>
                <c:pt idx="516">
                  <c:v>345.6</c:v>
                </c:pt>
                <c:pt idx="517">
                  <c:v>349.75</c:v>
                </c:pt>
                <c:pt idx="518">
                  <c:v>353.9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76827696"/>
        <c:axId val="-1176832048"/>
      </c:barChart>
      <c:lineChart>
        <c:grouping val="standard"/>
        <c:varyColors val="0"/>
        <c:ser>
          <c:idx val="1"/>
          <c:order val="1"/>
          <c:tx>
            <c:v>Cotton Prices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'Cotton Prices'!$D$1387:$D$1905</c:f>
              <c:numCache>
                <c:formatCode>General</c:formatCode>
                <c:ptCount val="519"/>
                <c:pt idx="0">
                  <c:v>47.785435</c:v>
                </c:pt>
                <c:pt idx="1">
                  <c:v>47.355165</c:v>
                </c:pt>
                <c:pt idx="2">
                  <c:v>47.183264000000001</c:v>
                </c:pt>
                <c:pt idx="3">
                  <c:v>46.868021999999996</c:v>
                </c:pt>
                <c:pt idx="4">
                  <c:v>46.935167999999997</c:v>
                </c:pt>
                <c:pt idx="5">
                  <c:v>46.914607999999994</c:v>
                </c:pt>
                <c:pt idx="6">
                  <c:v>47.280227000000004</c:v>
                </c:pt>
                <c:pt idx="7">
                  <c:v>47.839548000000001</c:v>
                </c:pt>
                <c:pt idx="8">
                  <c:v>47.891483999999998</c:v>
                </c:pt>
                <c:pt idx="9">
                  <c:v>47.774352000000007</c:v>
                </c:pt>
                <c:pt idx="10">
                  <c:v>48.190762000000007</c:v>
                </c:pt>
                <c:pt idx="11">
                  <c:v>48.259301999999998</c:v>
                </c:pt>
                <c:pt idx="12">
                  <c:v>48.278969999999994</c:v>
                </c:pt>
                <c:pt idx="13">
                  <c:v>48.281136000000004</c:v>
                </c:pt>
                <c:pt idx="14">
                  <c:v>49.101983999999995</c:v>
                </c:pt>
                <c:pt idx="15">
                  <c:v>49.570506000000002</c:v>
                </c:pt>
                <c:pt idx="16">
                  <c:v>49.470170000000003</c:v>
                </c:pt>
                <c:pt idx="17">
                  <c:v>49.377200000000002</c:v>
                </c:pt>
                <c:pt idx="18">
                  <c:v>50.128883999999992</c:v>
                </c:pt>
                <c:pt idx="19">
                  <c:v>50.528103000000002</c:v>
                </c:pt>
                <c:pt idx="20">
                  <c:v>50.525689999999997</c:v>
                </c:pt>
                <c:pt idx="21">
                  <c:v>50.835168000000003</c:v>
                </c:pt>
                <c:pt idx="22">
                  <c:v>51.349248000000003</c:v>
                </c:pt>
                <c:pt idx="23">
                  <c:v>52.202976</c:v>
                </c:pt>
                <c:pt idx="24">
                  <c:v>52.164190000000005</c:v>
                </c:pt>
                <c:pt idx="25">
                  <c:v>52.285440000000001</c:v>
                </c:pt>
                <c:pt idx="26">
                  <c:v>52.998198000000002</c:v>
                </c:pt>
                <c:pt idx="27">
                  <c:v>52.640535999999997</c:v>
                </c:pt>
                <c:pt idx="28">
                  <c:v>53.339766999999995</c:v>
                </c:pt>
                <c:pt idx="29">
                  <c:v>53.028486000000008</c:v>
                </c:pt>
                <c:pt idx="30">
                  <c:v>52.059123</c:v>
                </c:pt>
                <c:pt idx="31">
                  <c:v>51.932116000000001</c:v>
                </c:pt>
                <c:pt idx="32">
                  <c:v>51.372968000000007</c:v>
                </c:pt>
                <c:pt idx="33">
                  <c:v>51.210723000000009</c:v>
                </c:pt>
                <c:pt idx="34">
                  <c:v>52.420111999999996</c:v>
                </c:pt>
                <c:pt idx="35">
                  <c:v>52.09661400000001</c:v>
                </c:pt>
                <c:pt idx="36">
                  <c:v>51.802751000000001</c:v>
                </c:pt>
                <c:pt idx="37">
                  <c:v>50.765076000000008</c:v>
                </c:pt>
                <c:pt idx="38">
                  <c:v>51.828000000000003</c:v>
                </c:pt>
                <c:pt idx="39">
                  <c:v>51.891565000000007</c:v>
                </c:pt>
                <c:pt idx="40">
                  <c:v>51.565104000000005</c:v>
                </c:pt>
                <c:pt idx="41">
                  <c:v>51.147711999999999</c:v>
                </c:pt>
                <c:pt idx="42">
                  <c:v>51.057468</c:v>
                </c:pt>
                <c:pt idx="43">
                  <c:v>51.732251999999995</c:v>
                </c:pt>
                <c:pt idx="44">
                  <c:v>51.47312800000001</c:v>
                </c:pt>
                <c:pt idx="45">
                  <c:v>51.646816000000001</c:v>
                </c:pt>
                <c:pt idx="46">
                  <c:v>51.373052000000001</c:v>
                </c:pt>
                <c:pt idx="47">
                  <c:v>52.564608</c:v>
                </c:pt>
                <c:pt idx="48">
                  <c:v>53.578590000000005</c:v>
                </c:pt>
                <c:pt idx="49">
                  <c:v>52.989424</c:v>
                </c:pt>
                <c:pt idx="50">
                  <c:v>52.472068999999998</c:v>
                </c:pt>
                <c:pt idx="51">
                  <c:v>52.736528</c:v>
                </c:pt>
                <c:pt idx="52">
                  <c:v>53.695227999999993</c:v>
                </c:pt>
                <c:pt idx="53">
                  <c:v>53.168784000000009</c:v>
                </c:pt>
                <c:pt idx="54">
                  <c:v>53.204030000000003</c:v>
                </c:pt>
                <c:pt idx="55">
                  <c:v>52.733400000000003</c:v>
                </c:pt>
                <c:pt idx="56">
                  <c:v>52.528956999999998</c:v>
                </c:pt>
                <c:pt idx="57">
                  <c:v>52.818660000000001</c:v>
                </c:pt>
                <c:pt idx="58">
                  <c:v>53.423678000000002</c:v>
                </c:pt>
                <c:pt idx="59">
                  <c:v>53.063656000000002</c:v>
                </c:pt>
                <c:pt idx="60">
                  <c:v>53.859765000000003</c:v>
                </c:pt>
                <c:pt idx="61">
                  <c:v>54.744472000000002</c:v>
                </c:pt>
                <c:pt idx="62">
                  <c:v>54.626591999999995</c:v>
                </c:pt>
                <c:pt idx="63">
                  <c:v>54.986988000000004</c:v>
                </c:pt>
                <c:pt idx="64">
                  <c:v>55.573768000000001</c:v>
                </c:pt>
                <c:pt idx="65">
                  <c:v>55.670834999999997</c:v>
                </c:pt>
                <c:pt idx="66">
                  <c:v>56.757807</c:v>
                </c:pt>
                <c:pt idx="67">
                  <c:v>56.782043999999999</c:v>
                </c:pt>
                <c:pt idx="68">
                  <c:v>55.255116000000001</c:v>
                </c:pt>
                <c:pt idx="69">
                  <c:v>55.321907999999993</c:v>
                </c:pt>
                <c:pt idx="70">
                  <c:v>56.221775999999998</c:v>
                </c:pt>
                <c:pt idx="71">
                  <c:v>56.052720000000001</c:v>
                </c:pt>
                <c:pt idx="72">
                  <c:v>56.155424999999994</c:v>
                </c:pt>
                <c:pt idx="73">
                  <c:v>56.563845000000001</c:v>
                </c:pt>
                <c:pt idx="74">
                  <c:v>57.066242999999993</c:v>
                </c:pt>
                <c:pt idx="75">
                  <c:v>57.058848000000005</c:v>
                </c:pt>
                <c:pt idx="76">
                  <c:v>57.711275999999998</c:v>
                </c:pt>
                <c:pt idx="77">
                  <c:v>58.759954999999998</c:v>
                </c:pt>
                <c:pt idx="78">
                  <c:v>58.547877999999997</c:v>
                </c:pt>
                <c:pt idx="79">
                  <c:v>58.615623999999997</c:v>
                </c:pt>
                <c:pt idx="80">
                  <c:v>58.51129499999999</c:v>
                </c:pt>
                <c:pt idx="81">
                  <c:v>59.124093000000002</c:v>
                </c:pt>
                <c:pt idx="82">
                  <c:v>59.763550000000002</c:v>
                </c:pt>
                <c:pt idx="83">
                  <c:v>59.209164000000001</c:v>
                </c:pt>
                <c:pt idx="84">
                  <c:v>59.30442</c:v>
                </c:pt>
                <c:pt idx="85">
                  <c:v>59.040120000000002</c:v>
                </c:pt>
                <c:pt idx="86">
                  <c:v>59.056260000000009</c:v>
                </c:pt>
                <c:pt idx="87">
                  <c:v>59.393684999999998</c:v>
                </c:pt>
                <c:pt idx="88">
                  <c:v>59.487268999999998</c:v>
                </c:pt>
                <c:pt idx="89">
                  <c:v>60.234815000000005</c:v>
                </c:pt>
                <c:pt idx="90">
                  <c:v>59.538800000000002</c:v>
                </c:pt>
                <c:pt idx="91">
                  <c:v>60.067968</c:v>
                </c:pt>
                <c:pt idx="92">
                  <c:v>59.574761000000002</c:v>
                </c:pt>
                <c:pt idx="93">
                  <c:v>59.069787999999996</c:v>
                </c:pt>
                <c:pt idx="94">
                  <c:v>58.300941999999999</c:v>
                </c:pt>
                <c:pt idx="95">
                  <c:v>58.802688000000003</c:v>
                </c:pt>
                <c:pt idx="96">
                  <c:v>58.525938999999994</c:v>
                </c:pt>
                <c:pt idx="97">
                  <c:v>58.839147999999994</c:v>
                </c:pt>
                <c:pt idx="98">
                  <c:v>58.968818999999996</c:v>
                </c:pt>
                <c:pt idx="99">
                  <c:v>61.473831999999994</c:v>
                </c:pt>
                <c:pt idx="100">
                  <c:v>60.22644600000001</c:v>
                </c:pt>
                <c:pt idx="101">
                  <c:v>61.465404000000007</c:v>
                </c:pt>
                <c:pt idx="102">
                  <c:v>63.328504999999993</c:v>
                </c:pt>
                <c:pt idx="103">
                  <c:v>61.631293000000007</c:v>
                </c:pt>
                <c:pt idx="104">
                  <c:v>62.828710999999991</c:v>
                </c:pt>
                <c:pt idx="105">
                  <c:v>63.349293000000003</c:v>
                </c:pt>
                <c:pt idx="106">
                  <c:v>63.384200999999997</c:v>
                </c:pt>
                <c:pt idx="107">
                  <c:v>64.265916000000004</c:v>
                </c:pt>
                <c:pt idx="108">
                  <c:v>64.29073600000001</c:v>
                </c:pt>
                <c:pt idx="109">
                  <c:v>64.409107000000006</c:v>
                </c:pt>
                <c:pt idx="110">
                  <c:v>64.542119999999997</c:v>
                </c:pt>
                <c:pt idx="111">
                  <c:v>65.864294999999998</c:v>
                </c:pt>
                <c:pt idx="112">
                  <c:v>66.321793999999997</c:v>
                </c:pt>
                <c:pt idx="113">
                  <c:v>67.182158000000001</c:v>
                </c:pt>
                <c:pt idx="114">
                  <c:v>65.175054000000003</c:v>
                </c:pt>
                <c:pt idx="115">
                  <c:v>65.533022000000003</c:v>
                </c:pt>
                <c:pt idx="116">
                  <c:v>67.111653000000004</c:v>
                </c:pt>
                <c:pt idx="117">
                  <c:v>66.668373000000003</c:v>
                </c:pt>
                <c:pt idx="118">
                  <c:v>64.515429999999995</c:v>
                </c:pt>
                <c:pt idx="119">
                  <c:v>63.699339999999992</c:v>
                </c:pt>
                <c:pt idx="120">
                  <c:v>64.222768000000016</c:v>
                </c:pt>
                <c:pt idx="121">
                  <c:v>64.791551999999996</c:v>
                </c:pt>
                <c:pt idx="122">
                  <c:v>61.368095999999994</c:v>
                </c:pt>
                <c:pt idx="123">
                  <c:v>61.963461999999993</c:v>
                </c:pt>
                <c:pt idx="124">
                  <c:v>64.17743999999999</c:v>
                </c:pt>
                <c:pt idx="125">
                  <c:v>63.647364000000003</c:v>
                </c:pt>
                <c:pt idx="126">
                  <c:v>62.880672000000004</c:v>
                </c:pt>
                <c:pt idx="127">
                  <c:v>63.016999999999996</c:v>
                </c:pt>
                <c:pt idx="128">
                  <c:v>62.538079000000003</c:v>
                </c:pt>
                <c:pt idx="129">
                  <c:v>62.113605</c:v>
                </c:pt>
                <c:pt idx="130">
                  <c:v>61.359127999999991</c:v>
                </c:pt>
                <c:pt idx="131">
                  <c:v>61.247955999999995</c:v>
                </c:pt>
                <c:pt idx="132">
                  <c:v>60.642779999999995</c:v>
                </c:pt>
                <c:pt idx="133">
                  <c:v>59.892660000000006</c:v>
                </c:pt>
                <c:pt idx="134">
                  <c:v>56.955283999999999</c:v>
                </c:pt>
                <c:pt idx="135">
                  <c:v>58.235309999999998</c:v>
                </c:pt>
                <c:pt idx="136">
                  <c:v>58.548425999999992</c:v>
                </c:pt>
                <c:pt idx="137">
                  <c:v>59.173631999999998</c:v>
                </c:pt>
                <c:pt idx="138">
                  <c:v>59.204160000000002</c:v>
                </c:pt>
                <c:pt idx="139">
                  <c:v>57.129555000000003</c:v>
                </c:pt>
                <c:pt idx="140">
                  <c:v>57.062676000000003</c:v>
                </c:pt>
                <c:pt idx="141">
                  <c:v>58.226700000000001</c:v>
                </c:pt>
                <c:pt idx="142">
                  <c:v>59.108249999999998</c:v>
                </c:pt>
                <c:pt idx="143">
                  <c:v>60.691155000000002</c:v>
                </c:pt>
                <c:pt idx="144">
                  <c:v>61.57752</c:v>
                </c:pt>
                <c:pt idx="145">
                  <c:v>60.096985999999994</c:v>
                </c:pt>
                <c:pt idx="146">
                  <c:v>61.512276000000007</c:v>
                </c:pt>
                <c:pt idx="147">
                  <c:v>63.15842</c:v>
                </c:pt>
                <c:pt idx="148">
                  <c:v>63.526943999999993</c:v>
                </c:pt>
                <c:pt idx="149">
                  <c:v>62.397434000000004</c:v>
                </c:pt>
                <c:pt idx="150">
                  <c:v>62.336762000000007</c:v>
                </c:pt>
                <c:pt idx="151">
                  <c:v>63.204464999999999</c:v>
                </c:pt>
                <c:pt idx="152">
                  <c:v>63.978786000000007</c:v>
                </c:pt>
                <c:pt idx="153">
                  <c:v>63.556176000000008</c:v>
                </c:pt>
                <c:pt idx="154">
                  <c:v>65.518737000000002</c:v>
                </c:pt>
                <c:pt idx="155">
                  <c:v>65.692921999999996</c:v>
                </c:pt>
                <c:pt idx="156">
                  <c:v>67.357504000000006</c:v>
                </c:pt>
                <c:pt idx="157">
                  <c:v>66.208674999999985</c:v>
                </c:pt>
                <c:pt idx="158">
                  <c:v>63.942107999999998</c:v>
                </c:pt>
                <c:pt idx="159">
                  <c:v>65.170949999999991</c:v>
                </c:pt>
                <c:pt idx="160">
                  <c:v>64.849466000000007</c:v>
                </c:pt>
                <c:pt idx="161">
                  <c:v>64.296592000000004</c:v>
                </c:pt>
                <c:pt idx="162">
                  <c:v>64.440807000000007</c:v>
                </c:pt>
                <c:pt idx="163">
                  <c:v>66.675938000000002</c:v>
                </c:pt>
                <c:pt idx="164">
                  <c:v>65.67595</c:v>
                </c:pt>
                <c:pt idx="165">
                  <c:v>65.016603000000003</c:v>
                </c:pt>
                <c:pt idx="166">
                  <c:v>64.382175000000004</c:v>
                </c:pt>
                <c:pt idx="167">
                  <c:v>65.007863999999998</c:v>
                </c:pt>
                <c:pt idx="168">
                  <c:v>62.417810000000003</c:v>
                </c:pt>
                <c:pt idx="169">
                  <c:v>60.404704000000002</c:v>
                </c:pt>
                <c:pt idx="170">
                  <c:v>60.307632000000005</c:v>
                </c:pt>
                <c:pt idx="171">
                  <c:v>61.419711</c:v>
                </c:pt>
                <c:pt idx="172">
                  <c:v>60.722316000000006</c:v>
                </c:pt>
                <c:pt idx="173">
                  <c:v>59.525053000000007</c:v>
                </c:pt>
                <c:pt idx="174">
                  <c:v>60.392344000000001</c:v>
                </c:pt>
                <c:pt idx="175">
                  <c:v>60.326088000000006</c:v>
                </c:pt>
                <c:pt idx="176">
                  <c:v>60.212879999999991</c:v>
                </c:pt>
                <c:pt idx="177">
                  <c:v>59.900903999999997</c:v>
                </c:pt>
                <c:pt idx="178">
                  <c:v>60.065730999999992</c:v>
                </c:pt>
                <c:pt idx="179">
                  <c:v>59.45488000000001</c:v>
                </c:pt>
                <c:pt idx="180">
                  <c:v>59.553424</c:v>
                </c:pt>
                <c:pt idx="181">
                  <c:v>61.376124999999995</c:v>
                </c:pt>
                <c:pt idx="182">
                  <c:v>61.126969000000003</c:v>
                </c:pt>
                <c:pt idx="183">
                  <c:v>61.515404999999994</c:v>
                </c:pt>
                <c:pt idx="184">
                  <c:v>62.762700000000002</c:v>
                </c:pt>
                <c:pt idx="185">
                  <c:v>61.430951999999998</c:v>
                </c:pt>
                <c:pt idx="186">
                  <c:v>62.126657999999999</c:v>
                </c:pt>
                <c:pt idx="187">
                  <c:v>63.223937999999997</c:v>
                </c:pt>
                <c:pt idx="188">
                  <c:v>63.78153600000001</c:v>
                </c:pt>
                <c:pt idx="189">
                  <c:v>63.710100000000004</c:v>
                </c:pt>
                <c:pt idx="190">
                  <c:v>62.174905000000003</c:v>
                </c:pt>
                <c:pt idx="191">
                  <c:v>62.561408</c:v>
                </c:pt>
                <c:pt idx="192">
                  <c:v>62.999138999999992</c:v>
                </c:pt>
                <c:pt idx="193">
                  <c:v>62.487807999999994</c:v>
                </c:pt>
                <c:pt idx="194">
                  <c:v>62.588987999999993</c:v>
                </c:pt>
                <c:pt idx="195">
                  <c:v>62.335916999999995</c:v>
                </c:pt>
                <c:pt idx="196">
                  <c:v>62.482817999999995</c:v>
                </c:pt>
                <c:pt idx="197">
                  <c:v>64.196550000000002</c:v>
                </c:pt>
                <c:pt idx="198">
                  <c:v>63.894480999999992</c:v>
                </c:pt>
                <c:pt idx="199">
                  <c:v>64.44657500000001</c:v>
                </c:pt>
                <c:pt idx="200">
                  <c:v>64.837710000000001</c:v>
                </c:pt>
                <c:pt idx="201">
                  <c:v>64.980143999999996</c:v>
                </c:pt>
                <c:pt idx="202">
                  <c:v>63.336592999999993</c:v>
                </c:pt>
                <c:pt idx="203">
                  <c:v>64.486944000000008</c:v>
                </c:pt>
                <c:pt idx="204">
                  <c:v>65.177447999999998</c:v>
                </c:pt>
                <c:pt idx="205">
                  <c:v>65.037431999999995</c:v>
                </c:pt>
                <c:pt idx="206">
                  <c:v>65.692921999999996</c:v>
                </c:pt>
                <c:pt idx="207">
                  <c:v>65.910263999999998</c:v>
                </c:pt>
                <c:pt idx="208">
                  <c:v>65.279174999999995</c:v>
                </c:pt>
                <c:pt idx="209">
                  <c:v>65.543751</c:v>
                </c:pt>
                <c:pt idx="210">
                  <c:v>65.93669100000001</c:v>
                </c:pt>
                <c:pt idx="211">
                  <c:v>66.266805000000005</c:v>
                </c:pt>
                <c:pt idx="212">
                  <c:v>67.447479000000001</c:v>
                </c:pt>
                <c:pt idx="213">
                  <c:v>66.957751999999999</c:v>
                </c:pt>
                <c:pt idx="214">
                  <c:v>67.689409999999995</c:v>
                </c:pt>
                <c:pt idx="215">
                  <c:v>65.323788999999991</c:v>
                </c:pt>
                <c:pt idx="216">
                  <c:v>66.243698000000009</c:v>
                </c:pt>
                <c:pt idx="217">
                  <c:v>66.318595999999999</c:v>
                </c:pt>
                <c:pt idx="218">
                  <c:v>67.206014999999994</c:v>
                </c:pt>
                <c:pt idx="219">
                  <c:v>67.225176000000005</c:v>
                </c:pt>
                <c:pt idx="220">
                  <c:v>67.103527999999997</c:v>
                </c:pt>
                <c:pt idx="221">
                  <c:v>67.655743999999999</c:v>
                </c:pt>
                <c:pt idx="222">
                  <c:v>67.664313000000007</c:v>
                </c:pt>
                <c:pt idx="223">
                  <c:v>67.389299999999992</c:v>
                </c:pt>
                <c:pt idx="224">
                  <c:v>66.815553999999992</c:v>
                </c:pt>
                <c:pt idx="225">
                  <c:v>66.940023999999994</c:v>
                </c:pt>
                <c:pt idx="226">
                  <c:v>67.020660000000007</c:v>
                </c:pt>
                <c:pt idx="227">
                  <c:v>67.287024000000002</c:v>
                </c:pt>
                <c:pt idx="228">
                  <c:v>67.529618999999997</c:v>
                </c:pt>
                <c:pt idx="229">
                  <c:v>68.612607999999994</c:v>
                </c:pt>
                <c:pt idx="230">
                  <c:v>67.981979999999993</c:v>
                </c:pt>
                <c:pt idx="231">
                  <c:v>69.026382000000012</c:v>
                </c:pt>
                <c:pt idx="232">
                  <c:v>67.941896</c:v>
                </c:pt>
                <c:pt idx="233">
                  <c:v>69.642978999999997</c:v>
                </c:pt>
                <c:pt idx="234">
                  <c:v>70.664861999999999</c:v>
                </c:pt>
                <c:pt idx="235">
                  <c:v>70.350245000000001</c:v>
                </c:pt>
                <c:pt idx="236">
                  <c:v>71.172089999999997</c:v>
                </c:pt>
                <c:pt idx="237">
                  <c:v>70.942704000000006</c:v>
                </c:pt>
                <c:pt idx="238">
                  <c:v>69.569721000000001</c:v>
                </c:pt>
                <c:pt idx="239">
                  <c:v>69.767699999999991</c:v>
                </c:pt>
                <c:pt idx="240">
                  <c:v>70.05413999999999</c:v>
                </c:pt>
                <c:pt idx="241">
                  <c:v>70.996464000000003</c:v>
                </c:pt>
                <c:pt idx="242">
                  <c:v>71.108545000000007</c:v>
                </c:pt>
                <c:pt idx="243">
                  <c:v>70.709440000000001</c:v>
                </c:pt>
                <c:pt idx="244">
                  <c:v>70.758449999999996</c:v>
                </c:pt>
                <c:pt idx="245">
                  <c:v>70.206423000000001</c:v>
                </c:pt>
                <c:pt idx="246">
                  <c:v>68.554299999999998</c:v>
                </c:pt>
                <c:pt idx="247">
                  <c:v>68.710670000000007</c:v>
                </c:pt>
                <c:pt idx="248">
                  <c:v>69.480742000000006</c:v>
                </c:pt>
                <c:pt idx="249">
                  <c:v>69.793037999999996</c:v>
                </c:pt>
                <c:pt idx="250">
                  <c:v>70.089460000000003</c:v>
                </c:pt>
                <c:pt idx="251">
                  <c:v>69.973693999999995</c:v>
                </c:pt>
                <c:pt idx="252">
                  <c:v>70.257599999999996</c:v>
                </c:pt>
                <c:pt idx="253">
                  <c:v>69.548879999999997</c:v>
                </c:pt>
                <c:pt idx="254">
                  <c:v>70.013096000000004</c:v>
                </c:pt>
                <c:pt idx="255">
                  <c:v>69.457436999999999</c:v>
                </c:pt>
                <c:pt idx="256">
                  <c:v>69.938040000000001</c:v>
                </c:pt>
                <c:pt idx="257">
                  <c:v>69.535115000000005</c:v>
                </c:pt>
                <c:pt idx="258">
                  <c:v>68.731077999999997</c:v>
                </c:pt>
                <c:pt idx="259">
                  <c:v>68.776840000000007</c:v>
                </c:pt>
                <c:pt idx="260">
                  <c:v>66.203985000000003</c:v>
                </c:pt>
                <c:pt idx="261">
                  <c:v>67.281722000000016</c:v>
                </c:pt>
                <c:pt idx="262">
                  <c:v>67.807271999999998</c:v>
                </c:pt>
                <c:pt idx="263">
                  <c:v>68.928097000000008</c:v>
                </c:pt>
                <c:pt idx="264">
                  <c:v>71.717425000000006</c:v>
                </c:pt>
                <c:pt idx="265">
                  <c:v>72.850372000000007</c:v>
                </c:pt>
                <c:pt idx="266">
                  <c:v>74.605463999999998</c:v>
                </c:pt>
                <c:pt idx="267">
                  <c:v>76.366641999999999</c:v>
                </c:pt>
                <c:pt idx="268">
                  <c:v>78.853500000000011</c:v>
                </c:pt>
                <c:pt idx="269">
                  <c:v>77.508994999999999</c:v>
                </c:pt>
                <c:pt idx="270">
                  <c:v>78.256793999999985</c:v>
                </c:pt>
                <c:pt idx="271">
                  <c:v>81.218208000000004</c:v>
                </c:pt>
                <c:pt idx="272">
                  <c:v>83.039562000000004</c:v>
                </c:pt>
                <c:pt idx="273">
                  <c:v>83.517763000000002</c:v>
                </c:pt>
                <c:pt idx="274">
                  <c:v>83.160139999999998</c:v>
                </c:pt>
                <c:pt idx="275">
                  <c:v>82.781660000000016</c:v>
                </c:pt>
                <c:pt idx="276">
                  <c:v>80.306262000000004</c:v>
                </c:pt>
                <c:pt idx="277">
                  <c:v>78.196194000000006</c:v>
                </c:pt>
                <c:pt idx="278">
                  <c:v>80.314289999999986</c:v>
                </c:pt>
                <c:pt idx="279">
                  <c:v>80.529698999999994</c:v>
                </c:pt>
                <c:pt idx="280">
                  <c:v>80.504784000000001</c:v>
                </c:pt>
                <c:pt idx="281">
                  <c:v>81.001896000000002</c:v>
                </c:pt>
                <c:pt idx="282">
                  <c:v>82.837113000000002</c:v>
                </c:pt>
                <c:pt idx="283">
                  <c:v>79.48824599999999</c:v>
                </c:pt>
                <c:pt idx="284">
                  <c:v>81.195000000000007</c:v>
                </c:pt>
                <c:pt idx="285">
                  <c:v>81.426707999999991</c:v>
                </c:pt>
                <c:pt idx="286">
                  <c:v>81.478144999999998</c:v>
                </c:pt>
                <c:pt idx="287">
                  <c:v>82.956311999999997</c:v>
                </c:pt>
                <c:pt idx="288">
                  <c:v>85.058667</c:v>
                </c:pt>
                <c:pt idx="289">
                  <c:v>86.057105000000007</c:v>
                </c:pt>
                <c:pt idx="290">
                  <c:v>89.688255999999996</c:v>
                </c:pt>
                <c:pt idx="291">
                  <c:v>87.574025000000006</c:v>
                </c:pt>
                <c:pt idx="292">
                  <c:v>88.425843999999998</c:v>
                </c:pt>
                <c:pt idx="293">
                  <c:v>86.820930000000004</c:v>
                </c:pt>
                <c:pt idx="294">
                  <c:v>86.705853000000005</c:v>
                </c:pt>
                <c:pt idx="295">
                  <c:v>86.153760000000005</c:v>
                </c:pt>
                <c:pt idx="296">
                  <c:v>88.544145999999998</c:v>
                </c:pt>
                <c:pt idx="297">
                  <c:v>88.309787999999998</c:v>
                </c:pt>
                <c:pt idx="298">
                  <c:v>88.075220000000002</c:v>
                </c:pt>
                <c:pt idx="299">
                  <c:v>87.502515000000002</c:v>
                </c:pt>
                <c:pt idx="300">
                  <c:v>87.509280000000004</c:v>
                </c:pt>
                <c:pt idx="301">
                  <c:v>87.84790799999999</c:v>
                </c:pt>
                <c:pt idx="302">
                  <c:v>88.889220000000009</c:v>
                </c:pt>
                <c:pt idx="303">
                  <c:v>87.216503000000003</c:v>
                </c:pt>
                <c:pt idx="304">
                  <c:v>88.628147999999996</c:v>
                </c:pt>
                <c:pt idx="305">
                  <c:v>87.635095000000007</c:v>
                </c:pt>
                <c:pt idx="306">
                  <c:v>89.595984000000001</c:v>
                </c:pt>
                <c:pt idx="307">
                  <c:v>89.827556000000001</c:v>
                </c:pt>
                <c:pt idx="308">
                  <c:v>89.021591999999998</c:v>
                </c:pt>
                <c:pt idx="309">
                  <c:v>86.059835000000007</c:v>
                </c:pt>
                <c:pt idx="310">
                  <c:v>85.189255000000003</c:v>
                </c:pt>
                <c:pt idx="311">
                  <c:v>80.573508000000004</c:v>
                </c:pt>
                <c:pt idx="312">
                  <c:v>78.163337999999996</c:v>
                </c:pt>
                <c:pt idx="313">
                  <c:v>77.754260000000002</c:v>
                </c:pt>
                <c:pt idx="314">
                  <c:v>78.483440000000002</c:v>
                </c:pt>
                <c:pt idx="315">
                  <c:v>80.674839000000006</c:v>
                </c:pt>
                <c:pt idx="316">
                  <c:v>80.213616999999999</c:v>
                </c:pt>
                <c:pt idx="317">
                  <c:v>80.44553599999999</c:v>
                </c:pt>
                <c:pt idx="318">
                  <c:v>80.582039999999992</c:v>
                </c:pt>
                <c:pt idx="319">
                  <c:v>80.511717000000004</c:v>
                </c:pt>
                <c:pt idx="320">
                  <c:v>80.994022999999999</c:v>
                </c:pt>
                <c:pt idx="321">
                  <c:v>80.558129999999991</c:v>
                </c:pt>
                <c:pt idx="322">
                  <c:v>80.622558999999995</c:v>
                </c:pt>
                <c:pt idx="323">
                  <c:v>83.554224000000005</c:v>
                </c:pt>
                <c:pt idx="324">
                  <c:v>81.601649999999992</c:v>
                </c:pt>
                <c:pt idx="325">
                  <c:v>79.946549999999988</c:v>
                </c:pt>
                <c:pt idx="326">
                  <c:v>81.181936000000007</c:v>
                </c:pt>
                <c:pt idx="327">
                  <c:v>82.123117999999991</c:v>
                </c:pt>
                <c:pt idx="328">
                  <c:v>81.916383999999994</c:v>
                </c:pt>
                <c:pt idx="329">
                  <c:v>81.970944000000003</c:v>
                </c:pt>
                <c:pt idx="330">
                  <c:v>84.064036000000002</c:v>
                </c:pt>
                <c:pt idx="331">
                  <c:v>82.22936</c:v>
                </c:pt>
                <c:pt idx="332">
                  <c:v>84.143652999999986</c:v>
                </c:pt>
                <c:pt idx="333">
                  <c:v>85.114695999999995</c:v>
                </c:pt>
                <c:pt idx="334">
                  <c:v>83.898259999999993</c:v>
                </c:pt>
                <c:pt idx="335">
                  <c:v>84.243120000000019</c:v>
                </c:pt>
                <c:pt idx="336">
                  <c:v>86.757106000000007</c:v>
                </c:pt>
                <c:pt idx="337">
                  <c:v>86.547204000000008</c:v>
                </c:pt>
                <c:pt idx="338">
                  <c:v>85.351680000000002</c:v>
                </c:pt>
                <c:pt idx="339">
                  <c:v>85.729863999999992</c:v>
                </c:pt>
                <c:pt idx="340">
                  <c:v>85.285843999999983</c:v>
                </c:pt>
                <c:pt idx="341">
                  <c:v>85.622759999999985</c:v>
                </c:pt>
                <c:pt idx="342">
                  <c:v>86.806556</c:v>
                </c:pt>
                <c:pt idx="343">
                  <c:v>86.426548000000011</c:v>
                </c:pt>
                <c:pt idx="344">
                  <c:v>88.853310000000008</c:v>
                </c:pt>
                <c:pt idx="345">
                  <c:v>88.877250000000004</c:v>
                </c:pt>
                <c:pt idx="346">
                  <c:v>90.349896000000015</c:v>
                </c:pt>
                <c:pt idx="347">
                  <c:v>92.280775000000006</c:v>
                </c:pt>
                <c:pt idx="348">
                  <c:v>91.476714999999999</c:v>
                </c:pt>
                <c:pt idx="349">
                  <c:v>89.850075000000004</c:v>
                </c:pt>
                <c:pt idx="350">
                  <c:v>89.827556000000001</c:v>
                </c:pt>
                <c:pt idx="351">
                  <c:v>90.436068000000006</c:v>
                </c:pt>
                <c:pt idx="352">
                  <c:v>91.625170000000011</c:v>
                </c:pt>
                <c:pt idx="353">
                  <c:v>91.47792299999999</c:v>
                </c:pt>
                <c:pt idx="354">
                  <c:v>92.881879999999995</c:v>
                </c:pt>
                <c:pt idx="355">
                  <c:v>95.103435000000005</c:v>
                </c:pt>
                <c:pt idx="356">
                  <c:v>95.179175000000001</c:v>
                </c:pt>
                <c:pt idx="357">
                  <c:v>94.520105999999998</c:v>
                </c:pt>
                <c:pt idx="358">
                  <c:v>95.268330000000006</c:v>
                </c:pt>
                <c:pt idx="359">
                  <c:v>94.598736000000002</c:v>
                </c:pt>
                <c:pt idx="360">
                  <c:v>93.725448</c:v>
                </c:pt>
                <c:pt idx="361">
                  <c:v>95.00648000000001</c:v>
                </c:pt>
                <c:pt idx="362">
                  <c:v>94.582283000000004</c:v>
                </c:pt>
                <c:pt idx="363">
                  <c:v>94.722507999999991</c:v>
                </c:pt>
                <c:pt idx="364">
                  <c:v>94.761792</c:v>
                </c:pt>
                <c:pt idx="365">
                  <c:v>93.008837999999997</c:v>
                </c:pt>
                <c:pt idx="366">
                  <c:v>92.501472000000007</c:v>
                </c:pt>
                <c:pt idx="367">
                  <c:v>91.493454999999997</c:v>
                </c:pt>
                <c:pt idx="368">
                  <c:v>91.581623000000008</c:v>
                </c:pt>
                <c:pt idx="369">
                  <c:v>91.861231000000004</c:v>
                </c:pt>
                <c:pt idx="370">
                  <c:v>91.652147999999997</c:v>
                </c:pt>
                <c:pt idx="371">
                  <c:v>90.384393000000003</c:v>
                </c:pt>
                <c:pt idx="372">
                  <c:v>91.195152000000007</c:v>
                </c:pt>
                <c:pt idx="373">
                  <c:v>91.399879999999996</c:v>
                </c:pt>
                <c:pt idx="374">
                  <c:v>90.094517999999994</c:v>
                </c:pt>
                <c:pt idx="375">
                  <c:v>90.204948999999999</c:v>
                </c:pt>
                <c:pt idx="376">
                  <c:v>93.044499999999999</c:v>
                </c:pt>
                <c:pt idx="377">
                  <c:v>89.663656000000003</c:v>
                </c:pt>
                <c:pt idx="378">
                  <c:v>90.916219999999996</c:v>
                </c:pt>
                <c:pt idx="379">
                  <c:v>88.968163999999987</c:v>
                </c:pt>
                <c:pt idx="380">
                  <c:v>90.137351999999993</c:v>
                </c:pt>
                <c:pt idx="381">
                  <c:v>90.742524000000003</c:v>
                </c:pt>
                <c:pt idx="382">
                  <c:v>89.488646000000017</c:v>
                </c:pt>
                <c:pt idx="383">
                  <c:v>89.187551999999997</c:v>
                </c:pt>
                <c:pt idx="384">
                  <c:v>92.902628000000007</c:v>
                </c:pt>
                <c:pt idx="385">
                  <c:v>90.894681000000006</c:v>
                </c:pt>
                <c:pt idx="386">
                  <c:v>90.46808</c:v>
                </c:pt>
                <c:pt idx="387">
                  <c:v>91.21571999999999</c:v>
                </c:pt>
                <c:pt idx="388">
                  <c:v>92.564855999999992</c:v>
                </c:pt>
                <c:pt idx="389">
                  <c:v>96.375541999999996</c:v>
                </c:pt>
                <c:pt idx="390">
                  <c:v>99.184629000000015</c:v>
                </c:pt>
                <c:pt idx="391">
                  <c:v>98.960439999999991</c:v>
                </c:pt>
                <c:pt idx="392">
                  <c:v>99.524962000000002</c:v>
                </c:pt>
                <c:pt idx="393">
                  <c:v>99.889790000000005</c:v>
                </c:pt>
                <c:pt idx="394">
                  <c:v>103.65092999999999</c:v>
                </c:pt>
                <c:pt idx="395">
                  <c:v>105.790549</c:v>
                </c:pt>
                <c:pt idx="396">
                  <c:v>103.52412700000001</c:v>
                </c:pt>
                <c:pt idx="397">
                  <c:v>106.040672</c:v>
                </c:pt>
                <c:pt idx="398">
                  <c:v>103.01584800000001</c:v>
                </c:pt>
                <c:pt idx="399">
                  <c:v>102.23108999999999</c:v>
                </c:pt>
                <c:pt idx="400">
                  <c:v>104.07573000000001</c:v>
                </c:pt>
                <c:pt idx="401">
                  <c:v>103.766385</c:v>
                </c:pt>
                <c:pt idx="402">
                  <c:v>103.02941700000001</c:v>
                </c:pt>
                <c:pt idx="403">
                  <c:v>101.11212</c:v>
                </c:pt>
                <c:pt idx="404">
                  <c:v>100.552154</c:v>
                </c:pt>
                <c:pt idx="405">
                  <c:v>102.590407</c:v>
                </c:pt>
                <c:pt idx="406">
                  <c:v>105.47536500000001</c:v>
                </c:pt>
                <c:pt idx="407">
                  <c:v>108.676524</c:v>
                </c:pt>
                <c:pt idx="408">
                  <c:v>108.33073999999999</c:v>
                </c:pt>
                <c:pt idx="409">
                  <c:v>110.42214600000001</c:v>
                </c:pt>
                <c:pt idx="410">
                  <c:v>106.78536000000001</c:v>
                </c:pt>
                <c:pt idx="411">
                  <c:v>107.07545299999998</c:v>
                </c:pt>
                <c:pt idx="412">
                  <c:v>105.688734</c:v>
                </c:pt>
                <c:pt idx="413">
                  <c:v>106.64506200000001</c:v>
                </c:pt>
                <c:pt idx="414">
                  <c:v>108.24935499999999</c:v>
                </c:pt>
                <c:pt idx="415">
                  <c:v>108.382648</c:v>
                </c:pt>
                <c:pt idx="416">
                  <c:v>110.04123199999999</c:v>
                </c:pt>
                <c:pt idx="417">
                  <c:v>114.77743999999998</c:v>
                </c:pt>
                <c:pt idx="418">
                  <c:v>112.461444</c:v>
                </c:pt>
                <c:pt idx="419">
                  <c:v>115.399812</c:v>
                </c:pt>
                <c:pt idx="420">
                  <c:v>114.75116799999998</c:v>
                </c:pt>
                <c:pt idx="421">
                  <c:v>117.61760000000001</c:v>
                </c:pt>
                <c:pt idx="422">
                  <c:v>113.81627600000002</c:v>
                </c:pt>
                <c:pt idx="423">
                  <c:v>110.507895</c:v>
                </c:pt>
                <c:pt idx="424">
                  <c:v>110.584941</c:v>
                </c:pt>
                <c:pt idx="425">
                  <c:v>110.435444</c:v>
                </c:pt>
                <c:pt idx="426">
                  <c:v>111.17511999999999</c:v>
                </c:pt>
                <c:pt idx="427">
                  <c:v>112.68387900000002</c:v>
                </c:pt>
                <c:pt idx="428">
                  <c:v>112.50096000000001</c:v>
                </c:pt>
                <c:pt idx="429">
                  <c:v>117.250895</c:v>
                </c:pt>
                <c:pt idx="430">
                  <c:v>114.83380999999999</c:v>
                </c:pt>
                <c:pt idx="431">
                  <c:v>112.41210700000001</c:v>
                </c:pt>
                <c:pt idx="432">
                  <c:v>114.34934000000001</c:v>
                </c:pt>
                <c:pt idx="433">
                  <c:v>110.71451399999999</c:v>
                </c:pt>
                <c:pt idx="434">
                  <c:v>110.63124999999999</c:v>
                </c:pt>
                <c:pt idx="435">
                  <c:v>109.665192</c:v>
                </c:pt>
                <c:pt idx="436">
                  <c:v>112.42642000000001</c:v>
                </c:pt>
                <c:pt idx="437">
                  <c:v>109.15554299999998</c:v>
                </c:pt>
                <c:pt idx="438">
                  <c:v>108.25963000000002</c:v>
                </c:pt>
                <c:pt idx="439">
                  <c:v>108.10626800000001</c:v>
                </c:pt>
                <c:pt idx="440">
                  <c:v>107.86237799999999</c:v>
                </c:pt>
                <c:pt idx="441">
                  <c:v>105.528136</c:v>
                </c:pt>
                <c:pt idx="442">
                  <c:v>107.657229</c:v>
                </c:pt>
                <c:pt idx="443">
                  <c:v>107.352042</c:v>
                </c:pt>
                <c:pt idx="444">
                  <c:v>107.18926799999998</c:v>
                </c:pt>
                <c:pt idx="445">
                  <c:v>106.36906499999999</c:v>
                </c:pt>
                <c:pt idx="446">
                  <c:v>109.26173999999999</c:v>
                </c:pt>
                <c:pt idx="447">
                  <c:v>114.014082</c:v>
                </c:pt>
                <c:pt idx="448">
                  <c:v>113.37889599999998</c:v>
                </c:pt>
                <c:pt idx="449">
                  <c:v>113.876988</c:v>
                </c:pt>
                <c:pt idx="450">
                  <c:v>111.9144</c:v>
                </c:pt>
                <c:pt idx="451">
                  <c:v>111.522902</c:v>
                </c:pt>
                <c:pt idx="452">
                  <c:v>111.89598799999999</c:v>
                </c:pt>
                <c:pt idx="453">
                  <c:v>111.83362</c:v>
                </c:pt>
                <c:pt idx="454">
                  <c:v>111.83362</c:v>
                </c:pt>
                <c:pt idx="455">
                  <c:v>112.15306500000001</c:v>
                </c:pt>
                <c:pt idx="456">
                  <c:v>112.04757600000001</c:v>
                </c:pt>
                <c:pt idx="457">
                  <c:v>106.520448</c:v>
                </c:pt>
                <c:pt idx="458">
                  <c:v>81.1922</c:v>
                </c:pt>
                <c:pt idx="459">
                  <c:v>78.392935999999992</c:v>
                </c:pt>
                <c:pt idx="460">
                  <c:v>80.640164000000013</c:v>
                </c:pt>
                <c:pt idx="461">
                  <c:v>81.248140000000006</c:v>
                </c:pt>
                <c:pt idx="462">
                  <c:v>82.855323999999996</c:v>
                </c:pt>
                <c:pt idx="463">
                  <c:v>82.881710000000012</c:v>
                </c:pt>
                <c:pt idx="464">
                  <c:v>86.028812000000002</c:v>
                </c:pt>
                <c:pt idx="465">
                  <c:v>86.489488999999992</c:v>
                </c:pt>
                <c:pt idx="466">
                  <c:v>86.114080000000001</c:v>
                </c:pt>
                <c:pt idx="467">
                  <c:v>86.326033999999993</c:v>
                </c:pt>
                <c:pt idx="468">
                  <c:v>86.422101999999995</c:v>
                </c:pt>
                <c:pt idx="469">
                  <c:v>81.834955000000008</c:v>
                </c:pt>
                <c:pt idx="470">
                  <c:v>80.219164000000006</c:v>
                </c:pt>
                <c:pt idx="471">
                  <c:v>78.984121000000002</c:v>
                </c:pt>
                <c:pt idx="472">
                  <c:v>75.031283999999999</c:v>
                </c:pt>
                <c:pt idx="473">
                  <c:v>73.294567999999998</c:v>
                </c:pt>
                <c:pt idx="474">
                  <c:v>76.795193999999995</c:v>
                </c:pt>
                <c:pt idx="475">
                  <c:v>79.86</c:v>
                </c:pt>
                <c:pt idx="476">
                  <c:v>79.989999999999995</c:v>
                </c:pt>
                <c:pt idx="477">
                  <c:v>79.78</c:v>
                </c:pt>
                <c:pt idx="478">
                  <c:v>79.081199999999995</c:v>
                </c:pt>
                <c:pt idx="479">
                  <c:v>77.328400000000002</c:v>
                </c:pt>
                <c:pt idx="480">
                  <c:v>79.86</c:v>
                </c:pt>
                <c:pt idx="481">
                  <c:v>79.021799999999999</c:v>
                </c:pt>
                <c:pt idx="482">
                  <c:v>81.171599999999998</c:v>
                </c:pt>
                <c:pt idx="483">
                  <c:v>81.576000000000008</c:v>
                </c:pt>
                <c:pt idx="484">
                  <c:v>78.95</c:v>
                </c:pt>
                <c:pt idx="485">
                  <c:v>79.396100000000004</c:v>
                </c:pt>
                <c:pt idx="486">
                  <c:v>79.099999999999994</c:v>
                </c:pt>
                <c:pt idx="487">
                  <c:v>79.16</c:v>
                </c:pt>
                <c:pt idx="488">
                  <c:v>80.4465</c:v>
                </c:pt>
                <c:pt idx="489">
                  <c:v>81.191999999999993</c:v>
                </c:pt>
                <c:pt idx="490">
                  <c:v>83.54849999999999</c:v>
                </c:pt>
                <c:pt idx="491">
                  <c:v>83.846000000000004</c:v>
                </c:pt>
                <c:pt idx="492">
                  <c:v>87.626000000000005</c:v>
                </c:pt>
                <c:pt idx="493">
                  <c:v>90.778199999999984</c:v>
                </c:pt>
                <c:pt idx="494">
                  <c:v>94.66449999999999</c:v>
                </c:pt>
                <c:pt idx="495">
                  <c:v>96.563000000000002</c:v>
                </c:pt>
                <c:pt idx="496">
                  <c:v>93.632999999999981</c:v>
                </c:pt>
                <c:pt idx="497">
                  <c:v>94.9739</c:v>
                </c:pt>
                <c:pt idx="498">
                  <c:v>95.104799999999997</c:v>
                </c:pt>
                <c:pt idx="499">
                  <c:v>96.630600000000001</c:v>
                </c:pt>
                <c:pt idx="500">
                  <c:v>93.424499999999995</c:v>
                </c:pt>
                <c:pt idx="501">
                  <c:v>94.152200000000008</c:v>
                </c:pt>
                <c:pt idx="502">
                  <c:v>94.258399999999995</c:v>
                </c:pt>
                <c:pt idx="503">
                  <c:v>97.563400000000001</c:v>
                </c:pt>
                <c:pt idx="504">
                  <c:v>97.6</c:v>
                </c:pt>
                <c:pt idx="505">
                  <c:v>93.2256</c:v>
                </c:pt>
                <c:pt idx="506">
                  <c:v>94.60499999999999</c:v>
                </c:pt>
                <c:pt idx="507">
                  <c:v>90.049699999999987</c:v>
                </c:pt>
                <c:pt idx="508">
                  <c:v>86.894800000000004</c:v>
                </c:pt>
                <c:pt idx="509">
                  <c:v>86.971100000000007</c:v>
                </c:pt>
                <c:pt idx="510">
                  <c:v>87.080100000000002</c:v>
                </c:pt>
                <c:pt idx="511">
                  <c:v>85.214800000000011</c:v>
                </c:pt>
                <c:pt idx="512">
                  <c:v>86.873000000000005</c:v>
                </c:pt>
                <c:pt idx="513">
                  <c:v>86.840300000000013</c:v>
                </c:pt>
                <c:pt idx="514">
                  <c:v>86.502400000000009</c:v>
                </c:pt>
                <c:pt idx="515">
                  <c:v>84.376000000000005</c:v>
                </c:pt>
                <c:pt idx="516">
                  <c:v>84.217000000000013</c:v>
                </c:pt>
                <c:pt idx="517">
                  <c:v>84.640999999999991</c:v>
                </c:pt>
                <c:pt idx="518">
                  <c:v>81.294000000000011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6830960"/>
        <c:axId val="-1176831504"/>
      </c:lineChart>
      <c:dateAx>
        <c:axId val="-1176827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832048"/>
        <c:crosses val="autoZero"/>
        <c:auto val="1"/>
        <c:lblOffset val="100"/>
        <c:baseTimeUnit val="days"/>
      </c:dateAx>
      <c:valAx>
        <c:axId val="-11768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827696"/>
        <c:crosses val="autoZero"/>
        <c:crossBetween val="between"/>
      </c:valAx>
      <c:valAx>
        <c:axId val="-117683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830960"/>
        <c:crosses val="max"/>
        <c:crossBetween val="between"/>
      </c:valAx>
      <c:catAx>
        <c:axId val="-117683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17683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686681136281906E-2"/>
          <c:y val="2.1295474711623779E-2"/>
          <c:w val="0.91588462412624549"/>
          <c:h val="0.78786744824598787"/>
        </c:manualLayout>
      </c:layout>
      <c:barChart>
        <c:barDir val="col"/>
        <c:grouping val="clustered"/>
        <c:varyColors val="0"/>
        <c:ser>
          <c:idx val="0"/>
          <c:order val="0"/>
          <c:tx>
            <c:v>VTL Share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'Cotton Prices'!$A$1387:$A$1905</c:f>
              <c:numCache>
                <c:formatCode>m/d/yyyy</c:formatCode>
                <c:ptCount val="519"/>
                <c:pt idx="0">
                  <c:v>44090</c:v>
                </c:pt>
                <c:pt idx="1">
                  <c:v>44091</c:v>
                </c:pt>
                <c:pt idx="2">
                  <c:v>44092</c:v>
                </c:pt>
                <c:pt idx="3">
                  <c:v>44095</c:v>
                </c:pt>
                <c:pt idx="4">
                  <c:v>44096</c:v>
                </c:pt>
                <c:pt idx="5">
                  <c:v>44097</c:v>
                </c:pt>
                <c:pt idx="6">
                  <c:v>44098</c:v>
                </c:pt>
                <c:pt idx="7">
                  <c:v>44099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44109</c:v>
                </c:pt>
                <c:pt idx="14">
                  <c:v>44110</c:v>
                </c:pt>
                <c:pt idx="15">
                  <c:v>44111</c:v>
                </c:pt>
                <c:pt idx="16">
                  <c:v>44112</c:v>
                </c:pt>
                <c:pt idx="17">
                  <c:v>44113</c:v>
                </c:pt>
                <c:pt idx="18">
                  <c:v>44116</c:v>
                </c:pt>
                <c:pt idx="19">
                  <c:v>44117</c:v>
                </c:pt>
                <c:pt idx="20">
                  <c:v>44118</c:v>
                </c:pt>
                <c:pt idx="21">
                  <c:v>44119</c:v>
                </c:pt>
                <c:pt idx="22">
                  <c:v>44120</c:v>
                </c:pt>
                <c:pt idx="23">
                  <c:v>44123</c:v>
                </c:pt>
                <c:pt idx="24">
                  <c:v>44124</c:v>
                </c:pt>
                <c:pt idx="25">
                  <c:v>44125</c:v>
                </c:pt>
                <c:pt idx="26">
                  <c:v>44126</c:v>
                </c:pt>
                <c:pt idx="27">
                  <c:v>44127</c:v>
                </c:pt>
                <c:pt idx="28">
                  <c:v>44130</c:v>
                </c:pt>
                <c:pt idx="29">
                  <c:v>44131</c:v>
                </c:pt>
                <c:pt idx="30">
                  <c:v>44132</c:v>
                </c:pt>
                <c:pt idx="31">
                  <c:v>44133</c:v>
                </c:pt>
                <c:pt idx="32">
                  <c:v>44134</c:v>
                </c:pt>
                <c:pt idx="33">
                  <c:v>44137</c:v>
                </c:pt>
                <c:pt idx="34">
                  <c:v>44138</c:v>
                </c:pt>
                <c:pt idx="35">
                  <c:v>44139</c:v>
                </c:pt>
                <c:pt idx="36">
                  <c:v>44140</c:v>
                </c:pt>
                <c:pt idx="37">
                  <c:v>44141</c:v>
                </c:pt>
                <c:pt idx="38">
                  <c:v>44144</c:v>
                </c:pt>
                <c:pt idx="39">
                  <c:v>44145</c:v>
                </c:pt>
                <c:pt idx="40">
                  <c:v>44146</c:v>
                </c:pt>
                <c:pt idx="41">
                  <c:v>44147</c:v>
                </c:pt>
                <c:pt idx="42">
                  <c:v>44148</c:v>
                </c:pt>
                <c:pt idx="43">
                  <c:v>44151</c:v>
                </c:pt>
                <c:pt idx="44">
                  <c:v>44152</c:v>
                </c:pt>
                <c:pt idx="45">
                  <c:v>44153</c:v>
                </c:pt>
                <c:pt idx="46">
                  <c:v>44154</c:v>
                </c:pt>
                <c:pt idx="47">
                  <c:v>44155</c:v>
                </c:pt>
                <c:pt idx="48">
                  <c:v>44158</c:v>
                </c:pt>
                <c:pt idx="49">
                  <c:v>44159</c:v>
                </c:pt>
                <c:pt idx="50">
                  <c:v>44160</c:v>
                </c:pt>
                <c:pt idx="51">
                  <c:v>44161</c:v>
                </c:pt>
                <c:pt idx="52">
                  <c:v>44162</c:v>
                </c:pt>
                <c:pt idx="53">
                  <c:v>44165</c:v>
                </c:pt>
                <c:pt idx="54">
                  <c:v>44166</c:v>
                </c:pt>
                <c:pt idx="55">
                  <c:v>44167</c:v>
                </c:pt>
                <c:pt idx="56">
                  <c:v>44168</c:v>
                </c:pt>
                <c:pt idx="57">
                  <c:v>44169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44186</c:v>
                </c:pt>
                <c:pt idx="69">
                  <c:v>44187</c:v>
                </c:pt>
                <c:pt idx="70">
                  <c:v>44188</c:v>
                </c:pt>
                <c:pt idx="71">
                  <c:v>44189</c:v>
                </c:pt>
                <c:pt idx="72">
                  <c:v>44193</c:v>
                </c:pt>
                <c:pt idx="73">
                  <c:v>44194</c:v>
                </c:pt>
                <c:pt idx="74">
                  <c:v>44195</c:v>
                </c:pt>
                <c:pt idx="75">
                  <c:v>44196</c:v>
                </c:pt>
                <c:pt idx="76">
                  <c:v>44200</c:v>
                </c:pt>
                <c:pt idx="77">
                  <c:v>44201</c:v>
                </c:pt>
                <c:pt idx="78">
                  <c:v>44202</c:v>
                </c:pt>
                <c:pt idx="79">
                  <c:v>44203</c:v>
                </c:pt>
                <c:pt idx="80">
                  <c:v>44204</c:v>
                </c:pt>
                <c:pt idx="81">
                  <c:v>44207</c:v>
                </c:pt>
                <c:pt idx="82">
                  <c:v>44208</c:v>
                </c:pt>
                <c:pt idx="83">
                  <c:v>44209</c:v>
                </c:pt>
                <c:pt idx="84">
                  <c:v>44210</c:v>
                </c:pt>
                <c:pt idx="85">
                  <c:v>44211</c:v>
                </c:pt>
                <c:pt idx="86">
                  <c:v>44214</c:v>
                </c:pt>
                <c:pt idx="87">
                  <c:v>44215</c:v>
                </c:pt>
                <c:pt idx="88">
                  <c:v>44216</c:v>
                </c:pt>
                <c:pt idx="89">
                  <c:v>44217</c:v>
                </c:pt>
                <c:pt idx="90">
                  <c:v>44218</c:v>
                </c:pt>
                <c:pt idx="91">
                  <c:v>44221</c:v>
                </c:pt>
                <c:pt idx="92">
                  <c:v>44222</c:v>
                </c:pt>
                <c:pt idx="93">
                  <c:v>44223</c:v>
                </c:pt>
                <c:pt idx="94">
                  <c:v>44224</c:v>
                </c:pt>
                <c:pt idx="95">
                  <c:v>44225</c:v>
                </c:pt>
                <c:pt idx="96">
                  <c:v>44228</c:v>
                </c:pt>
                <c:pt idx="97">
                  <c:v>44229</c:v>
                </c:pt>
                <c:pt idx="98">
                  <c:v>44230</c:v>
                </c:pt>
                <c:pt idx="99">
                  <c:v>44231</c:v>
                </c:pt>
                <c:pt idx="100">
                  <c:v>44232</c:v>
                </c:pt>
                <c:pt idx="101">
                  <c:v>44235</c:v>
                </c:pt>
                <c:pt idx="102">
                  <c:v>44236</c:v>
                </c:pt>
                <c:pt idx="103">
                  <c:v>44237</c:v>
                </c:pt>
                <c:pt idx="104">
                  <c:v>44238</c:v>
                </c:pt>
                <c:pt idx="105">
                  <c:v>44239</c:v>
                </c:pt>
                <c:pt idx="106">
                  <c:v>44242</c:v>
                </c:pt>
                <c:pt idx="107">
                  <c:v>44243</c:v>
                </c:pt>
                <c:pt idx="108">
                  <c:v>44244</c:v>
                </c:pt>
                <c:pt idx="109">
                  <c:v>44245</c:v>
                </c:pt>
                <c:pt idx="110">
                  <c:v>44246</c:v>
                </c:pt>
                <c:pt idx="111">
                  <c:v>44249</c:v>
                </c:pt>
                <c:pt idx="112">
                  <c:v>44250</c:v>
                </c:pt>
                <c:pt idx="113">
                  <c:v>44251</c:v>
                </c:pt>
                <c:pt idx="114">
                  <c:v>44252</c:v>
                </c:pt>
                <c:pt idx="115">
                  <c:v>44253</c:v>
                </c:pt>
                <c:pt idx="116">
                  <c:v>44256</c:v>
                </c:pt>
                <c:pt idx="117">
                  <c:v>44257</c:v>
                </c:pt>
                <c:pt idx="118">
                  <c:v>44258</c:v>
                </c:pt>
                <c:pt idx="119">
                  <c:v>44259</c:v>
                </c:pt>
                <c:pt idx="120">
                  <c:v>44260</c:v>
                </c:pt>
                <c:pt idx="121">
                  <c:v>44263</c:v>
                </c:pt>
                <c:pt idx="122">
                  <c:v>44264</c:v>
                </c:pt>
                <c:pt idx="123">
                  <c:v>44265</c:v>
                </c:pt>
                <c:pt idx="124">
                  <c:v>44266</c:v>
                </c:pt>
                <c:pt idx="125">
                  <c:v>44267</c:v>
                </c:pt>
                <c:pt idx="126">
                  <c:v>44270</c:v>
                </c:pt>
                <c:pt idx="127">
                  <c:v>44271</c:v>
                </c:pt>
                <c:pt idx="128">
                  <c:v>44272</c:v>
                </c:pt>
                <c:pt idx="129">
                  <c:v>44273</c:v>
                </c:pt>
                <c:pt idx="130">
                  <c:v>44274</c:v>
                </c:pt>
                <c:pt idx="131">
                  <c:v>44277</c:v>
                </c:pt>
                <c:pt idx="132">
                  <c:v>44278</c:v>
                </c:pt>
                <c:pt idx="133">
                  <c:v>44279</c:v>
                </c:pt>
                <c:pt idx="134">
                  <c:v>44280</c:v>
                </c:pt>
                <c:pt idx="135">
                  <c:v>44281</c:v>
                </c:pt>
                <c:pt idx="136">
                  <c:v>44284</c:v>
                </c:pt>
                <c:pt idx="137">
                  <c:v>44285</c:v>
                </c:pt>
                <c:pt idx="138">
                  <c:v>44286</c:v>
                </c:pt>
                <c:pt idx="139">
                  <c:v>44287</c:v>
                </c:pt>
                <c:pt idx="140">
                  <c:v>44291</c:v>
                </c:pt>
                <c:pt idx="141">
                  <c:v>44292</c:v>
                </c:pt>
                <c:pt idx="142">
                  <c:v>44293</c:v>
                </c:pt>
                <c:pt idx="143">
                  <c:v>44294</c:v>
                </c:pt>
                <c:pt idx="144">
                  <c:v>44295</c:v>
                </c:pt>
                <c:pt idx="145">
                  <c:v>44298</c:v>
                </c:pt>
                <c:pt idx="146">
                  <c:v>44299</c:v>
                </c:pt>
                <c:pt idx="147">
                  <c:v>44300</c:v>
                </c:pt>
                <c:pt idx="148">
                  <c:v>44301</c:v>
                </c:pt>
                <c:pt idx="149">
                  <c:v>44302</c:v>
                </c:pt>
                <c:pt idx="150">
                  <c:v>44305</c:v>
                </c:pt>
                <c:pt idx="151">
                  <c:v>44306</c:v>
                </c:pt>
                <c:pt idx="152">
                  <c:v>44307</c:v>
                </c:pt>
                <c:pt idx="153">
                  <c:v>44308</c:v>
                </c:pt>
                <c:pt idx="154">
                  <c:v>44309</c:v>
                </c:pt>
                <c:pt idx="155">
                  <c:v>44312</c:v>
                </c:pt>
                <c:pt idx="156">
                  <c:v>44313</c:v>
                </c:pt>
                <c:pt idx="157">
                  <c:v>44314</c:v>
                </c:pt>
                <c:pt idx="158">
                  <c:v>44315</c:v>
                </c:pt>
                <c:pt idx="159">
                  <c:v>44316</c:v>
                </c:pt>
                <c:pt idx="160">
                  <c:v>44319</c:v>
                </c:pt>
                <c:pt idx="161">
                  <c:v>44320</c:v>
                </c:pt>
                <c:pt idx="162">
                  <c:v>44321</c:v>
                </c:pt>
                <c:pt idx="163">
                  <c:v>44322</c:v>
                </c:pt>
                <c:pt idx="164">
                  <c:v>44323</c:v>
                </c:pt>
                <c:pt idx="165">
                  <c:v>44326</c:v>
                </c:pt>
                <c:pt idx="166">
                  <c:v>44327</c:v>
                </c:pt>
                <c:pt idx="167">
                  <c:v>44328</c:v>
                </c:pt>
                <c:pt idx="168">
                  <c:v>44329</c:v>
                </c:pt>
                <c:pt idx="169">
                  <c:v>44330</c:v>
                </c:pt>
                <c:pt idx="170">
                  <c:v>44333</c:v>
                </c:pt>
                <c:pt idx="171">
                  <c:v>44334</c:v>
                </c:pt>
                <c:pt idx="172">
                  <c:v>44335</c:v>
                </c:pt>
                <c:pt idx="173">
                  <c:v>44336</c:v>
                </c:pt>
                <c:pt idx="174">
                  <c:v>44337</c:v>
                </c:pt>
                <c:pt idx="175">
                  <c:v>44340</c:v>
                </c:pt>
                <c:pt idx="176">
                  <c:v>44341</c:v>
                </c:pt>
                <c:pt idx="177">
                  <c:v>44342</c:v>
                </c:pt>
                <c:pt idx="178">
                  <c:v>44343</c:v>
                </c:pt>
                <c:pt idx="179">
                  <c:v>44344</c:v>
                </c:pt>
                <c:pt idx="180">
                  <c:v>44347</c:v>
                </c:pt>
                <c:pt idx="181">
                  <c:v>44348</c:v>
                </c:pt>
                <c:pt idx="182">
                  <c:v>44349</c:v>
                </c:pt>
                <c:pt idx="183">
                  <c:v>44350</c:v>
                </c:pt>
                <c:pt idx="184">
                  <c:v>44351</c:v>
                </c:pt>
                <c:pt idx="185">
                  <c:v>44354</c:v>
                </c:pt>
                <c:pt idx="186">
                  <c:v>44355</c:v>
                </c:pt>
                <c:pt idx="187">
                  <c:v>44356</c:v>
                </c:pt>
                <c:pt idx="188">
                  <c:v>44357</c:v>
                </c:pt>
                <c:pt idx="189">
                  <c:v>44358</c:v>
                </c:pt>
                <c:pt idx="190">
                  <c:v>44361</c:v>
                </c:pt>
                <c:pt idx="191">
                  <c:v>44362</c:v>
                </c:pt>
                <c:pt idx="192">
                  <c:v>44363</c:v>
                </c:pt>
                <c:pt idx="193">
                  <c:v>44364</c:v>
                </c:pt>
                <c:pt idx="194">
                  <c:v>44365</c:v>
                </c:pt>
                <c:pt idx="195">
                  <c:v>44368</c:v>
                </c:pt>
                <c:pt idx="196">
                  <c:v>44369</c:v>
                </c:pt>
                <c:pt idx="197">
                  <c:v>44370</c:v>
                </c:pt>
                <c:pt idx="198">
                  <c:v>44371</c:v>
                </c:pt>
                <c:pt idx="199">
                  <c:v>44372</c:v>
                </c:pt>
                <c:pt idx="200">
                  <c:v>44375</c:v>
                </c:pt>
                <c:pt idx="201">
                  <c:v>44376</c:v>
                </c:pt>
                <c:pt idx="202">
                  <c:v>44377</c:v>
                </c:pt>
                <c:pt idx="203">
                  <c:v>44378</c:v>
                </c:pt>
                <c:pt idx="204">
                  <c:v>44379</c:v>
                </c:pt>
                <c:pt idx="205">
                  <c:v>44382</c:v>
                </c:pt>
                <c:pt idx="206">
                  <c:v>44383</c:v>
                </c:pt>
                <c:pt idx="207">
                  <c:v>44384</c:v>
                </c:pt>
                <c:pt idx="208">
                  <c:v>44385</c:v>
                </c:pt>
                <c:pt idx="209">
                  <c:v>44386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44396</c:v>
                </c:pt>
                <c:pt idx="216">
                  <c:v>44397</c:v>
                </c:pt>
                <c:pt idx="217">
                  <c:v>44398</c:v>
                </c:pt>
                <c:pt idx="218">
                  <c:v>44399</c:v>
                </c:pt>
                <c:pt idx="219">
                  <c:v>44400</c:v>
                </c:pt>
                <c:pt idx="220">
                  <c:v>44403</c:v>
                </c:pt>
                <c:pt idx="221">
                  <c:v>44404</c:v>
                </c:pt>
                <c:pt idx="222">
                  <c:v>44405</c:v>
                </c:pt>
                <c:pt idx="223">
                  <c:v>44406</c:v>
                </c:pt>
                <c:pt idx="224">
                  <c:v>44407</c:v>
                </c:pt>
                <c:pt idx="225">
                  <c:v>44410</c:v>
                </c:pt>
                <c:pt idx="226">
                  <c:v>44411</c:v>
                </c:pt>
                <c:pt idx="227">
                  <c:v>44412</c:v>
                </c:pt>
                <c:pt idx="228">
                  <c:v>44413</c:v>
                </c:pt>
                <c:pt idx="229">
                  <c:v>44414</c:v>
                </c:pt>
                <c:pt idx="230">
                  <c:v>44417</c:v>
                </c:pt>
                <c:pt idx="231">
                  <c:v>44418</c:v>
                </c:pt>
                <c:pt idx="232">
                  <c:v>44419</c:v>
                </c:pt>
                <c:pt idx="233">
                  <c:v>44420</c:v>
                </c:pt>
                <c:pt idx="234">
                  <c:v>44421</c:v>
                </c:pt>
                <c:pt idx="235">
                  <c:v>44424</c:v>
                </c:pt>
                <c:pt idx="236">
                  <c:v>44425</c:v>
                </c:pt>
                <c:pt idx="237">
                  <c:v>44426</c:v>
                </c:pt>
                <c:pt idx="238">
                  <c:v>44427</c:v>
                </c:pt>
                <c:pt idx="239">
                  <c:v>44428</c:v>
                </c:pt>
                <c:pt idx="240">
                  <c:v>44431</c:v>
                </c:pt>
                <c:pt idx="241">
                  <c:v>44432</c:v>
                </c:pt>
                <c:pt idx="242">
                  <c:v>44433</c:v>
                </c:pt>
                <c:pt idx="243">
                  <c:v>44434</c:v>
                </c:pt>
                <c:pt idx="244">
                  <c:v>44435</c:v>
                </c:pt>
                <c:pt idx="245">
                  <c:v>44438</c:v>
                </c:pt>
                <c:pt idx="246">
                  <c:v>44439</c:v>
                </c:pt>
                <c:pt idx="247">
                  <c:v>44440</c:v>
                </c:pt>
                <c:pt idx="248">
                  <c:v>44441</c:v>
                </c:pt>
                <c:pt idx="249">
                  <c:v>44442</c:v>
                </c:pt>
                <c:pt idx="250">
                  <c:v>44445</c:v>
                </c:pt>
                <c:pt idx="251">
                  <c:v>44446</c:v>
                </c:pt>
                <c:pt idx="252">
                  <c:v>44447</c:v>
                </c:pt>
                <c:pt idx="253">
                  <c:v>44448</c:v>
                </c:pt>
                <c:pt idx="254">
                  <c:v>44449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44459</c:v>
                </c:pt>
                <c:pt idx="261">
                  <c:v>44460</c:v>
                </c:pt>
                <c:pt idx="262">
                  <c:v>44461</c:v>
                </c:pt>
                <c:pt idx="263">
                  <c:v>44462</c:v>
                </c:pt>
                <c:pt idx="264">
                  <c:v>44463</c:v>
                </c:pt>
                <c:pt idx="265">
                  <c:v>44466</c:v>
                </c:pt>
                <c:pt idx="266">
                  <c:v>44467</c:v>
                </c:pt>
                <c:pt idx="267">
                  <c:v>44468</c:v>
                </c:pt>
                <c:pt idx="268">
                  <c:v>44469</c:v>
                </c:pt>
                <c:pt idx="269">
                  <c:v>44470</c:v>
                </c:pt>
                <c:pt idx="270">
                  <c:v>44473</c:v>
                </c:pt>
                <c:pt idx="271">
                  <c:v>44474</c:v>
                </c:pt>
                <c:pt idx="272">
                  <c:v>44475</c:v>
                </c:pt>
                <c:pt idx="273">
                  <c:v>44476</c:v>
                </c:pt>
                <c:pt idx="274">
                  <c:v>44477</c:v>
                </c:pt>
                <c:pt idx="275">
                  <c:v>44480</c:v>
                </c:pt>
                <c:pt idx="276">
                  <c:v>44481</c:v>
                </c:pt>
                <c:pt idx="277">
                  <c:v>44482</c:v>
                </c:pt>
                <c:pt idx="278">
                  <c:v>44483</c:v>
                </c:pt>
                <c:pt idx="279">
                  <c:v>44484</c:v>
                </c:pt>
                <c:pt idx="280">
                  <c:v>44487</c:v>
                </c:pt>
                <c:pt idx="281">
                  <c:v>44488</c:v>
                </c:pt>
                <c:pt idx="282">
                  <c:v>44489</c:v>
                </c:pt>
                <c:pt idx="283">
                  <c:v>44490</c:v>
                </c:pt>
                <c:pt idx="284">
                  <c:v>44491</c:v>
                </c:pt>
                <c:pt idx="285">
                  <c:v>44494</c:v>
                </c:pt>
                <c:pt idx="286">
                  <c:v>44495</c:v>
                </c:pt>
                <c:pt idx="287">
                  <c:v>44496</c:v>
                </c:pt>
                <c:pt idx="288">
                  <c:v>44497</c:v>
                </c:pt>
                <c:pt idx="289">
                  <c:v>44498</c:v>
                </c:pt>
                <c:pt idx="290">
                  <c:v>44501</c:v>
                </c:pt>
                <c:pt idx="291">
                  <c:v>44502</c:v>
                </c:pt>
                <c:pt idx="292">
                  <c:v>44503</c:v>
                </c:pt>
                <c:pt idx="293">
                  <c:v>44504</c:v>
                </c:pt>
                <c:pt idx="294">
                  <c:v>44505</c:v>
                </c:pt>
                <c:pt idx="295">
                  <c:v>44508</c:v>
                </c:pt>
                <c:pt idx="296">
                  <c:v>44509</c:v>
                </c:pt>
                <c:pt idx="297">
                  <c:v>44510</c:v>
                </c:pt>
                <c:pt idx="298">
                  <c:v>44511</c:v>
                </c:pt>
                <c:pt idx="299">
                  <c:v>44512</c:v>
                </c:pt>
                <c:pt idx="300">
                  <c:v>44515</c:v>
                </c:pt>
                <c:pt idx="301">
                  <c:v>44516</c:v>
                </c:pt>
                <c:pt idx="302">
                  <c:v>44517</c:v>
                </c:pt>
                <c:pt idx="303">
                  <c:v>44518</c:v>
                </c:pt>
                <c:pt idx="304">
                  <c:v>44519</c:v>
                </c:pt>
                <c:pt idx="305">
                  <c:v>44522</c:v>
                </c:pt>
                <c:pt idx="306">
                  <c:v>44523</c:v>
                </c:pt>
                <c:pt idx="307">
                  <c:v>44524</c:v>
                </c:pt>
                <c:pt idx="308">
                  <c:v>44525</c:v>
                </c:pt>
                <c:pt idx="309">
                  <c:v>44526</c:v>
                </c:pt>
                <c:pt idx="310">
                  <c:v>44529</c:v>
                </c:pt>
                <c:pt idx="311">
                  <c:v>44530</c:v>
                </c:pt>
                <c:pt idx="312">
                  <c:v>44531</c:v>
                </c:pt>
                <c:pt idx="313">
                  <c:v>44532</c:v>
                </c:pt>
                <c:pt idx="314">
                  <c:v>44533</c:v>
                </c:pt>
                <c:pt idx="315">
                  <c:v>44536</c:v>
                </c:pt>
                <c:pt idx="316">
                  <c:v>44537</c:v>
                </c:pt>
                <c:pt idx="317">
                  <c:v>44538</c:v>
                </c:pt>
                <c:pt idx="318">
                  <c:v>44539</c:v>
                </c:pt>
                <c:pt idx="319">
                  <c:v>44540</c:v>
                </c:pt>
                <c:pt idx="320">
                  <c:v>44543</c:v>
                </c:pt>
                <c:pt idx="321">
                  <c:v>44544</c:v>
                </c:pt>
                <c:pt idx="322">
                  <c:v>44545</c:v>
                </c:pt>
                <c:pt idx="323">
                  <c:v>44546</c:v>
                </c:pt>
                <c:pt idx="324">
                  <c:v>44547</c:v>
                </c:pt>
                <c:pt idx="325">
                  <c:v>44550</c:v>
                </c:pt>
                <c:pt idx="326">
                  <c:v>44551</c:v>
                </c:pt>
                <c:pt idx="327">
                  <c:v>44552</c:v>
                </c:pt>
                <c:pt idx="328">
                  <c:v>44553</c:v>
                </c:pt>
                <c:pt idx="329">
                  <c:v>44554</c:v>
                </c:pt>
                <c:pt idx="330">
                  <c:v>44557</c:v>
                </c:pt>
                <c:pt idx="331">
                  <c:v>44558</c:v>
                </c:pt>
                <c:pt idx="332">
                  <c:v>44559</c:v>
                </c:pt>
                <c:pt idx="333">
                  <c:v>44560</c:v>
                </c:pt>
                <c:pt idx="334">
                  <c:v>44561</c:v>
                </c:pt>
                <c:pt idx="335">
                  <c:v>44564</c:v>
                </c:pt>
                <c:pt idx="336">
                  <c:v>44565</c:v>
                </c:pt>
                <c:pt idx="337">
                  <c:v>44566</c:v>
                </c:pt>
                <c:pt idx="338">
                  <c:v>44567</c:v>
                </c:pt>
                <c:pt idx="339">
                  <c:v>44568</c:v>
                </c:pt>
                <c:pt idx="340">
                  <c:v>44571</c:v>
                </c:pt>
                <c:pt idx="341">
                  <c:v>44572</c:v>
                </c:pt>
                <c:pt idx="342">
                  <c:v>44573</c:v>
                </c:pt>
                <c:pt idx="343">
                  <c:v>44574</c:v>
                </c:pt>
                <c:pt idx="344">
                  <c:v>44575</c:v>
                </c:pt>
                <c:pt idx="345">
                  <c:v>44578</c:v>
                </c:pt>
                <c:pt idx="346">
                  <c:v>44579</c:v>
                </c:pt>
                <c:pt idx="347">
                  <c:v>44580</c:v>
                </c:pt>
                <c:pt idx="348">
                  <c:v>44581</c:v>
                </c:pt>
                <c:pt idx="349">
                  <c:v>44582</c:v>
                </c:pt>
                <c:pt idx="350">
                  <c:v>44585</c:v>
                </c:pt>
                <c:pt idx="351">
                  <c:v>44586</c:v>
                </c:pt>
                <c:pt idx="352">
                  <c:v>44587</c:v>
                </c:pt>
                <c:pt idx="353">
                  <c:v>44588</c:v>
                </c:pt>
                <c:pt idx="354">
                  <c:v>44589</c:v>
                </c:pt>
                <c:pt idx="355">
                  <c:v>44592</c:v>
                </c:pt>
                <c:pt idx="356">
                  <c:v>44593</c:v>
                </c:pt>
                <c:pt idx="357">
                  <c:v>44594</c:v>
                </c:pt>
                <c:pt idx="358">
                  <c:v>44595</c:v>
                </c:pt>
                <c:pt idx="359">
                  <c:v>44596</c:v>
                </c:pt>
                <c:pt idx="360">
                  <c:v>44599</c:v>
                </c:pt>
                <c:pt idx="361">
                  <c:v>44600</c:v>
                </c:pt>
                <c:pt idx="362">
                  <c:v>44601</c:v>
                </c:pt>
                <c:pt idx="363">
                  <c:v>44602</c:v>
                </c:pt>
                <c:pt idx="364">
                  <c:v>44603</c:v>
                </c:pt>
                <c:pt idx="365">
                  <c:v>44606</c:v>
                </c:pt>
                <c:pt idx="366">
                  <c:v>44607</c:v>
                </c:pt>
                <c:pt idx="367">
                  <c:v>44608</c:v>
                </c:pt>
                <c:pt idx="368">
                  <c:v>44609</c:v>
                </c:pt>
                <c:pt idx="369">
                  <c:v>44610</c:v>
                </c:pt>
                <c:pt idx="370">
                  <c:v>44613</c:v>
                </c:pt>
                <c:pt idx="371">
                  <c:v>44614</c:v>
                </c:pt>
                <c:pt idx="372">
                  <c:v>44615</c:v>
                </c:pt>
                <c:pt idx="373">
                  <c:v>44616</c:v>
                </c:pt>
                <c:pt idx="374">
                  <c:v>44617</c:v>
                </c:pt>
                <c:pt idx="375">
                  <c:v>44620</c:v>
                </c:pt>
                <c:pt idx="376">
                  <c:v>44621</c:v>
                </c:pt>
                <c:pt idx="377">
                  <c:v>44622</c:v>
                </c:pt>
                <c:pt idx="378">
                  <c:v>44623</c:v>
                </c:pt>
                <c:pt idx="379">
                  <c:v>44624</c:v>
                </c:pt>
                <c:pt idx="380">
                  <c:v>44627</c:v>
                </c:pt>
                <c:pt idx="381">
                  <c:v>44628</c:v>
                </c:pt>
                <c:pt idx="382">
                  <c:v>44629</c:v>
                </c:pt>
                <c:pt idx="383">
                  <c:v>44630</c:v>
                </c:pt>
                <c:pt idx="384">
                  <c:v>44631</c:v>
                </c:pt>
                <c:pt idx="385">
                  <c:v>44634</c:v>
                </c:pt>
                <c:pt idx="386">
                  <c:v>44635</c:v>
                </c:pt>
                <c:pt idx="387">
                  <c:v>44636</c:v>
                </c:pt>
                <c:pt idx="388">
                  <c:v>44637</c:v>
                </c:pt>
                <c:pt idx="389">
                  <c:v>44638</c:v>
                </c:pt>
                <c:pt idx="390">
                  <c:v>44641</c:v>
                </c:pt>
                <c:pt idx="391">
                  <c:v>44642</c:v>
                </c:pt>
                <c:pt idx="392">
                  <c:v>44643</c:v>
                </c:pt>
                <c:pt idx="393">
                  <c:v>44644</c:v>
                </c:pt>
                <c:pt idx="394">
                  <c:v>44645</c:v>
                </c:pt>
                <c:pt idx="395">
                  <c:v>44648</c:v>
                </c:pt>
                <c:pt idx="396">
                  <c:v>44649</c:v>
                </c:pt>
                <c:pt idx="397">
                  <c:v>44650</c:v>
                </c:pt>
                <c:pt idx="398">
                  <c:v>44651</c:v>
                </c:pt>
                <c:pt idx="399">
                  <c:v>44652</c:v>
                </c:pt>
                <c:pt idx="400">
                  <c:v>44655</c:v>
                </c:pt>
                <c:pt idx="401">
                  <c:v>44656</c:v>
                </c:pt>
                <c:pt idx="402">
                  <c:v>44657</c:v>
                </c:pt>
                <c:pt idx="403">
                  <c:v>44658</c:v>
                </c:pt>
                <c:pt idx="404">
                  <c:v>44659</c:v>
                </c:pt>
                <c:pt idx="405">
                  <c:v>44662</c:v>
                </c:pt>
                <c:pt idx="406">
                  <c:v>44663</c:v>
                </c:pt>
                <c:pt idx="407">
                  <c:v>44664</c:v>
                </c:pt>
                <c:pt idx="408">
                  <c:v>44665</c:v>
                </c:pt>
                <c:pt idx="409">
                  <c:v>44669</c:v>
                </c:pt>
                <c:pt idx="410">
                  <c:v>44670</c:v>
                </c:pt>
                <c:pt idx="411">
                  <c:v>44671</c:v>
                </c:pt>
                <c:pt idx="412">
                  <c:v>44672</c:v>
                </c:pt>
                <c:pt idx="413">
                  <c:v>44673</c:v>
                </c:pt>
                <c:pt idx="414">
                  <c:v>44676</c:v>
                </c:pt>
                <c:pt idx="415">
                  <c:v>44677</c:v>
                </c:pt>
                <c:pt idx="416">
                  <c:v>44678</c:v>
                </c:pt>
                <c:pt idx="417">
                  <c:v>44679</c:v>
                </c:pt>
                <c:pt idx="418">
                  <c:v>44680</c:v>
                </c:pt>
                <c:pt idx="419">
                  <c:v>44683</c:v>
                </c:pt>
                <c:pt idx="420">
                  <c:v>44684</c:v>
                </c:pt>
                <c:pt idx="421">
                  <c:v>44685</c:v>
                </c:pt>
                <c:pt idx="422">
                  <c:v>44686</c:v>
                </c:pt>
                <c:pt idx="423">
                  <c:v>44687</c:v>
                </c:pt>
                <c:pt idx="424">
                  <c:v>44690</c:v>
                </c:pt>
                <c:pt idx="425">
                  <c:v>44691</c:v>
                </c:pt>
                <c:pt idx="426">
                  <c:v>44692</c:v>
                </c:pt>
                <c:pt idx="427">
                  <c:v>44693</c:v>
                </c:pt>
                <c:pt idx="428">
                  <c:v>44694</c:v>
                </c:pt>
                <c:pt idx="429">
                  <c:v>44697</c:v>
                </c:pt>
                <c:pt idx="430">
                  <c:v>44698</c:v>
                </c:pt>
                <c:pt idx="431">
                  <c:v>44699</c:v>
                </c:pt>
                <c:pt idx="432">
                  <c:v>44700</c:v>
                </c:pt>
                <c:pt idx="433">
                  <c:v>44701</c:v>
                </c:pt>
                <c:pt idx="434">
                  <c:v>44704</c:v>
                </c:pt>
                <c:pt idx="435">
                  <c:v>44705</c:v>
                </c:pt>
                <c:pt idx="436">
                  <c:v>44706</c:v>
                </c:pt>
                <c:pt idx="437">
                  <c:v>44707</c:v>
                </c:pt>
                <c:pt idx="438">
                  <c:v>44708</c:v>
                </c:pt>
                <c:pt idx="439">
                  <c:v>44711</c:v>
                </c:pt>
                <c:pt idx="440">
                  <c:v>44712</c:v>
                </c:pt>
                <c:pt idx="441">
                  <c:v>44713</c:v>
                </c:pt>
                <c:pt idx="442">
                  <c:v>44714</c:v>
                </c:pt>
                <c:pt idx="443">
                  <c:v>44715</c:v>
                </c:pt>
                <c:pt idx="444">
                  <c:v>44718</c:v>
                </c:pt>
                <c:pt idx="445">
                  <c:v>44719</c:v>
                </c:pt>
                <c:pt idx="446">
                  <c:v>44720</c:v>
                </c:pt>
                <c:pt idx="447">
                  <c:v>44721</c:v>
                </c:pt>
                <c:pt idx="448">
                  <c:v>44722</c:v>
                </c:pt>
                <c:pt idx="449">
                  <c:v>44725</c:v>
                </c:pt>
                <c:pt idx="450">
                  <c:v>44726</c:v>
                </c:pt>
                <c:pt idx="451">
                  <c:v>44727</c:v>
                </c:pt>
                <c:pt idx="452">
                  <c:v>44728</c:v>
                </c:pt>
                <c:pt idx="453">
                  <c:v>44729</c:v>
                </c:pt>
                <c:pt idx="454">
                  <c:v>44732</c:v>
                </c:pt>
                <c:pt idx="455">
                  <c:v>44733</c:v>
                </c:pt>
                <c:pt idx="456">
                  <c:v>44734</c:v>
                </c:pt>
                <c:pt idx="457">
                  <c:v>44735</c:v>
                </c:pt>
                <c:pt idx="458">
                  <c:v>44736</c:v>
                </c:pt>
                <c:pt idx="459">
                  <c:v>44739</c:v>
                </c:pt>
                <c:pt idx="460">
                  <c:v>44740</c:v>
                </c:pt>
                <c:pt idx="461">
                  <c:v>44741</c:v>
                </c:pt>
                <c:pt idx="462">
                  <c:v>44742</c:v>
                </c:pt>
                <c:pt idx="463">
                  <c:v>44743</c:v>
                </c:pt>
                <c:pt idx="464">
                  <c:v>44746</c:v>
                </c:pt>
                <c:pt idx="465">
                  <c:v>44747</c:v>
                </c:pt>
                <c:pt idx="466">
                  <c:v>44748</c:v>
                </c:pt>
                <c:pt idx="467">
                  <c:v>44749</c:v>
                </c:pt>
                <c:pt idx="468">
                  <c:v>44750</c:v>
                </c:pt>
                <c:pt idx="469">
                  <c:v>44753</c:v>
                </c:pt>
                <c:pt idx="470">
                  <c:v>44754</c:v>
                </c:pt>
                <c:pt idx="471">
                  <c:v>44755</c:v>
                </c:pt>
                <c:pt idx="472">
                  <c:v>44756</c:v>
                </c:pt>
                <c:pt idx="473">
                  <c:v>44757</c:v>
                </c:pt>
                <c:pt idx="474">
                  <c:v>44760</c:v>
                </c:pt>
                <c:pt idx="475">
                  <c:v>44761</c:v>
                </c:pt>
                <c:pt idx="476">
                  <c:v>44762</c:v>
                </c:pt>
                <c:pt idx="477">
                  <c:v>44763</c:v>
                </c:pt>
                <c:pt idx="478">
                  <c:v>44764</c:v>
                </c:pt>
                <c:pt idx="479">
                  <c:v>44767</c:v>
                </c:pt>
                <c:pt idx="480">
                  <c:v>44768</c:v>
                </c:pt>
                <c:pt idx="481">
                  <c:v>44769</c:v>
                </c:pt>
                <c:pt idx="482">
                  <c:v>44770</c:v>
                </c:pt>
                <c:pt idx="483">
                  <c:v>44771</c:v>
                </c:pt>
                <c:pt idx="484">
                  <c:v>44774</c:v>
                </c:pt>
                <c:pt idx="485">
                  <c:v>44775</c:v>
                </c:pt>
                <c:pt idx="486">
                  <c:v>44776</c:v>
                </c:pt>
                <c:pt idx="487">
                  <c:v>44777</c:v>
                </c:pt>
                <c:pt idx="488">
                  <c:v>44778</c:v>
                </c:pt>
                <c:pt idx="489">
                  <c:v>44781</c:v>
                </c:pt>
                <c:pt idx="490">
                  <c:v>44782</c:v>
                </c:pt>
                <c:pt idx="491">
                  <c:v>44783</c:v>
                </c:pt>
                <c:pt idx="492">
                  <c:v>44784</c:v>
                </c:pt>
                <c:pt idx="493">
                  <c:v>44785</c:v>
                </c:pt>
                <c:pt idx="494">
                  <c:v>44788</c:v>
                </c:pt>
                <c:pt idx="495">
                  <c:v>44789</c:v>
                </c:pt>
                <c:pt idx="496">
                  <c:v>44790</c:v>
                </c:pt>
                <c:pt idx="497">
                  <c:v>44791</c:v>
                </c:pt>
                <c:pt idx="498">
                  <c:v>44792</c:v>
                </c:pt>
                <c:pt idx="499">
                  <c:v>44795</c:v>
                </c:pt>
                <c:pt idx="500">
                  <c:v>44796</c:v>
                </c:pt>
                <c:pt idx="501">
                  <c:v>44797</c:v>
                </c:pt>
                <c:pt idx="502">
                  <c:v>44798</c:v>
                </c:pt>
                <c:pt idx="503">
                  <c:v>44799</c:v>
                </c:pt>
                <c:pt idx="504">
                  <c:v>44802</c:v>
                </c:pt>
                <c:pt idx="505">
                  <c:v>44803</c:v>
                </c:pt>
                <c:pt idx="506">
                  <c:v>44804</c:v>
                </c:pt>
                <c:pt idx="507">
                  <c:v>44805</c:v>
                </c:pt>
                <c:pt idx="508">
                  <c:v>44806</c:v>
                </c:pt>
                <c:pt idx="509">
                  <c:v>44809</c:v>
                </c:pt>
                <c:pt idx="510">
                  <c:v>44810</c:v>
                </c:pt>
                <c:pt idx="511">
                  <c:v>44811</c:v>
                </c:pt>
                <c:pt idx="512">
                  <c:v>44812</c:v>
                </c:pt>
                <c:pt idx="513">
                  <c:v>44813</c:v>
                </c:pt>
                <c:pt idx="514">
                  <c:v>44816</c:v>
                </c:pt>
                <c:pt idx="515">
                  <c:v>44817</c:v>
                </c:pt>
                <c:pt idx="516">
                  <c:v>44818</c:v>
                </c:pt>
                <c:pt idx="517">
                  <c:v>44819</c:v>
                </c:pt>
                <c:pt idx="518">
                  <c:v>44820</c:v>
                </c:pt>
              </c:numCache>
            </c:numRef>
          </c:cat>
          <c:val>
            <c:numRef>
              <c:f>'Cotton Prices'!$G$1387:$G$1905</c:f>
              <c:numCache>
                <c:formatCode>General</c:formatCode>
                <c:ptCount val="519"/>
                <c:pt idx="0">
                  <c:v>163.27000000000001</c:v>
                </c:pt>
                <c:pt idx="1">
                  <c:v>158.59</c:v>
                </c:pt>
                <c:pt idx="2">
                  <c:v>157.25</c:v>
                </c:pt>
                <c:pt idx="3">
                  <c:v>151.20999999999998</c:v>
                </c:pt>
                <c:pt idx="4">
                  <c:v>149.09</c:v>
                </c:pt>
                <c:pt idx="5">
                  <c:v>148.32</c:v>
                </c:pt>
                <c:pt idx="6">
                  <c:v>147.22</c:v>
                </c:pt>
                <c:pt idx="7">
                  <c:v>155.52000000000001</c:v>
                </c:pt>
                <c:pt idx="8">
                  <c:v>164.41</c:v>
                </c:pt>
                <c:pt idx="9">
                  <c:v>163.30000000000001</c:v>
                </c:pt>
                <c:pt idx="10">
                  <c:v>160.16</c:v>
                </c:pt>
                <c:pt idx="11">
                  <c:v>161.91</c:v>
                </c:pt>
                <c:pt idx="12">
                  <c:v>0</c:v>
                </c:pt>
                <c:pt idx="13">
                  <c:v>164.49</c:v>
                </c:pt>
                <c:pt idx="14">
                  <c:v>164.88</c:v>
                </c:pt>
                <c:pt idx="15">
                  <c:v>163.41</c:v>
                </c:pt>
                <c:pt idx="16">
                  <c:v>158.57</c:v>
                </c:pt>
                <c:pt idx="17">
                  <c:v>156.82999999999998</c:v>
                </c:pt>
                <c:pt idx="18">
                  <c:v>153.05000000000001</c:v>
                </c:pt>
                <c:pt idx="19">
                  <c:v>154.79000000000002</c:v>
                </c:pt>
                <c:pt idx="20">
                  <c:v>154.06</c:v>
                </c:pt>
                <c:pt idx="21">
                  <c:v>151.80000000000001</c:v>
                </c:pt>
                <c:pt idx="22">
                  <c:v>152.07</c:v>
                </c:pt>
                <c:pt idx="23">
                  <c:v>149.34</c:v>
                </c:pt>
                <c:pt idx="24">
                  <c:v>148.1</c:v>
                </c:pt>
                <c:pt idx="25">
                  <c:v>150.51</c:v>
                </c:pt>
                <c:pt idx="26">
                  <c:v>151.97999999999999</c:v>
                </c:pt>
                <c:pt idx="27">
                  <c:v>155.01</c:v>
                </c:pt>
                <c:pt idx="28">
                  <c:v>151.63</c:v>
                </c:pt>
                <c:pt idx="29">
                  <c:v>154.4</c:v>
                </c:pt>
                <c:pt idx="30">
                  <c:v>152.92000000000002</c:v>
                </c:pt>
                <c:pt idx="31">
                  <c:v>152.97</c:v>
                </c:pt>
                <c:pt idx="32">
                  <c:v>153</c:v>
                </c:pt>
                <c:pt idx="33">
                  <c:v>153.18</c:v>
                </c:pt>
                <c:pt idx="34">
                  <c:v>154.06</c:v>
                </c:pt>
                <c:pt idx="35">
                  <c:v>156.77000000000001</c:v>
                </c:pt>
                <c:pt idx="36">
                  <c:v>160.6</c:v>
                </c:pt>
                <c:pt idx="37">
                  <c:v>163.07999999999998</c:v>
                </c:pt>
                <c:pt idx="38">
                  <c:v>173.25</c:v>
                </c:pt>
                <c:pt idx="39">
                  <c:v>169.92000000000002</c:v>
                </c:pt>
                <c:pt idx="40">
                  <c:v>170.62</c:v>
                </c:pt>
                <c:pt idx="41">
                  <c:v>171.05</c:v>
                </c:pt>
                <c:pt idx="42">
                  <c:v>172.14000000000001</c:v>
                </c:pt>
                <c:pt idx="43">
                  <c:v>0</c:v>
                </c:pt>
                <c:pt idx="44">
                  <c:v>172.2</c:v>
                </c:pt>
                <c:pt idx="45">
                  <c:v>171.85</c:v>
                </c:pt>
                <c:pt idx="46">
                  <c:v>169.99</c:v>
                </c:pt>
                <c:pt idx="47">
                  <c:v>165.67000000000002</c:v>
                </c:pt>
                <c:pt idx="48">
                  <c:v>170.34</c:v>
                </c:pt>
                <c:pt idx="49">
                  <c:v>172.37</c:v>
                </c:pt>
                <c:pt idx="50">
                  <c:v>169.67000000000002</c:v>
                </c:pt>
                <c:pt idx="51">
                  <c:v>169.93</c:v>
                </c:pt>
                <c:pt idx="52">
                  <c:v>163.03</c:v>
                </c:pt>
                <c:pt idx="53">
                  <c:v>0</c:v>
                </c:pt>
                <c:pt idx="54">
                  <c:v>171.6</c:v>
                </c:pt>
                <c:pt idx="55">
                  <c:v>173.97</c:v>
                </c:pt>
                <c:pt idx="56">
                  <c:v>178.68</c:v>
                </c:pt>
                <c:pt idx="57">
                  <c:v>184.43</c:v>
                </c:pt>
                <c:pt idx="58">
                  <c:v>191.85999999999999</c:v>
                </c:pt>
                <c:pt idx="59">
                  <c:v>195.35</c:v>
                </c:pt>
                <c:pt idx="60">
                  <c:v>195.62</c:v>
                </c:pt>
                <c:pt idx="61">
                  <c:v>192.87</c:v>
                </c:pt>
                <c:pt idx="62">
                  <c:v>195.45</c:v>
                </c:pt>
                <c:pt idx="63">
                  <c:v>197.73</c:v>
                </c:pt>
                <c:pt idx="64">
                  <c:v>203.45999999999998</c:v>
                </c:pt>
                <c:pt idx="65">
                  <c:v>202.25</c:v>
                </c:pt>
                <c:pt idx="66">
                  <c:v>203.26</c:v>
                </c:pt>
                <c:pt idx="67">
                  <c:v>205.35999999999999</c:v>
                </c:pt>
                <c:pt idx="68">
                  <c:v>197.85</c:v>
                </c:pt>
                <c:pt idx="69">
                  <c:v>204.52</c:v>
                </c:pt>
                <c:pt idx="70">
                  <c:v>205.28000000000003</c:v>
                </c:pt>
                <c:pt idx="71">
                  <c:v>207.76</c:v>
                </c:pt>
                <c:pt idx="72">
                  <c:v>215.29000000000002</c:v>
                </c:pt>
                <c:pt idx="73">
                  <c:v>216.65</c:v>
                </c:pt>
                <c:pt idx="74">
                  <c:v>218.8</c:v>
                </c:pt>
                <c:pt idx="75">
                  <c:v>217.01999999999998</c:v>
                </c:pt>
                <c:pt idx="76">
                  <c:v>214.96999999999997</c:v>
                </c:pt>
                <c:pt idx="77">
                  <c:v>215.51</c:v>
                </c:pt>
                <c:pt idx="78">
                  <c:v>209.39000000000001</c:v>
                </c:pt>
                <c:pt idx="79">
                  <c:v>212.81</c:v>
                </c:pt>
                <c:pt idx="80">
                  <c:v>214.75</c:v>
                </c:pt>
                <c:pt idx="81">
                  <c:v>214.29000000000002</c:v>
                </c:pt>
                <c:pt idx="82">
                  <c:v>217.35</c:v>
                </c:pt>
                <c:pt idx="83">
                  <c:v>213.19</c:v>
                </c:pt>
                <c:pt idx="84">
                  <c:v>212.4</c:v>
                </c:pt>
                <c:pt idx="85">
                  <c:v>209.75</c:v>
                </c:pt>
                <c:pt idx="86">
                  <c:v>210.53000000000003</c:v>
                </c:pt>
                <c:pt idx="87">
                  <c:v>211.03000000000003</c:v>
                </c:pt>
                <c:pt idx="88">
                  <c:v>210.44</c:v>
                </c:pt>
                <c:pt idx="89">
                  <c:v>212.43</c:v>
                </c:pt>
                <c:pt idx="90">
                  <c:v>211.18</c:v>
                </c:pt>
                <c:pt idx="91">
                  <c:v>215.59</c:v>
                </c:pt>
                <c:pt idx="92">
                  <c:v>0</c:v>
                </c:pt>
                <c:pt idx="93">
                  <c:v>211.89000000000001</c:v>
                </c:pt>
                <c:pt idx="94">
                  <c:v>209.92</c:v>
                </c:pt>
                <c:pt idx="95">
                  <c:v>209.43</c:v>
                </c:pt>
                <c:pt idx="96">
                  <c:v>207.24</c:v>
                </c:pt>
                <c:pt idx="97">
                  <c:v>209.8</c:v>
                </c:pt>
                <c:pt idx="98">
                  <c:v>215.16</c:v>
                </c:pt>
                <c:pt idx="99">
                  <c:v>213.21999999999997</c:v>
                </c:pt>
                <c:pt idx="100">
                  <c:v>216.46999999999997</c:v>
                </c:pt>
                <c:pt idx="101">
                  <c:v>213.31</c:v>
                </c:pt>
                <c:pt idx="102">
                  <c:v>209.55</c:v>
                </c:pt>
                <c:pt idx="103">
                  <c:v>209.39000000000001</c:v>
                </c:pt>
                <c:pt idx="104">
                  <c:v>207.73000000000002</c:v>
                </c:pt>
                <c:pt idx="105">
                  <c:v>205.63000000000002</c:v>
                </c:pt>
                <c:pt idx="106">
                  <c:v>204.86999999999998</c:v>
                </c:pt>
                <c:pt idx="107">
                  <c:v>208.09</c:v>
                </c:pt>
                <c:pt idx="108">
                  <c:v>215.83</c:v>
                </c:pt>
                <c:pt idx="109">
                  <c:v>225.07</c:v>
                </c:pt>
                <c:pt idx="110">
                  <c:v>223.13000000000002</c:v>
                </c:pt>
                <c:pt idx="111">
                  <c:v>228.09</c:v>
                </c:pt>
                <c:pt idx="112">
                  <c:v>225.01999999999998</c:v>
                </c:pt>
                <c:pt idx="113">
                  <c:v>225.36999999999998</c:v>
                </c:pt>
                <c:pt idx="114">
                  <c:v>228.94</c:v>
                </c:pt>
                <c:pt idx="115">
                  <c:v>236.79000000000002</c:v>
                </c:pt>
                <c:pt idx="116">
                  <c:v>235.24</c:v>
                </c:pt>
                <c:pt idx="117">
                  <c:v>233.83</c:v>
                </c:pt>
                <c:pt idx="118">
                  <c:v>228.98000000000002</c:v>
                </c:pt>
                <c:pt idx="119">
                  <c:v>236.66</c:v>
                </c:pt>
                <c:pt idx="120">
                  <c:v>234.95999999999998</c:v>
                </c:pt>
                <c:pt idx="121">
                  <c:v>233.4</c:v>
                </c:pt>
                <c:pt idx="122">
                  <c:v>239.08</c:v>
                </c:pt>
                <c:pt idx="123">
                  <c:v>238.05</c:v>
                </c:pt>
                <c:pt idx="124">
                  <c:v>0</c:v>
                </c:pt>
                <c:pt idx="125">
                  <c:v>241.96999999999997</c:v>
                </c:pt>
                <c:pt idx="126">
                  <c:v>246.51</c:v>
                </c:pt>
                <c:pt idx="127">
                  <c:v>255.39000000000001</c:v>
                </c:pt>
                <c:pt idx="128">
                  <c:v>245.60999999999999</c:v>
                </c:pt>
                <c:pt idx="129">
                  <c:v>247.61999999999998</c:v>
                </c:pt>
                <c:pt idx="130">
                  <c:v>250.29000000000002</c:v>
                </c:pt>
                <c:pt idx="131">
                  <c:v>249.99</c:v>
                </c:pt>
                <c:pt idx="132">
                  <c:v>249.11999999999998</c:v>
                </c:pt>
                <c:pt idx="133">
                  <c:v>244.2</c:v>
                </c:pt>
                <c:pt idx="134">
                  <c:v>239</c:v>
                </c:pt>
                <c:pt idx="135">
                  <c:v>242.08</c:v>
                </c:pt>
                <c:pt idx="136">
                  <c:v>0</c:v>
                </c:pt>
                <c:pt idx="137">
                  <c:v>250.51999999999998</c:v>
                </c:pt>
                <c:pt idx="138">
                  <c:v>259.54000000000002</c:v>
                </c:pt>
                <c:pt idx="139">
                  <c:v>253.83</c:v>
                </c:pt>
                <c:pt idx="140">
                  <c:v>239.3</c:v>
                </c:pt>
                <c:pt idx="141">
                  <c:v>241.19</c:v>
                </c:pt>
                <c:pt idx="142">
                  <c:v>251.04000000000002</c:v>
                </c:pt>
                <c:pt idx="143">
                  <c:v>249.29000000000002</c:v>
                </c:pt>
                <c:pt idx="144">
                  <c:v>252.81</c:v>
                </c:pt>
                <c:pt idx="145">
                  <c:v>239.92</c:v>
                </c:pt>
                <c:pt idx="146">
                  <c:v>237.41</c:v>
                </c:pt>
                <c:pt idx="147">
                  <c:v>0</c:v>
                </c:pt>
                <c:pt idx="148">
                  <c:v>237.82</c:v>
                </c:pt>
                <c:pt idx="149">
                  <c:v>237.70999999999998</c:v>
                </c:pt>
                <c:pt idx="150">
                  <c:v>233.84</c:v>
                </c:pt>
                <c:pt idx="151">
                  <c:v>231.81</c:v>
                </c:pt>
                <c:pt idx="152">
                  <c:v>0</c:v>
                </c:pt>
                <c:pt idx="153">
                  <c:v>230.34</c:v>
                </c:pt>
                <c:pt idx="154">
                  <c:v>224.83</c:v>
                </c:pt>
                <c:pt idx="155">
                  <c:v>239.15</c:v>
                </c:pt>
                <c:pt idx="156">
                  <c:v>244.26</c:v>
                </c:pt>
                <c:pt idx="157">
                  <c:v>236.8</c:v>
                </c:pt>
                <c:pt idx="158">
                  <c:v>234.17</c:v>
                </c:pt>
                <c:pt idx="159">
                  <c:v>234.38000000000002</c:v>
                </c:pt>
                <c:pt idx="160">
                  <c:v>237.96999999999997</c:v>
                </c:pt>
                <c:pt idx="161">
                  <c:v>239.51</c:v>
                </c:pt>
                <c:pt idx="162">
                  <c:v>253.15</c:v>
                </c:pt>
                <c:pt idx="163">
                  <c:v>253.34</c:v>
                </c:pt>
                <c:pt idx="164">
                  <c:v>250.29000000000002</c:v>
                </c:pt>
                <c:pt idx="165">
                  <c:v>261.70999999999998</c:v>
                </c:pt>
                <c:pt idx="166">
                  <c:v>264.64999999999998</c:v>
                </c:pt>
                <c:pt idx="167">
                  <c:v>270.29000000000002</c:v>
                </c:pt>
                <c:pt idx="168">
                  <c:v>0</c:v>
                </c:pt>
                <c:pt idx="169">
                  <c:v>259.07</c:v>
                </c:pt>
                <c:pt idx="170">
                  <c:v>268.09000000000003</c:v>
                </c:pt>
                <c:pt idx="171">
                  <c:v>265.89</c:v>
                </c:pt>
                <c:pt idx="172">
                  <c:v>259.37</c:v>
                </c:pt>
                <c:pt idx="173">
                  <c:v>255.23000000000002</c:v>
                </c:pt>
                <c:pt idx="174">
                  <c:v>258.14</c:v>
                </c:pt>
                <c:pt idx="175">
                  <c:v>266.35000000000002</c:v>
                </c:pt>
                <c:pt idx="176">
                  <c:v>261.87</c:v>
                </c:pt>
                <c:pt idx="177">
                  <c:v>260.39999999999998</c:v>
                </c:pt>
                <c:pt idx="178">
                  <c:v>257.86</c:v>
                </c:pt>
                <c:pt idx="179">
                  <c:v>255.13000000000002</c:v>
                </c:pt>
                <c:pt idx="180">
                  <c:v>258.62</c:v>
                </c:pt>
                <c:pt idx="181">
                  <c:v>254.08</c:v>
                </c:pt>
                <c:pt idx="182">
                  <c:v>255.7</c:v>
                </c:pt>
                <c:pt idx="183">
                  <c:v>260.51</c:v>
                </c:pt>
                <c:pt idx="184">
                  <c:v>261.10000000000002</c:v>
                </c:pt>
                <c:pt idx="185">
                  <c:v>265.06</c:v>
                </c:pt>
                <c:pt idx="186">
                  <c:v>267.96999999999997</c:v>
                </c:pt>
                <c:pt idx="187">
                  <c:v>272.02</c:v>
                </c:pt>
                <c:pt idx="188">
                  <c:v>280.8</c:v>
                </c:pt>
                <c:pt idx="189">
                  <c:v>287.28000000000003</c:v>
                </c:pt>
                <c:pt idx="190">
                  <c:v>291.31</c:v>
                </c:pt>
                <c:pt idx="191">
                  <c:v>288.12</c:v>
                </c:pt>
                <c:pt idx="192">
                  <c:v>280.43</c:v>
                </c:pt>
                <c:pt idx="193">
                  <c:v>277.83000000000004</c:v>
                </c:pt>
                <c:pt idx="194">
                  <c:v>272.96999999999997</c:v>
                </c:pt>
                <c:pt idx="195">
                  <c:v>273.04000000000002</c:v>
                </c:pt>
                <c:pt idx="196">
                  <c:v>274.79000000000002</c:v>
                </c:pt>
                <c:pt idx="197">
                  <c:v>272.99</c:v>
                </c:pt>
                <c:pt idx="198">
                  <c:v>275.36</c:v>
                </c:pt>
                <c:pt idx="199">
                  <c:v>277.43</c:v>
                </c:pt>
                <c:pt idx="200">
                  <c:v>277.63</c:v>
                </c:pt>
                <c:pt idx="201">
                  <c:v>273.51</c:v>
                </c:pt>
                <c:pt idx="202">
                  <c:v>273.48</c:v>
                </c:pt>
                <c:pt idx="203">
                  <c:v>278.82</c:v>
                </c:pt>
                <c:pt idx="204">
                  <c:v>276.64</c:v>
                </c:pt>
                <c:pt idx="205">
                  <c:v>273.8</c:v>
                </c:pt>
                <c:pt idx="206">
                  <c:v>272.44</c:v>
                </c:pt>
                <c:pt idx="207">
                  <c:v>273.19</c:v>
                </c:pt>
                <c:pt idx="208">
                  <c:v>286.57</c:v>
                </c:pt>
                <c:pt idx="209">
                  <c:v>297.08000000000004</c:v>
                </c:pt>
                <c:pt idx="210">
                  <c:v>316.90999999999997</c:v>
                </c:pt>
                <c:pt idx="211">
                  <c:v>321.10000000000002</c:v>
                </c:pt>
                <c:pt idx="212">
                  <c:v>317.31</c:v>
                </c:pt>
                <c:pt idx="213">
                  <c:v>321.55</c:v>
                </c:pt>
                <c:pt idx="214">
                  <c:v>340.96</c:v>
                </c:pt>
                <c:pt idx="215">
                  <c:v>337.1</c:v>
                </c:pt>
                <c:pt idx="216">
                  <c:v>328.4</c:v>
                </c:pt>
                <c:pt idx="217">
                  <c:v>0</c:v>
                </c:pt>
                <c:pt idx="218">
                  <c:v>354.49</c:v>
                </c:pt>
                <c:pt idx="219">
                  <c:v>357.18</c:v>
                </c:pt>
                <c:pt idx="220">
                  <c:v>363.18</c:v>
                </c:pt>
                <c:pt idx="221">
                  <c:v>376.14</c:v>
                </c:pt>
                <c:pt idx="222">
                  <c:v>379.87</c:v>
                </c:pt>
                <c:pt idx="223">
                  <c:v>380.43</c:v>
                </c:pt>
                <c:pt idx="224">
                  <c:v>381.93</c:v>
                </c:pt>
                <c:pt idx="225">
                  <c:v>374.48</c:v>
                </c:pt>
                <c:pt idx="226">
                  <c:v>376.3</c:v>
                </c:pt>
                <c:pt idx="227">
                  <c:v>393.46</c:v>
                </c:pt>
                <c:pt idx="228">
                  <c:v>388.21999999999997</c:v>
                </c:pt>
                <c:pt idx="229">
                  <c:v>378.91999999999996</c:v>
                </c:pt>
                <c:pt idx="230">
                  <c:v>370.2</c:v>
                </c:pt>
                <c:pt idx="231">
                  <c:v>352.9</c:v>
                </c:pt>
                <c:pt idx="232">
                  <c:v>349.73</c:v>
                </c:pt>
                <c:pt idx="233">
                  <c:v>351.77</c:v>
                </c:pt>
                <c:pt idx="234">
                  <c:v>360.7</c:v>
                </c:pt>
                <c:pt idx="235">
                  <c:v>361.1</c:v>
                </c:pt>
                <c:pt idx="236">
                  <c:v>365.18</c:v>
                </c:pt>
                <c:pt idx="237">
                  <c:v>362.03000000000003</c:v>
                </c:pt>
                <c:pt idx="238">
                  <c:v>0</c:v>
                </c:pt>
                <c:pt idx="239">
                  <c:v>349.96999999999997</c:v>
                </c:pt>
                <c:pt idx="240">
                  <c:v>331.35</c:v>
                </c:pt>
                <c:pt idx="241">
                  <c:v>344.26</c:v>
                </c:pt>
                <c:pt idx="242">
                  <c:v>355.32</c:v>
                </c:pt>
                <c:pt idx="243">
                  <c:v>350.1</c:v>
                </c:pt>
                <c:pt idx="244">
                  <c:v>350.73</c:v>
                </c:pt>
                <c:pt idx="245">
                  <c:v>352.54</c:v>
                </c:pt>
                <c:pt idx="246">
                  <c:v>368.41999999999996</c:v>
                </c:pt>
                <c:pt idx="247">
                  <c:v>364.1</c:v>
                </c:pt>
                <c:pt idx="248">
                  <c:v>373.61</c:v>
                </c:pt>
                <c:pt idx="249">
                  <c:v>385.84000000000003</c:v>
                </c:pt>
                <c:pt idx="250">
                  <c:v>396.13</c:v>
                </c:pt>
                <c:pt idx="251">
                  <c:v>397.95</c:v>
                </c:pt>
                <c:pt idx="252">
                  <c:v>397.61</c:v>
                </c:pt>
                <c:pt idx="253">
                  <c:v>389.15999999999997</c:v>
                </c:pt>
                <c:pt idx="254">
                  <c:v>0</c:v>
                </c:pt>
                <c:pt idx="255">
                  <c:v>384.46</c:v>
                </c:pt>
                <c:pt idx="256">
                  <c:v>382.84000000000003</c:v>
                </c:pt>
                <c:pt idx="257">
                  <c:v>377.86</c:v>
                </c:pt>
                <c:pt idx="258">
                  <c:v>373.76</c:v>
                </c:pt>
                <c:pt idx="259">
                  <c:v>382.38</c:v>
                </c:pt>
                <c:pt idx="260">
                  <c:v>370.21</c:v>
                </c:pt>
                <c:pt idx="261">
                  <c:v>360.38</c:v>
                </c:pt>
                <c:pt idx="262">
                  <c:v>361.61</c:v>
                </c:pt>
                <c:pt idx="263">
                  <c:v>363.01</c:v>
                </c:pt>
                <c:pt idx="264">
                  <c:v>360.15</c:v>
                </c:pt>
                <c:pt idx="265">
                  <c:v>363.06</c:v>
                </c:pt>
                <c:pt idx="266">
                  <c:v>362.6</c:v>
                </c:pt>
                <c:pt idx="267">
                  <c:v>357.02</c:v>
                </c:pt>
                <c:pt idx="268">
                  <c:v>370.48</c:v>
                </c:pt>
                <c:pt idx="269">
                  <c:v>367.65</c:v>
                </c:pt>
                <c:pt idx="270">
                  <c:v>371.83000000000004</c:v>
                </c:pt>
                <c:pt idx="271">
                  <c:v>378.65</c:v>
                </c:pt>
                <c:pt idx="272">
                  <c:v>387.65</c:v>
                </c:pt>
                <c:pt idx="273">
                  <c:v>386.23</c:v>
                </c:pt>
                <c:pt idx="274">
                  <c:v>388.29</c:v>
                </c:pt>
                <c:pt idx="275">
                  <c:v>390.65999999999997</c:v>
                </c:pt>
                <c:pt idx="276">
                  <c:v>420.64</c:v>
                </c:pt>
                <c:pt idx="277">
                  <c:v>408.12</c:v>
                </c:pt>
                <c:pt idx="278">
                  <c:v>406.61</c:v>
                </c:pt>
                <c:pt idx="279">
                  <c:v>0</c:v>
                </c:pt>
                <c:pt idx="280">
                  <c:v>406.79</c:v>
                </c:pt>
                <c:pt idx="281">
                  <c:v>384.14</c:v>
                </c:pt>
                <c:pt idx="282">
                  <c:v>373.45</c:v>
                </c:pt>
                <c:pt idx="283">
                  <c:v>372.71999999999997</c:v>
                </c:pt>
                <c:pt idx="284">
                  <c:v>359.65</c:v>
                </c:pt>
                <c:pt idx="285">
                  <c:v>359.84000000000003</c:v>
                </c:pt>
                <c:pt idx="286">
                  <c:v>362.36</c:v>
                </c:pt>
                <c:pt idx="287">
                  <c:v>398.37</c:v>
                </c:pt>
                <c:pt idx="288">
                  <c:v>394.01</c:v>
                </c:pt>
                <c:pt idx="289">
                  <c:v>389.21</c:v>
                </c:pt>
                <c:pt idx="290">
                  <c:v>401.95</c:v>
                </c:pt>
                <c:pt idx="291">
                  <c:v>398.76</c:v>
                </c:pt>
                <c:pt idx="292">
                  <c:v>418.18999999999994</c:v>
                </c:pt>
                <c:pt idx="293">
                  <c:v>421.96000000000004</c:v>
                </c:pt>
                <c:pt idx="294">
                  <c:v>0</c:v>
                </c:pt>
                <c:pt idx="295">
                  <c:v>424.37</c:v>
                </c:pt>
                <c:pt idx="296">
                  <c:v>416.55</c:v>
                </c:pt>
                <c:pt idx="297">
                  <c:v>414.58000000000004</c:v>
                </c:pt>
                <c:pt idx="298">
                  <c:v>396.19</c:v>
                </c:pt>
                <c:pt idx="299">
                  <c:v>404.52</c:v>
                </c:pt>
                <c:pt idx="300">
                  <c:v>397.07</c:v>
                </c:pt>
                <c:pt idx="301">
                  <c:v>417.56000000000006</c:v>
                </c:pt>
                <c:pt idx="302">
                  <c:v>407.03000000000003</c:v>
                </c:pt>
                <c:pt idx="303">
                  <c:v>399.94</c:v>
                </c:pt>
                <c:pt idx="304">
                  <c:v>0</c:v>
                </c:pt>
                <c:pt idx="305">
                  <c:v>377.46</c:v>
                </c:pt>
                <c:pt idx="306">
                  <c:v>384.27</c:v>
                </c:pt>
                <c:pt idx="307">
                  <c:v>389.91999999999996</c:v>
                </c:pt>
                <c:pt idx="308">
                  <c:v>397.56</c:v>
                </c:pt>
                <c:pt idx="309">
                  <c:v>387.31</c:v>
                </c:pt>
                <c:pt idx="310">
                  <c:v>396.11</c:v>
                </c:pt>
                <c:pt idx="311">
                  <c:v>406.39</c:v>
                </c:pt>
                <c:pt idx="312">
                  <c:v>392.25</c:v>
                </c:pt>
                <c:pt idx="313">
                  <c:v>393.06</c:v>
                </c:pt>
                <c:pt idx="314">
                  <c:v>390.3</c:v>
                </c:pt>
                <c:pt idx="315">
                  <c:v>383.1</c:v>
                </c:pt>
                <c:pt idx="316">
                  <c:v>387.78000000000003</c:v>
                </c:pt>
                <c:pt idx="317">
                  <c:v>396.45</c:v>
                </c:pt>
                <c:pt idx="318">
                  <c:v>396.27</c:v>
                </c:pt>
                <c:pt idx="319">
                  <c:v>394.14</c:v>
                </c:pt>
                <c:pt idx="320">
                  <c:v>396.53000000000003</c:v>
                </c:pt>
                <c:pt idx="321">
                  <c:v>430.03999999999996</c:v>
                </c:pt>
                <c:pt idx="322">
                  <c:v>455.1</c:v>
                </c:pt>
                <c:pt idx="323">
                  <c:v>468.66999999999996</c:v>
                </c:pt>
                <c:pt idx="324">
                  <c:v>447.23999999999995</c:v>
                </c:pt>
                <c:pt idx="325">
                  <c:v>418.61</c:v>
                </c:pt>
                <c:pt idx="326">
                  <c:v>452.91999999999996</c:v>
                </c:pt>
                <c:pt idx="327">
                  <c:v>448.14</c:v>
                </c:pt>
                <c:pt idx="328">
                  <c:v>439.21000000000004</c:v>
                </c:pt>
                <c:pt idx="329">
                  <c:v>438.6</c:v>
                </c:pt>
                <c:pt idx="330">
                  <c:v>458.7</c:v>
                </c:pt>
                <c:pt idx="331">
                  <c:v>461.71000000000004</c:v>
                </c:pt>
                <c:pt idx="332">
                  <c:v>463.62</c:v>
                </c:pt>
                <c:pt idx="333">
                  <c:v>466.68</c:v>
                </c:pt>
                <c:pt idx="334">
                  <c:v>463.68</c:v>
                </c:pt>
                <c:pt idx="335">
                  <c:v>498.03999999999996</c:v>
                </c:pt>
                <c:pt idx="336">
                  <c:v>512.56000000000006</c:v>
                </c:pt>
                <c:pt idx="337">
                  <c:v>501.21000000000004</c:v>
                </c:pt>
                <c:pt idx="338">
                  <c:v>511.08000000000004</c:v>
                </c:pt>
                <c:pt idx="339">
                  <c:v>512.79</c:v>
                </c:pt>
                <c:pt idx="340">
                  <c:v>524.29999999999995</c:v>
                </c:pt>
                <c:pt idx="341">
                  <c:v>516.4</c:v>
                </c:pt>
                <c:pt idx="342">
                  <c:v>518.91999999999996</c:v>
                </c:pt>
                <c:pt idx="343">
                  <c:v>525.81999999999994</c:v>
                </c:pt>
                <c:pt idx="344">
                  <c:v>537.99</c:v>
                </c:pt>
                <c:pt idx="345">
                  <c:v>545.85</c:v>
                </c:pt>
                <c:pt idx="346">
                  <c:v>540.35</c:v>
                </c:pt>
                <c:pt idx="347">
                  <c:v>544.45000000000005</c:v>
                </c:pt>
                <c:pt idx="348">
                  <c:v>562.68000000000006</c:v>
                </c:pt>
                <c:pt idx="349">
                  <c:v>543.52</c:v>
                </c:pt>
                <c:pt idx="350">
                  <c:v>495.55</c:v>
                </c:pt>
                <c:pt idx="351">
                  <c:v>476.76000000000005</c:v>
                </c:pt>
                <c:pt idx="352">
                  <c:v>0</c:v>
                </c:pt>
                <c:pt idx="353">
                  <c:v>480.81000000000006</c:v>
                </c:pt>
                <c:pt idx="354">
                  <c:v>480</c:v>
                </c:pt>
                <c:pt idx="355">
                  <c:v>480.78000000000003</c:v>
                </c:pt>
                <c:pt idx="356">
                  <c:v>479.91</c:v>
                </c:pt>
                <c:pt idx="357">
                  <c:v>489.05</c:v>
                </c:pt>
                <c:pt idx="358">
                  <c:v>484.41</c:v>
                </c:pt>
                <c:pt idx="359">
                  <c:v>510.31000000000006</c:v>
                </c:pt>
                <c:pt idx="360">
                  <c:v>501.23999999999995</c:v>
                </c:pt>
                <c:pt idx="361">
                  <c:v>483.77</c:v>
                </c:pt>
                <c:pt idx="362">
                  <c:v>497.23999999999995</c:v>
                </c:pt>
                <c:pt idx="363">
                  <c:v>509.96000000000004</c:v>
                </c:pt>
                <c:pt idx="364">
                  <c:v>501.96999999999997</c:v>
                </c:pt>
                <c:pt idx="365">
                  <c:v>483.03999999999996</c:v>
                </c:pt>
                <c:pt idx="366">
                  <c:v>509.08000000000004</c:v>
                </c:pt>
                <c:pt idx="367">
                  <c:v>522.53</c:v>
                </c:pt>
                <c:pt idx="368">
                  <c:v>513.35</c:v>
                </c:pt>
                <c:pt idx="369">
                  <c:v>518.31000000000006</c:v>
                </c:pt>
                <c:pt idx="370">
                  <c:v>515.46</c:v>
                </c:pt>
                <c:pt idx="371">
                  <c:v>493.71000000000004</c:v>
                </c:pt>
                <c:pt idx="372">
                  <c:v>517.33000000000004</c:v>
                </c:pt>
                <c:pt idx="373">
                  <c:v>489.83000000000004</c:v>
                </c:pt>
                <c:pt idx="374">
                  <c:v>503.25</c:v>
                </c:pt>
                <c:pt idx="375">
                  <c:v>510.21999999999997</c:v>
                </c:pt>
                <c:pt idx="376">
                  <c:v>0</c:v>
                </c:pt>
                <c:pt idx="377">
                  <c:v>528.86</c:v>
                </c:pt>
                <c:pt idx="378">
                  <c:v>534.56000000000006</c:v>
                </c:pt>
                <c:pt idx="379">
                  <c:v>530.31000000000006</c:v>
                </c:pt>
                <c:pt idx="380">
                  <c:v>507.9</c:v>
                </c:pt>
                <c:pt idx="381">
                  <c:v>521.39</c:v>
                </c:pt>
                <c:pt idx="382">
                  <c:v>518.41999999999996</c:v>
                </c:pt>
                <c:pt idx="383">
                  <c:v>528.72</c:v>
                </c:pt>
                <c:pt idx="384">
                  <c:v>534.56000000000006</c:v>
                </c:pt>
                <c:pt idx="385">
                  <c:v>555.98</c:v>
                </c:pt>
                <c:pt idx="386">
                  <c:v>547.79</c:v>
                </c:pt>
                <c:pt idx="387">
                  <c:v>551.08999999999992</c:v>
                </c:pt>
                <c:pt idx="388">
                  <c:v>527.99</c:v>
                </c:pt>
                <c:pt idx="389">
                  <c:v>0</c:v>
                </c:pt>
                <c:pt idx="390">
                  <c:v>520.87</c:v>
                </c:pt>
                <c:pt idx="391">
                  <c:v>513.08999999999992</c:v>
                </c:pt>
                <c:pt idx="392">
                  <c:v>527.79</c:v>
                </c:pt>
                <c:pt idx="393">
                  <c:v>539.95000000000005</c:v>
                </c:pt>
                <c:pt idx="394">
                  <c:v>543.15</c:v>
                </c:pt>
                <c:pt idx="395">
                  <c:v>519.95000000000005</c:v>
                </c:pt>
                <c:pt idx="396">
                  <c:v>484.3</c:v>
                </c:pt>
                <c:pt idx="397">
                  <c:v>457.3</c:v>
                </c:pt>
                <c:pt idx="398">
                  <c:v>436</c:v>
                </c:pt>
                <c:pt idx="399">
                  <c:v>436.15</c:v>
                </c:pt>
                <c:pt idx="400">
                  <c:v>455.35</c:v>
                </c:pt>
                <c:pt idx="401">
                  <c:v>459.2</c:v>
                </c:pt>
                <c:pt idx="402">
                  <c:v>446.45</c:v>
                </c:pt>
                <c:pt idx="403">
                  <c:v>445.85</c:v>
                </c:pt>
                <c:pt idx="404">
                  <c:v>444.5</c:v>
                </c:pt>
                <c:pt idx="405">
                  <c:v>443.55</c:v>
                </c:pt>
                <c:pt idx="406">
                  <c:v>439.45</c:v>
                </c:pt>
                <c:pt idx="407">
                  <c:v>447.9</c:v>
                </c:pt>
                <c:pt idx="408">
                  <c:v>0</c:v>
                </c:pt>
                <c:pt idx="409">
                  <c:v>440.9</c:v>
                </c:pt>
                <c:pt idx="410">
                  <c:v>438.15</c:v>
                </c:pt>
                <c:pt idx="411">
                  <c:v>444</c:v>
                </c:pt>
                <c:pt idx="412">
                  <c:v>444.55</c:v>
                </c:pt>
                <c:pt idx="413">
                  <c:v>445.9</c:v>
                </c:pt>
                <c:pt idx="414">
                  <c:v>440</c:v>
                </c:pt>
                <c:pt idx="415">
                  <c:v>443.95</c:v>
                </c:pt>
                <c:pt idx="416">
                  <c:v>434</c:v>
                </c:pt>
                <c:pt idx="417">
                  <c:v>434.75</c:v>
                </c:pt>
                <c:pt idx="418">
                  <c:v>436.25</c:v>
                </c:pt>
                <c:pt idx="419">
                  <c:v>420.15</c:v>
                </c:pt>
                <c:pt idx="420">
                  <c:v>0</c:v>
                </c:pt>
                <c:pt idx="421">
                  <c:v>375.65</c:v>
                </c:pt>
                <c:pt idx="422">
                  <c:v>355.8</c:v>
                </c:pt>
                <c:pt idx="423">
                  <c:v>385.5</c:v>
                </c:pt>
                <c:pt idx="424">
                  <c:v>355.75</c:v>
                </c:pt>
                <c:pt idx="425">
                  <c:v>335.7</c:v>
                </c:pt>
                <c:pt idx="426">
                  <c:v>309.89999999999998</c:v>
                </c:pt>
                <c:pt idx="427">
                  <c:v>318.5</c:v>
                </c:pt>
                <c:pt idx="428">
                  <c:v>310.39999999999998</c:v>
                </c:pt>
                <c:pt idx="429">
                  <c:v>308.75</c:v>
                </c:pt>
                <c:pt idx="430">
                  <c:v>346.1</c:v>
                </c:pt>
                <c:pt idx="431">
                  <c:v>350.5</c:v>
                </c:pt>
                <c:pt idx="432">
                  <c:v>337.65</c:v>
                </c:pt>
                <c:pt idx="433">
                  <c:v>350.9</c:v>
                </c:pt>
                <c:pt idx="434">
                  <c:v>342.45</c:v>
                </c:pt>
                <c:pt idx="435">
                  <c:v>323.5</c:v>
                </c:pt>
                <c:pt idx="436">
                  <c:v>295.75</c:v>
                </c:pt>
                <c:pt idx="437">
                  <c:v>283.05</c:v>
                </c:pt>
                <c:pt idx="438">
                  <c:v>284.75</c:v>
                </c:pt>
                <c:pt idx="439">
                  <c:v>298</c:v>
                </c:pt>
                <c:pt idx="440">
                  <c:v>286.8</c:v>
                </c:pt>
                <c:pt idx="441">
                  <c:v>284.95</c:v>
                </c:pt>
                <c:pt idx="442">
                  <c:v>291.8</c:v>
                </c:pt>
                <c:pt idx="443">
                  <c:v>290.14999999999998</c:v>
                </c:pt>
                <c:pt idx="444">
                  <c:v>290.64999999999998</c:v>
                </c:pt>
                <c:pt idx="445">
                  <c:v>282.7</c:v>
                </c:pt>
                <c:pt idx="446">
                  <c:v>277.45</c:v>
                </c:pt>
                <c:pt idx="447">
                  <c:v>277.3</c:v>
                </c:pt>
                <c:pt idx="448">
                  <c:v>270.8</c:v>
                </c:pt>
                <c:pt idx="449">
                  <c:v>258.35000000000002</c:v>
                </c:pt>
                <c:pt idx="450">
                  <c:v>256.05</c:v>
                </c:pt>
                <c:pt idx="451">
                  <c:v>266</c:v>
                </c:pt>
                <c:pt idx="452">
                  <c:v>263.2</c:v>
                </c:pt>
                <c:pt idx="453">
                  <c:v>255.75</c:v>
                </c:pt>
                <c:pt idx="454">
                  <c:v>250.8</c:v>
                </c:pt>
                <c:pt idx="455">
                  <c:v>267.10000000000002</c:v>
                </c:pt>
                <c:pt idx="456">
                  <c:v>254.85</c:v>
                </c:pt>
                <c:pt idx="457">
                  <c:v>258.39999999999998</c:v>
                </c:pt>
                <c:pt idx="458">
                  <c:v>277.2</c:v>
                </c:pt>
                <c:pt idx="459">
                  <c:v>280.8</c:v>
                </c:pt>
                <c:pt idx="460">
                  <c:v>272.3</c:v>
                </c:pt>
                <c:pt idx="461">
                  <c:v>272.05</c:v>
                </c:pt>
                <c:pt idx="462">
                  <c:v>265.05</c:v>
                </c:pt>
                <c:pt idx="463">
                  <c:v>272</c:v>
                </c:pt>
                <c:pt idx="464">
                  <c:v>277.5</c:v>
                </c:pt>
                <c:pt idx="465">
                  <c:v>279.64999999999998</c:v>
                </c:pt>
                <c:pt idx="466">
                  <c:v>275</c:v>
                </c:pt>
                <c:pt idx="467">
                  <c:v>280.75</c:v>
                </c:pt>
                <c:pt idx="468">
                  <c:v>277.75</c:v>
                </c:pt>
                <c:pt idx="469">
                  <c:v>282.2</c:v>
                </c:pt>
                <c:pt idx="470">
                  <c:v>276.64999999999998</c:v>
                </c:pt>
                <c:pt idx="471">
                  <c:v>271.14999999999998</c:v>
                </c:pt>
                <c:pt idx="472">
                  <c:v>270.35000000000002</c:v>
                </c:pt>
                <c:pt idx="473">
                  <c:v>267</c:v>
                </c:pt>
                <c:pt idx="474">
                  <c:v>307.3</c:v>
                </c:pt>
                <c:pt idx="475">
                  <c:v>316.85000000000002</c:v>
                </c:pt>
                <c:pt idx="476">
                  <c:v>308.14999999999998</c:v>
                </c:pt>
                <c:pt idx="477">
                  <c:v>303.39999999999998</c:v>
                </c:pt>
                <c:pt idx="478">
                  <c:v>309.64999999999998</c:v>
                </c:pt>
                <c:pt idx="479">
                  <c:v>312.5</c:v>
                </c:pt>
                <c:pt idx="480">
                  <c:v>309.7</c:v>
                </c:pt>
                <c:pt idx="481">
                  <c:v>305</c:v>
                </c:pt>
                <c:pt idx="482">
                  <c:v>295.35000000000002</c:v>
                </c:pt>
                <c:pt idx="483">
                  <c:v>302.64999999999998</c:v>
                </c:pt>
                <c:pt idx="484">
                  <c:v>308.89999999999998</c:v>
                </c:pt>
                <c:pt idx="485">
                  <c:v>310.05</c:v>
                </c:pt>
                <c:pt idx="486">
                  <c:v>309.35000000000002</c:v>
                </c:pt>
                <c:pt idx="487">
                  <c:v>317.10000000000002</c:v>
                </c:pt>
                <c:pt idx="488">
                  <c:v>315.85000000000002</c:v>
                </c:pt>
                <c:pt idx="489">
                  <c:v>317.60000000000002</c:v>
                </c:pt>
                <c:pt idx="490">
                  <c:v>0</c:v>
                </c:pt>
                <c:pt idx="491">
                  <c:v>307.75</c:v>
                </c:pt>
                <c:pt idx="492">
                  <c:v>308</c:v>
                </c:pt>
                <c:pt idx="493">
                  <c:v>311.05</c:v>
                </c:pt>
                <c:pt idx="494">
                  <c:v>0</c:v>
                </c:pt>
                <c:pt idx="495">
                  <c:v>317.7</c:v>
                </c:pt>
                <c:pt idx="496">
                  <c:v>316.14999999999998</c:v>
                </c:pt>
                <c:pt idx="497">
                  <c:v>311.45</c:v>
                </c:pt>
                <c:pt idx="498">
                  <c:v>334.45</c:v>
                </c:pt>
                <c:pt idx="499">
                  <c:v>336.85</c:v>
                </c:pt>
                <c:pt idx="500">
                  <c:v>334.65</c:v>
                </c:pt>
                <c:pt idx="501">
                  <c:v>334.6</c:v>
                </c:pt>
                <c:pt idx="502">
                  <c:v>335.35</c:v>
                </c:pt>
                <c:pt idx="503">
                  <c:v>335.15</c:v>
                </c:pt>
                <c:pt idx="504">
                  <c:v>333.35</c:v>
                </c:pt>
                <c:pt idx="505">
                  <c:v>332.4</c:v>
                </c:pt>
                <c:pt idx="506">
                  <c:v>0</c:v>
                </c:pt>
                <c:pt idx="507">
                  <c:v>326.95</c:v>
                </c:pt>
                <c:pt idx="508">
                  <c:v>327.60000000000002</c:v>
                </c:pt>
                <c:pt idx="509">
                  <c:v>328.8</c:v>
                </c:pt>
                <c:pt idx="510">
                  <c:v>329.5</c:v>
                </c:pt>
                <c:pt idx="511">
                  <c:v>332.4</c:v>
                </c:pt>
                <c:pt idx="512">
                  <c:v>337.05</c:v>
                </c:pt>
                <c:pt idx="513">
                  <c:v>335.8</c:v>
                </c:pt>
                <c:pt idx="514">
                  <c:v>337.15</c:v>
                </c:pt>
                <c:pt idx="515">
                  <c:v>340.25</c:v>
                </c:pt>
                <c:pt idx="516">
                  <c:v>345.6</c:v>
                </c:pt>
                <c:pt idx="517">
                  <c:v>349.75</c:v>
                </c:pt>
                <c:pt idx="518">
                  <c:v>353.9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76824432"/>
        <c:axId val="-1176826608"/>
      </c:barChart>
      <c:lineChart>
        <c:grouping val="standard"/>
        <c:varyColors val="0"/>
        <c:ser>
          <c:idx val="1"/>
          <c:order val="1"/>
          <c:tx>
            <c:v>Crude Prices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'Cotton Prices'!$F$1387:$F$1905</c:f>
              <c:numCache>
                <c:formatCode>General</c:formatCode>
                <c:ptCount val="519"/>
                <c:pt idx="0">
                  <c:v>2953.7679999999996</c:v>
                </c:pt>
                <c:pt idx="1">
                  <c:v>3018.6618000000003</c:v>
                </c:pt>
                <c:pt idx="2">
                  <c:v>3029.4067600000003</c:v>
                </c:pt>
                <c:pt idx="3">
                  <c:v>2900.6114400000001</c:v>
                </c:pt>
                <c:pt idx="4">
                  <c:v>2923.1551999999997</c:v>
                </c:pt>
                <c:pt idx="5">
                  <c:v>2938.0493999999999</c:v>
                </c:pt>
                <c:pt idx="6">
                  <c:v>2979.3121000000001</c:v>
                </c:pt>
                <c:pt idx="7">
                  <c:v>2966.0225</c:v>
                </c:pt>
                <c:pt idx="8">
                  <c:v>2995.0619999999999</c:v>
                </c:pt>
                <c:pt idx="9">
                  <c:v>2898.0304000000001</c:v>
                </c:pt>
                <c:pt idx="10">
                  <c:v>2957.7788</c:v>
                </c:pt>
                <c:pt idx="11">
                  <c:v>2835.0783999999999</c:v>
                </c:pt>
                <c:pt idx="12">
                  <c:v>2717.6174999999994</c:v>
                </c:pt>
                <c:pt idx="13">
                  <c:v>2867.7664</c:v>
                </c:pt>
                <c:pt idx="14">
                  <c:v>2986.8047999999999</c:v>
                </c:pt>
                <c:pt idx="15">
                  <c:v>2929.9330000000004</c:v>
                </c:pt>
                <c:pt idx="16">
                  <c:v>3019.2269999999999</c:v>
                </c:pt>
                <c:pt idx="17">
                  <c:v>2963.8</c:v>
                </c:pt>
                <c:pt idx="18">
                  <c:v>2891.0075999999999</c:v>
                </c:pt>
                <c:pt idx="19">
                  <c:v>2951.0819999999999</c:v>
                </c:pt>
                <c:pt idx="20">
                  <c:v>3008.232</c:v>
                </c:pt>
                <c:pt idx="21">
                  <c:v>3012.2150399999996</c:v>
                </c:pt>
                <c:pt idx="22">
                  <c:v>3009.2774399999998</c:v>
                </c:pt>
                <c:pt idx="23">
                  <c:v>3005.4124800000004</c:v>
                </c:pt>
                <c:pt idx="24">
                  <c:v>3059.3394000000003</c:v>
                </c:pt>
                <c:pt idx="25">
                  <c:v>2946.2079999999996</c:v>
                </c:pt>
                <c:pt idx="26">
                  <c:v>2993.9488000000001</c:v>
                </c:pt>
                <c:pt idx="27">
                  <c:v>2942.5240000000003</c:v>
                </c:pt>
                <c:pt idx="28">
                  <c:v>2852.2832000000003</c:v>
                </c:pt>
                <c:pt idx="29">
                  <c:v>2913.1434000000004</c:v>
                </c:pt>
                <c:pt idx="30">
                  <c:v>2773.9641000000001</c:v>
                </c:pt>
                <c:pt idx="31">
                  <c:v>2690.3245999999999</c:v>
                </c:pt>
                <c:pt idx="32">
                  <c:v>2667.7866000000004</c:v>
                </c:pt>
                <c:pt idx="33">
                  <c:v>2742.7131000000004</c:v>
                </c:pt>
                <c:pt idx="34">
                  <c:v>2810.5657999999994</c:v>
                </c:pt>
                <c:pt idx="35">
                  <c:v>2904.1469999999999</c:v>
                </c:pt>
                <c:pt idx="36">
                  <c:v>2867.7447000000002</c:v>
                </c:pt>
                <c:pt idx="37">
                  <c:v>2747.6172000000001</c:v>
                </c:pt>
                <c:pt idx="38">
                  <c:v>2983.0716000000002</c:v>
                </c:pt>
                <c:pt idx="39">
                  <c:v>3072.6344000000004</c:v>
                </c:pt>
                <c:pt idx="40">
                  <c:v>3085.1235000000006</c:v>
                </c:pt>
                <c:pt idx="41">
                  <c:v>3071.2527999999998</c:v>
                </c:pt>
                <c:pt idx="42">
                  <c:v>2992.8954000000003</c:v>
                </c:pt>
                <c:pt idx="43">
                  <c:v>3074.0424000000003</c:v>
                </c:pt>
                <c:pt idx="44">
                  <c:v>3088.9835199999998</c:v>
                </c:pt>
                <c:pt idx="45">
                  <c:v>3105.3315200000002</c:v>
                </c:pt>
                <c:pt idx="46">
                  <c:v>3100.46596</c:v>
                </c:pt>
                <c:pt idx="47">
                  <c:v>3141.86256</c:v>
                </c:pt>
                <c:pt idx="48">
                  <c:v>3197.6356000000005</c:v>
                </c:pt>
                <c:pt idx="49">
                  <c:v>3326.9327999999996</c:v>
                </c:pt>
                <c:pt idx="50">
                  <c:v>3372.9409000000005</c:v>
                </c:pt>
                <c:pt idx="51">
                  <c:v>0</c:v>
                </c:pt>
                <c:pt idx="52">
                  <c:v>3366.4881999999998</c:v>
                </c:pt>
                <c:pt idx="53">
                  <c:v>3355.6134000000006</c:v>
                </c:pt>
                <c:pt idx="54">
                  <c:v>3283.335</c:v>
                </c:pt>
                <c:pt idx="55">
                  <c:v>3334.8720000000003</c:v>
                </c:pt>
                <c:pt idx="56">
                  <c:v>3371.4268000000002</c:v>
                </c:pt>
                <c:pt idx="57">
                  <c:v>3413.9879999999998</c:v>
                </c:pt>
                <c:pt idx="58">
                  <c:v>3377.5455999999999</c:v>
                </c:pt>
                <c:pt idx="59">
                  <c:v>3361.6320000000001</c:v>
                </c:pt>
                <c:pt idx="60">
                  <c:v>3356.1896000000006</c:v>
                </c:pt>
                <c:pt idx="61">
                  <c:v>3448.6215999999999</c:v>
                </c:pt>
                <c:pt idx="62">
                  <c:v>3434.0717999999997</c:v>
                </c:pt>
                <c:pt idx="63">
                  <c:v>3460.3436000000002</c:v>
                </c:pt>
                <c:pt idx="64">
                  <c:v>3501.0223999999998</c:v>
                </c:pt>
                <c:pt idx="65">
                  <c:v>3521.7230400000003</c:v>
                </c:pt>
                <c:pt idx="66">
                  <c:v>3561.20496</c:v>
                </c:pt>
                <c:pt idx="67">
                  <c:v>3619.4505599999998</c:v>
                </c:pt>
                <c:pt idx="68">
                  <c:v>3542.0628399999996</c:v>
                </c:pt>
                <c:pt idx="69">
                  <c:v>3476.6588000000002</c:v>
                </c:pt>
                <c:pt idx="70">
                  <c:v>3553.1808000000001</c:v>
                </c:pt>
                <c:pt idx="71">
                  <c:v>3547.7988</c:v>
                </c:pt>
                <c:pt idx="72">
                  <c:v>3502.4509999999996</c:v>
                </c:pt>
                <c:pt idx="73">
                  <c:v>3525.6000000000004</c:v>
                </c:pt>
                <c:pt idx="74">
                  <c:v>3542.3959999999997</c:v>
                </c:pt>
                <c:pt idx="75">
                  <c:v>3543.9008000000003</c:v>
                </c:pt>
                <c:pt idx="76">
                  <c:v>3480.0695999999998</c:v>
                </c:pt>
                <c:pt idx="77">
                  <c:v>3651.3808999999997</c:v>
                </c:pt>
                <c:pt idx="78">
                  <c:v>3702.5718999999999</c:v>
                </c:pt>
                <c:pt idx="79">
                  <c:v>3735.4966999999997</c:v>
                </c:pt>
                <c:pt idx="80">
                  <c:v>3831.8039999999996</c:v>
                </c:pt>
                <c:pt idx="81">
                  <c:v>3840.8975000000005</c:v>
                </c:pt>
                <c:pt idx="82">
                  <c:v>3892.3115000000003</c:v>
                </c:pt>
                <c:pt idx="83">
                  <c:v>3871.4247</c:v>
                </c:pt>
                <c:pt idx="84">
                  <c:v>3915.6263999999996</c:v>
                </c:pt>
                <c:pt idx="85">
                  <c:v>3832.4134399999998</c:v>
                </c:pt>
                <c:pt idx="86">
                  <c:v>0</c:v>
                </c:pt>
                <c:pt idx="87">
                  <c:v>3877.6061999999997</c:v>
                </c:pt>
                <c:pt idx="88">
                  <c:v>3885.8113599999997</c:v>
                </c:pt>
                <c:pt idx="89">
                  <c:v>3875.8335000000002</c:v>
                </c:pt>
                <c:pt idx="90">
                  <c:v>3815.71</c:v>
                </c:pt>
                <c:pt idx="91">
                  <c:v>3850.0992000000001</c:v>
                </c:pt>
                <c:pt idx="92">
                  <c:v>3835.7950999999998</c:v>
                </c:pt>
                <c:pt idx="93">
                  <c:v>3861.7494999999999</c:v>
                </c:pt>
                <c:pt idx="94">
                  <c:v>3817.6795999999999</c:v>
                </c:pt>
                <c:pt idx="95">
                  <c:v>3806.4240000000004</c:v>
                </c:pt>
                <c:pt idx="96">
                  <c:v>3916.1114999999995</c:v>
                </c:pt>
                <c:pt idx="97">
                  <c:v>3993.0992000000001</c:v>
                </c:pt>
                <c:pt idx="98">
                  <c:v>4054.7889</c:v>
                </c:pt>
                <c:pt idx="99">
                  <c:v>4101.4161999999997</c:v>
                </c:pt>
                <c:pt idx="100">
                  <c:v>4138.1115000000009</c:v>
                </c:pt>
                <c:pt idx="101">
                  <c:v>4227.7521000000006</c:v>
                </c:pt>
                <c:pt idx="102">
                  <c:v>4251.5259999999998</c:v>
                </c:pt>
                <c:pt idx="103">
                  <c:v>4271.3172000000004</c:v>
                </c:pt>
                <c:pt idx="104">
                  <c:v>4234.6304</c:v>
                </c:pt>
                <c:pt idx="105">
                  <c:v>4316.9273000000003</c:v>
                </c:pt>
                <c:pt idx="106">
                  <c:v>0</c:v>
                </c:pt>
                <c:pt idx="107">
                  <c:v>4379.4465</c:v>
                </c:pt>
                <c:pt idx="108">
                  <c:v>4448.8374400000002</c:v>
                </c:pt>
                <c:pt idx="109">
                  <c:v>4393.4371600000004</c:v>
                </c:pt>
                <c:pt idx="110">
                  <c:v>4299.3251200000004</c:v>
                </c:pt>
                <c:pt idx="111">
                  <c:v>4467.1221000000005</c:v>
                </c:pt>
                <c:pt idx="112">
                  <c:v>4463.6746000000003</c:v>
                </c:pt>
                <c:pt idx="113">
                  <c:v>4573.3348000000005</c:v>
                </c:pt>
                <c:pt idx="114">
                  <c:v>4646.5842000000002</c:v>
                </c:pt>
                <c:pt idx="115">
                  <c:v>4547.3099999999995</c:v>
                </c:pt>
                <c:pt idx="116">
                  <c:v>4444.3056000000006</c:v>
                </c:pt>
                <c:pt idx="117">
                  <c:v>4377.8824999999997</c:v>
                </c:pt>
                <c:pt idx="118">
                  <c:v>4469.7632000000003</c:v>
                </c:pt>
                <c:pt idx="119">
                  <c:v>4665.973</c:v>
                </c:pt>
                <c:pt idx="120">
                  <c:v>4836.4662000000008</c:v>
                </c:pt>
                <c:pt idx="121">
                  <c:v>4772.0679999999993</c:v>
                </c:pt>
                <c:pt idx="122">
                  <c:v>4658.6478000000006</c:v>
                </c:pt>
                <c:pt idx="123">
                  <c:v>4685.4323999999997</c:v>
                </c:pt>
                <c:pt idx="124">
                  <c:v>4795.6927999999998</c:v>
                </c:pt>
                <c:pt idx="125">
                  <c:v>4769.1908999999996</c:v>
                </c:pt>
                <c:pt idx="126">
                  <c:v>4741.4289000000008</c:v>
                </c:pt>
                <c:pt idx="127">
                  <c:v>4698</c:v>
                </c:pt>
                <c:pt idx="128">
                  <c:v>4670.3677399999997</c:v>
                </c:pt>
                <c:pt idx="129">
                  <c:v>4363.1445599999997</c:v>
                </c:pt>
                <c:pt idx="130">
                  <c:v>4451.3627200000001</c:v>
                </c:pt>
                <c:pt idx="131">
                  <c:v>4455.5680400000001</c:v>
                </c:pt>
                <c:pt idx="132">
                  <c:v>4193.3759999999993</c:v>
                </c:pt>
                <c:pt idx="133">
                  <c:v>4444.7270000000008</c:v>
                </c:pt>
                <c:pt idx="134">
                  <c:v>4252.0416000000005</c:v>
                </c:pt>
                <c:pt idx="135">
                  <c:v>4417.2764999999999</c:v>
                </c:pt>
                <c:pt idx="136">
                  <c:v>4477.8743999999997</c:v>
                </c:pt>
                <c:pt idx="137">
                  <c:v>4443.1589999999997</c:v>
                </c:pt>
                <c:pt idx="138">
                  <c:v>4330.5119999999997</c:v>
                </c:pt>
                <c:pt idx="139">
                  <c:v>4503.6705000000002</c:v>
                </c:pt>
                <c:pt idx="140">
                  <c:v>4297.2855</c:v>
                </c:pt>
                <c:pt idx="141">
                  <c:v>4360.7550000000001</c:v>
                </c:pt>
                <c:pt idx="142">
                  <c:v>4443.8994999999995</c:v>
                </c:pt>
                <c:pt idx="143">
                  <c:v>4443.18</c:v>
                </c:pt>
                <c:pt idx="144">
                  <c:v>4432.9836000000005</c:v>
                </c:pt>
                <c:pt idx="145">
                  <c:v>4476.9030000000002</c:v>
                </c:pt>
                <c:pt idx="146">
                  <c:v>4524.3324000000002</c:v>
                </c:pt>
                <c:pt idx="147">
                  <c:v>4736.8815000000004</c:v>
                </c:pt>
                <c:pt idx="148">
                  <c:v>4742.4784</c:v>
                </c:pt>
                <c:pt idx="149">
                  <c:v>4707.4991600000003</c:v>
                </c:pt>
                <c:pt idx="150">
                  <c:v>4747.5066999999999</c:v>
                </c:pt>
                <c:pt idx="151">
                  <c:v>4724.9808000000003</c:v>
                </c:pt>
                <c:pt idx="152">
                  <c:v>4627.0169999999998</c:v>
                </c:pt>
                <c:pt idx="153">
                  <c:v>4612.7786999999998</c:v>
                </c:pt>
                <c:pt idx="154">
                  <c:v>4652.4218000000001</c:v>
                </c:pt>
                <c:pt idx="155">
                  <c:v>4629.0106999999998</c:v>
                </c:pt>
                <c:pt idx="156">
                  <c:v>4692.8064000000004</c:v>
                </c:pt>
                <c:pt idx="157">
                  <c:v>4747.991</c:v>
                </c:pt>
                <c:pt idx="158">
                  <c:v>4817.8911000000007</c:v>
                </c:pt>
                <c:pt idx="159">
                  <c:v>4711.2779999999993</c:v>
                </c:pt>
                <c:pt idx="160">
                  <c:v>4760.0068999999994</c:v>
                </c:pt>
                <c:pt idx="161">
                  <c:v>4845.2943999999998</c:v>
                </c:pt>
                <c:pt idx="162">
                  <c:v>4842.8377</c:v>
                </c:pt>
                <c:pt idx="163">
                  <c:v>4763.3030999999992</c:v>
                </c:pt>
                <c:pt idx="164">
                  <c:v>4753.9250000000002</c:v>
                </c:pt>
                <c:pt idx="165">
                  <c:v>4770.9708000000001</c:v>
                </c:pt>
                <c:pt idx="166">
                  <c:v>4789.5936000000002</c:v>
                </c:pt>
                <c:pt idx="167">
                  <c:v>4868.7744000000002</c:v>
                </c:pt>
                <c:pt idx="168">
                  <c:v>4687.5790000000006</c:v>
                </c:pt>
                <c:pt idx="169">
                  <c:v>4790.3136000000004</c:v>
                </c:pt>
                <c:pt idx="170">
                  <c:v>4855.0867200000012</c:v>
                </c:pt>
                <c:pt idx="171">
                  <c:v>4788.2663400000001</c:v>
                </c:pt>
                <c:pt idx="172">
                  <c:v>4639.4134199999999</c:v>
                </c:pt>
                <c:pt idx="173">
                  <c:v>4523.845620000001</c:v>
                </c:pt>
                <c:pt idx="174">
                  <c:v>4636.2536</c:v>
                </c:pt>
                <c:pt idx="175">
                  <c:v>4811.0820000000003</c:v>
                </c:pt>
                <c:pt idx="176">
                  <c:v>4809.8959999999997</c:v>
                </c:pt>
                <c:pt idx="177">
                  <c:v>4810.8185999999996</c:v>
                </c:pt>
                <c:pt idx="178">
                  <c:v>4860.6634999999987</c:v>
                </c:pt>
                <c:pt idx="179">
                  <c:v>4801.5680000000002</c:v>
                </c:pt>
                <c:pt idx="180">
                  <c:v>0</c:v>
                </c:pt>
                <c:pt idx="181">
                  <c:v>4933.4019999999991</c:v>
                </c:pt>
                <c:pt idx="182">
                  <c:v>5022.5250999999998</c:v>
                </c:pt>
                <c:pt idx="183">
                  <c:v>5026.5704999999998</c:v>
                </c:pt>
                <c:pt idx="184">
                  <c:v>5092.7030000000004</c:v>
                </c:pt>
                <c:pt idx="185">
                  <c:v>5041.3285999999998</c:v>
                </c:pt>
                <c:pt idx="186">
                  <c:v>5111.5484999999999</c:v>
                </c:pt>
                <c:pt idx="187">
                  <c:v>5106.3803999999991</c:v>
                </c:pt>
                <c:pt idx="188">
                  <c:v>5131.8729000000012</c:v>
                </c:pt>
                <c:pt idx="189">
                  <c:v>5192.7393000000002</c:v>
                </c:pt>
                <c:pt idx="190">
                  <c:v>5187.7071999999998</c:v>
                </c:pt>
                <c:pt idx="191">
                  <c:v>5290.7232000000004</c:v>
                </c:pt>
                <c:pt idx="192">
                  <c:v>5326.8344999999999</c:v>
                </c:pt>
                <c:pt idx="193">
                  <c:v>5270.14912</c:v>
                </c:pt>
                <c:pt idx="194">
                  <c:v>5301.01</c:v>
                </c:pt>
                <c:pt idx="195">
                  <c:v>5436.3976799999991</c:v>
                </c:pt>
                <c:pt idx="196">
                  <c:v>5407.8574799999997</c:v>
                </c:pt>
                <c:pt idx="197">
                  <c:v>5426.19</c:v>
                </c:pt>
                <c:pt idx="198">
                  <c:v>5443.9909999999991</c:v>
                </c:pt>
                <c:pt idx="199">
                  <c:v>5501.1745000000001</c:v>
                </c:pt>
                <c:pt idx="200">
                  <c:v>5415.0256999999992</c:v>
                </c:pt>
                <c:pt idx="201">
                  <c:v>5420.9544000000005</c:v>
                </c:pt>
                <c:pt idx="202">
                  <c:v>5461.0250999999998</c:v>
                </c:pt>
                <c:pt idx="203">
                  <c:v>5609.1488000000008</c:v>
                </c:pt>
                <c:pt idx="204">
                  <c:v>5597.9168</c:v>
                </c:pt>
                <c:pt idx="205">
                  <c:v>5585.8911999999991</c:v>
                </c:pt>
                <c:pt idx="206">
                  <c:v>5485.8748999999998</c:v>
                </c:pt>
                <c:pt idx="207">
                  <c:v>5402.7259999999997</c:v>
                </c:pt>
                <c:pt idx="208">
                  <c:v>5452.2649999999994</c:v>
                </c:pt>
                <c:pt idx="209">
                  <c:v>5553.9744000000001</c:v>
                </c:pt>
                <c:pt idx="210">
                  <c:v>5522.6729999999998</c:v>
                </c:pt>
                <c:pt idx="211">
                  <c:v>5617.4125000000004</c:v>
                </c:pt>
                <c:pt idx="212">
                  <c:v>5445.9910999999993</c:v>
                </c:pt>
                <c:pt idx="213">
                  <c:v>5336.0498800000005</c:v>
                </c:pt>
                <c:pt idx="214">
                  <c:v>5351.7172999999993</c:v>
                </c:pt>
                <c:pt idx="215">
                  <c:v>4977.6862199999996</c:v>
                </c:pt>
                <c:pt idx="216">
                  <c:v>5012.3677600000001</c:v>
                </c:pt>
                <c:pt idx="217">
                  <c:v>5233.1319999999996</c:v>
                </c:pt>
                <c:pt idx="218">
                  <c:v>5353.6994999999997</c:v>
                </c:pt>
                <c:pt idx="219">
                  <c:v>5364.1701000000003</c:v>
                </c:pt>
                <c:pt idx="220">
                  <c:v>5344.3511999999992</c:v>
                </c:pt>
                <c:pt idx="221">
                  <c:v>5342.2240000000002</c:v>
                </c:pt>
                <c:pt idx="222">
                  <c:v>5387.9877000000006</c:v>
                </c:pt>
                <c:pt idx="223">
                  <c:v>5466.2850000000008</c:v>
                </c:pt>
                <c:pt idx="224">
                  <c:v>5500.4009999999998</c:v>
                </c:pt>
                <c:pt idx="225">
                  <c:v>5296.0432000000001</c:v>
                </c:pt>
                <c:pt idx="226">
                  <c:v>5236.9632000000001</c:v>
                </c:pt>
                <c:pt idx="227">
                  <c:v>5054.6855000000005</c:v>
                </c:pt>
                <c:pt idx="228">
                  <c:v>5117.4962999999998</c:v>
                </c:pt>
                <c:pt idx="229">
                  <c:v>5069.1071999999995</c:v>
                </c:pt>
                <c:pt idx="230">
                  <c:v>4950.1008000000002</c:v>
                </c:pt>
                <c:pt idx="231">
                  <c:v>5082.824700000001</c:v>
                </c:pt>
                <c:pt idx="232">
                  <c:v>5134.1949999999997</c:v>
                </c:pt>
                <c:pt idx="233">
                  <c:v>5131.3143</c:v>
                </c:pt>
                <c:pt idx="234">
                  <c:v>5079.6167999999998</c:v>
                </c:pt>
                <c:pt idx="235">
                  <c:v>4990.8993000000009</c:v>
                </c:pt>
                <c:pt idx="236">
                  <c:v>4948.5798000000004</c:v>
                </c:pt>
                <c:pt idx="237">
                  <c:v>4854.2871999999998</c:v>
                </c:pt>
                <c:pt idx="238">
                  <c:v>4731.9616800000003</c:v>
                </c:pt>
                <c:pt idx="239">
                  <c:v>4619.6768000000002</c:v>
                </c:pt>
                <c:pt idx="240">
                  <c:v>4863.924</c:v>
                </c:pt>
                <c:pt idx="241">
                  <c:v>5007.4156000000003</c:v>
                </c:pt>
                <c:pt idx="242">
                  <c:v>5066.1596</c:v>
                </c:pt>
                <c:pt idx="243">
                  <c:v>4999.1930000000002</c:v>
                </c:pt>
                <c:pt idx="244">
                  <c:v>5052.3899999999994</c:v>
                </c:pt>
                <c:pt idx="245">
                  <c:v>5082.0902999999998</c:v>
                </c:pt>
                <c:pt idx="246">
                  <c:v>5000.5</c:v>
                </c:pt>
                <c:pt idx="247">
                  <c:v>5005.6982000000007</c:v>
                </c:pt>
                <c:pt idx="248">
                  <c:v>5111.3696999999993</c:v>
                </c:pt>
                <c:pt idx="249">
                  <c:v>5057.4771000000001</c:v>
                </c:pt>
                <c:pt idx="250">
                  <c:v>5078.9570000000003</c:v>
                </c:pt>
                <c:pt idx="251">
                  <c:v>5012.7889999999998</c:v>
                </c:pt>
                <c:pt idx="252">
                  <c:v>5114.3399999999992</c:v>
                </c:pt>
                <c:pt idx="253">
                  <c:v>5011.6970000000001</c:v>
                </c:pt>
                <c:pt idx="254">
                  <c:v>5125.8143999999993</c:v>
                </c:pt>
                <c:pt idx="255">
                  <c:v>5183.0064999999995</c:v>
                </c:pt>
                <c:pt idx="256">
                  <c:v>5189.3789999999999</c:v>
                </c:pt>
                <c:pt idx="257">
                  <c:v>5333.2044999999998</c:v>
                </c:pt>
                <c:pt idx="258">
                  <c:v>5339.1119599999993</c:v>
                </c:pt>
                <c:pt idx="259">
                  <c:v>5299.7669999999998</c:v>
                </c:pt>
                <c:pt idx="260">
                  <c:v>5170.2300000000005</c:v>
                </c:pt>
                <c:pt idx="261">
                  <c:v>5202.4901600000012</c:v>
                </c:pt>
                <c:pt idx="262">
                  <c:v>5333.4632000000001</c:v>
                </c:pt>
                <c:pt idx="263">
                  <c:v>5414.6710000000003</c:v>
                </c:pt>
                <c:pt idx="264">
                  <c:v>5478.2190000000001</c:v>
                </c:pt>
                <c:pt idx="265">
                  <c:v>5566.701</c:v>
                </c:pt>
                <c:pt idx="266">
                  <c:v>5585.7651000000005</c:v>
                </c:pt>
                <c:pt idx="267">
                  <c:v>5562.1138999999994</c:v>
                </c:pt>
                <c:pt idx="268">
                  <c:v>5570.9775</c:v>
                </c:pt>
                <c:pt idx="269">
                  <c:v>5626.5020000000004</c:v>
                </c:pt>
                <c:pt idx="270">
                  <c:v>5788.8996000000006</c:v>
                </c:pt>
                <c:pt idx="271">
                  <c:v>5885.0208000000002</c:v>
                </c:pt>
                <c:pt idx="272">
                  <c:v>5789.4411</c:v>
                </c:pt>
                <c:pt idx="273">
                  <c:v>5859.1889999999994</c:v>
                </c:pt>
                <c:pt idx="274">
                  <c:v>5966.3264999999992</c:v>
                </c:pt>
                <c:pt idx="275">
                  <c:v>6071.2080000000005</c:v>
                </c:pt>
                <c:pt idx="276">
                  <c:v>6087.5135999999993</c:v>
                </c:pt>
                <c:pt idx="277">
                  <c:v>6056.3276000000005</c:v>
                </c:pt>
                <c:pt idx="278">
                  <c:v>6097.4368999999997</c:v>
                </c:pt>
                <c:pt idx="279">
                  <c:v>6165.2151000000003</c:v>
                </c:pt>
                <c:pt idx="280">
                  <c:v>6177.7493999999997</c:v>
                </c:pt>
                <c:pt idx="281">
                  <c:v>6208.5177599999997</c:v>
                </c:pt>
                <c:pt idx="282">
                  <c:v>6247.3831000000009</c:v>
                </c:pt>
                <c:pt idx="283">
                  <c:v>6178.4250000000002</c:v>
                </c:pt>
                <c:pt idx="284">
                  <c:v>6282</c:v>
                </c:pt>
                <c:pt idx="285">
                  <c:v>6283.6751999999997</c:v>
                </c:pt>
                <c:pt idx="286">
                  <c:v>6344.5175000000008</c:v>
                </c:pt>
                <c:pt idx="287">
                  <c:v>6204.4596000000001</c:v>
                </c:pt>
                <c:pt idx="288">
                  <c:v>6193.3599000000004</c:v>
                </c:pt>
                <c:pt idx="289">
                  <c:v>6261.9000999999998</c:v>
                </c:pt>
                <c:pt idx="290">
                  <c:v>6290.3019999999997</c:v>
                </c:pt>
                <c:pt idx="291">
                  <c:v>6267.2378999999992</c:v>
                </c:pt>
                <c:pt idx="292">
                  <c:v>6017.6012000000001</c:v>
                </c:pt>
                <c:pt idx="293">
                  <c:v>5875.2855</c:v>
                </c:pt>
                <c:pt idx="294">
                  <c:v>6029.4213</c:v>
                </c:pt>
                <c:pt idx="295">
                  <c:v>6056.2656000000006</c:v>
                </c:pt>
                <c:pt idx="296">
                  <c:v>6241.4055000000008</c:v>
                </c:pt>
                <c:pt idx="297">
                  <c:v>6052.5093999999999</c:v>
                </c:pt>
                <c:pt idx="298">
                  <c:v>6062.1369999999997</c:v>
                </c:pt>
                <c:pt idx="299">
                  <c:v>6006.7365</c:v>
                </c:pt>
                <c:pt idx="300">
                  <c:v>6017.4719999999998</c:v>
                </c:pt>
                <c:pt idx="301">
                  <c:v>5998.1997599999995</c:v>
                </c:pt>
                <c:pt idx="302">
                  <c:v>5794.9533600000004</c:v>
                </c:pt>
                <c:pt idx="303">
                  <c:v>5833.4705000000004</c:v>
                </c:pt>
                <c:pt idx="304">
                  <c:v>5647.7584799999995</c:v>
                </c:pt>
                <c:pt idx="305">
                  <c:v>5714.0375000000004</c:v>
                </c:pt>
                <c:pt idx="306">
                  <c:v>5843.54</c:v>
                </c:pt>
                <c:pt idx="307">
                  <c:v>5849.4618</c:v>
                </c:pt>
                <c:pt idx="308">
                  <c:v>0</c:v>
                </c:pt>
                <c:pt idx="309">
                  <c:v>5114.6575000000003</c:v>
                </c:pt>
                <c:pt idx="310">
                  <c:v>5249.7475000000004</c:v>
                </c:pt>
                <c:pt idx="311">
                  <c:v>4962.1764000000012</c:v>
                </c:pt>
                <c:pt idx="312">
                  <c:v>4919.0613999999996</c:v>
                </c:pt>
                <c:pt idx="313">
                  <c:v>4986.17</c:v>
                </c:pt>
                <c:pt idx="314">
                  <c:v>4990.7031999999999</c:v>
                </c:pt>
                <c:pt idx="315">
                  <c:v>5238.8510999999999</c:v>
                </c:pt>
                <c:pt idx="316">
                  <c:v>5433.2904999999992</c:v>
                </c:pt>
                <c:pt idx="317">
                  <c:v>5454.4967999999999</c:v>
                </c:pt>
                <c:pt idx="318">
                  <c:v>5363.0639999999994</c:v>
                </c:pt>
                <c:pt idx="319">
                  <c:v>5431.8693000000003</c:v>
                </c:pt>
                <c:pt idx="320">
                  <c:v>5405.9207000000006</c:v>
                </c:pt>
                <c:pt idx="321">
                  <c:v>5380.4310999999998</c:v>
                </c:pt>
                <c:pt idx="322">
                  <c:v>5397.80188</c:v>
                </c:pt>
                <c:pt idx="323">
                  <c:v>5506.89984</c:v>
                </c:pt>
                <c:pt idx="324">
                  <c:v>5382.5147999999999</c:v>
                </c:pt>
                <c:pt idx="325">
                  <c:v>5191.4505000000008</c:v>
                </c:pt>
                <c:pt idx="326">
                  <c:v>5382.3616000000011</c:v>
                </c:pt>
                <c:pt idx="327">
                  <c:v>5490.4696000000004</c:v>
                </c:pt>
                <c:pt idx="328">
                  <c:v>5539.4152999999997</c:v>
                </c:pt>
                <c:pt idx="329">
                  <c:v>5543.104800000001</c:v>
                </c:pt>
                <c:pt idx="330">
                  <c:v>5657.9259000000002</c:v>
                </c:pt>
                <c:pt idx="331">
                  <c:v>5677.2255999999998</c:v>
                </c:pt>
                <c:pt idx="332">
                  <c:v>5701.4232000000002</c:v>
                </c:pt>
                <c:pt idx="333">
                  <c:v>5731.1355999999996</c:v>
                </c:pt>
                <c:pt idx="334">
                  <c:v>5603.8971000000001</c:v>
                </c:pt>
                <c:pt idx="335">
                  <c:v>5660.3519999999999</c:v>
                </c:pt>
                <c:pt idx="336">
                  <c:v>5738.8346000000001</c:v>
                </c:pt>
                <c:pt idx="337">
                  <c:v>5794.3755000000001</c:v>
                </c:pt>
                <c:pt idx="338">
                  <c:v>5911.8239999999996</c:v>
                </c:pt>
                <c:pt idx="339">
                  <c:v>5875.683</c:v>
                </c:pt>
                <c:pt idx="340">
                  <c:v>5790.5846000000001</c:v>
                </c:pt>
                <c:pt idx="341">
                  <c:v>5994.0360000000001</c:v>
                </c:pt>
                <c:pt idx="342">
                  <c:v>6098.0056000000004</c:v>
                </c:pt>
                <c:pt idx="343">
                  <c:v>6074.4164000000001</c:v>
                </c:pt>
                <c:pt idx="344">
                  <c:v>6214.2386799999995</c:v>
                </c:pt>
                <c:pt idx="345">
                  <c:v>0</c:v>
                </c:pt>
                <c:pt idx="346">
                  <c:v>6356.8778000000002</c:v>
                </c:pt>
                <c:pt idx="347">
                  <c:v>6422.3548000000001</c:v>
                </c:pt>
                <c:pt idx="348">
                  <c:v>6389.299</c:v>
                </c:pt>
                <c:pt idx="349">
                  <c:v>6335.2673999999997</c:v>
                </c:pt>
                <c:pt idx="350">
                  <c:v>6216.592200000001</c:v>
                </c:pt>
                <c:pt idx="351">
                  <c:v>6402.0240000000003</c:v>
                </c:pt>
                <c:pt idx="352">
                  <c:v>6542.5150000000003</c:v>
                </c:pt>
                <c:pt idx="353">
                  <c:v>6513.9380999999994</c:v>
                </c:pt>
                <c:pt idx="354">
                  <c:v>6515.8409999999994</c:v>
                </c:pt>
                <c:pt idx="355">
                  <c:v>6571.5825000000004</c:v>
                </c:pt>
                <c:pt idx="356">
                  <c:v>6592.95</c:v>
                </c:pt>
                <c:pt idx="357">
                  <c:v>6603.6131999999998</c:v>
                </c:pt>
                <c:pt idx="358">
                  <c:v>6738.6554999999998</c:v>
                </c:pt>
                <c:pt idx="359">
                  <c:v>6890.0183999999999</c:v>
                </c:pt>
                <c:pt idx="360">
                  <c:v>6816.1247999999996</c:v>
                </c:pt>
                <c:pt idx="361">
                  <c:v>6676.9791999999998</c:v>
                </c:pt>
                <c:pt idx="362">
                  <c:v>6707.4646000000002</c:v>
                </c:pt>
                <c:pt idx="363">
                  <c:v>6775.1543999999994</c:v>
                </c:pt>
                <c:pt idx="364">
                  <c:v>7042.0839999999998</c:v>
                </c:pt>
                <c:pt idx="365">
                  <c:v>7222.5035999999991</c:v>
                </c:pt>
                <c:pt idx="366">
                  <c:v>6921.8226000000004</c:v>
                </c:pt>
                <c:pt idx="367">
                  <c:v>7029.1829999999991</c:v>
                </c:pt>
                <c:pt idx="368">
                  <c:v>6866.25576</c:v>
                </c:pt>
                <c:pt idx="369">
                  <c:v>6776.3249399999995</c:v>
                </c:pt>
                <c:pt idx="370">
                  <c:v>6748.0840799999996</c:v>
                </c:pt>
                <c:pt idx="371">
                  <c:v>6865.8107399999999</c:v>
                </c:pt>
                <c:pt idx="372">
                  <c:v>6874.3440000000001</c:v>
                </c:pt>
                <c:pt idx="373">
                  <c:v>6997.8740000000007</c:v>
                </c:pt>
                <c:pt idx="374">
                  <c:v>6874.7454000000007</c:v>
                </c:pt>
                <c:pt idx="375">
                  <c:v>7206.7588000000005</c:v>
                </c:pt>
                <c:pt idx="376">
                  <c:v>7838.4779999999992</c:v>
                </c:pt>
                <c:pt idx="377">
                  <c:v>8365.7839999999997</c:v>
                </c:pt>
                <c:pt idx="378">
                  <c:v>8171.0763000000006</c:v>
                </c:pt>
                <c:pt idx="379">
                  <c:v>8840.2656000000006</c:v>
                </c:pt>
                <c:pt idx="380">
                  <c:v>9203.3520000000008</c:v>
                </c:pt>
                <c:pt idx="381">
                  <c:v>9515.0040000000008</c:v>
                </c:pt>
                <c:pt idx="382">
                  <c:v>8280.7660000000014</c:v>
                </c:pt>
                <c:pt idx="383">
                  <c:v>8091.4463999999989</c:v>
                </c:pt>
                <c:pt idx="384">
                  <c:v>8392.1707999999999</c:v>
                </c:pt>
                <c:pt idx="385">
                  <c:v>7883.3553000000002</c:v>
                </c:pt>
                <c:pt idx="386">
                  <c:v>7356.4431999999997</c:v>
                </c:pt>
                <c:pt idx="387">
                  <c:v>7236.3456000000006</c:v>
                </c:pt>
                <c:pt idx="388">
                  <c:v>7802.1554399999995</c:v>
                </c:pt>
                <c:pt idx="389">
                  <c:v>7905.1343200000001</c:v>
                </c:pt>
                <c:pt idx="390">
                  <c:v>8455.2206999999999</c:v>
                </c:pt>
                <c:pt idx="391">
                  <c:v>8353.3447999999989</c:v>
                </c:pt>
                <c:pt idx="392">
                  <c:v>8796.7422000000006</c:v>
                </c:pt>
                <c:pt idx="393">
                  <c:v>8572.6653999999999</c:v>
                </c:pt>
                <c:pt idx="394">
                  <c:v>8687.1530000000002</c:v>
                </c:pt>
                <c:pt idx="395">
                  <c:v>8060.377199999999</c:v>
                </c:pt>
                <c:pt idx="396">
                  <c:v>7887.8407999999999</c:v>
                </c:pt>
                <c:pt idx="397">
                  <c:v>8175.9905999999992</c:v>
                </c:pt>
                <c:pt idx="398">
                  <c:v>7613.2575999999999</c:v>
                </c:pt>
                <c:pt idx="399">
                  <c:v>7542.5346</c:v>
                </c:pt>
                <c:pt idx="400">
                  <c:v>7792.4760000000006</c:v>
                </c:pt>
                <c:pt idx="401">
                  <c:v>7692.8819999999996</c:v>
                </c:pt>
                <c:pt idx="402">
                  <c:v>7306.7439000000013</c:v>
                </c:pt>
                <c:pt idx="403">
                  <c:v>7289.6372999999994</c:v>
                </c:pt>
                <c:pt idx="404">
                  <c:v>7461.8644000000004</c:v>
                </c:pt>
                <c:pt idx="405">
                  <c:v>7150.0107000000007</c:v>
                </c:pt>
                <c:pt idx="406">
                  <c:v>7660.6900000000005</c:v>
                </c:pt>
                <c:pt idx="407">
                  <c:v>7935.51</c:v>
                </c:pt>
                <c:pt idx="408">
                  <c:v>8151.5867999999991</c:v>
                </c:pt>
                <c:pt idx="409">
                  <c:v>8237.0313000000006</c:v>
                </c:pt>
                <c:pt idx="410">
                  <c:v>7817.3183000000008</c:v>
                </c:pt>
                <c:pt idx="411">
                  <c:v>7802.5735400000003</c:v>
                </c:pt>
                <c:pt idx="412">
                  <c:v>7915.0254000000014</c:v>
                </c:pt>
                <c:pt idx="413">
                  <c:v>7805.2928999999995</c:v>
                </c:pt>
                <c:pt idx="414">
                  <c:v>7543.2370000000001</c:v>
                </c:pt>
                <c:pt idx="415">
                  <c:v>7808.5260000000007</c:v>
                </c:pt>
                <c:pt idx="416">
                  <c:v>7800.4491999999991</c:v>
                </c:pt>
                <c:pt idx="417">
                  <c:v>8070.5759999999991</c:v>
                </c:pt>
                <c:pt idx="418">
                  <c:v>8010.8787999999995</c:v>
                </c:pt>
                <c:pt idx="419">
                  <c:v>8047.6084000000001</c:v>
                </c:pt>
                <c:pt idx="420">
                  <c:v>7830.2685999999994</c:v>
                </c:pt>
                <c:pt idx="421">
                  <c:v>8193.56</c:v>
                </c:pt>
                <c:pt idx="422">
                  <c:v>8282.972600000001</c:v>
                </c:pt>
                <c:pt idx="423">
                  <c:v>8446.8014999999996</c:v>
                </c:pt>
                <c:pt idx="424">
                  <c:v>7976.0733000000009</c:v>
                </c:pt>
                <c:pt idx="425">
                  <c:v>7707.4576000000006</c:v>
                </c:pt>
                <c:pt idx="426">
                  <c:v>8184.0681999999997</c:v>
                </c:pt>
                <c:pt idx="427">
                  <c:v>8217.6458999999995</c:v>
                </c:pt>
                <c:pt idx="428">
                  <c:v>8560.7651999999998</c:v>
                </c:pt>
                <c:pt idx="429">
                  <c:v>8888.1859999999997</c:v>
                </c:pt>
                <c:pt idx="430">
                  <c:v>8651.2880999999998</c:v>
                </c:pt>
                <c:pt idx="431">
                  <c:v>8447.8316999999988</c:v>
                </c:pt>
                <c:pt idx="432">
                  <c:v>8579.5295600000009</c:v>
                </c:pt>
                <c:pt idx="433">
                  <c:v>8627.9033999999992</c:v>
                </c:pt>
                <c:pt idx="434">
                  <c:v>8547.4750000000004</c:v>
                </c:pt>
                <c:pt idx="435">
                  <c:v>8504.9796000000006</c:v>
                </c:pt>
                <c:pt idx="436">
                  <c:v>8545.058500000001</c:v>
                </c:pt>
                <c:pt idx="437">
                  <c:v>8856.8066999999992</c:v>
                </c:pt>
                <c:pt idx="438">
                  <c:v>8935.1854999999996</c:v>
                </c:pt>
                <c:pt idx="439">
                  <c:v>0</c:v>
                </c:pt>
                <c:pt idx="440">
                  <c:v>8899.538700000001</c:v>
                </c:pt>
                <c:pt idx="441">
                  <c:v>8939.5655999999999</c:v>
                </c:pt>
                <c:pt idx="442">
                  <c:v>9044.569300000001</c:v>
                </c:pt>
                <c:pt idx="443">
                  <c:v>9235.0102999999999</c:v>
                </c:pt>
                <c:pt idx="444">
                  <c:v>9221.67</c:v>
                </c:pt>
                <c:pt idx="445">
                  <c:v>9274.5746999999992</c:v>
                </c:pt>
                <c:pt idx="446">
                  <c:v>9487.9470000000001</c:v>
                </c:pt>
                <c:pt idx="447">
                  <c:v>9455.9081999999999</c:v>
                </c:pt>
                <c:pt idx="448">
                  <c:v>9431.5671999999995</c:v>
                </c:pt>
                <c:pt idx="449">
                  <c:v>9454.3074000000015</c:v>
                </c:pt>
                <c:pt idx="450">
                  <c:v>9276.5400000000009</c:v>
                </c:pt>
                <c:pt idx="451">
                  <c:v>8981.4958999999999</c:v>
                </c:pt>
                <c:pt idx="452">
                  <c:v>9130.8311199999989</c:v>
                </c:pt>
                <c:pt idx="453">
                  <c:v>8492.3387199999997</c:v>
                </c:pt>
                <c:pt idx="454">
                  <c:v>8467.8592799999988</c:v>
                </c:pt>
                <c:pt idx="455">
                  <c:v>8576.6499000000003</c:v>
                </c:pt>
                <c:pt idx="456">
                  <c:v>8301.9341999999997</c:v>
                </c:pt>
                <c:pt idx="457">
                  <c:v>8147.6578</c:v>
                </c:pt>
                <c:pt idx="458">
                  <c:v>8421.2650000000012</c:v>
                </c:pt>
                <c:pt idx="459">
                  <c:v>8343.7098639999986</c:v>
                </c:pt>
                <c:pt idx="460">
                  <c:v>8702.1698830000005</c:v>
                </c:pt>
                <c:pt idx="461">
                  <c:v>8826.105012</c:v>
                </c:pt>
                <c:pt idx="462">
                  <c:v>8650.9028990000006</c:v>
                </c:pt>
                <c:pt idx="463">
                  <c:v>8366.5367700000006</c:v>
                </c:pt>
                <c:pt idx="464">
                  <c:v>8540.3844019999997</c:v>
                </c:pt>
                <c:pt idx="465">
                  <c:v>8758.7017360000009</c:v>
                </c:pt>
                <c:pt idx="466">
                  <c:v>7985.2452160000012</c:v>
                </c:pt>
                <c:pt idx="467">
                  <c:v>7782.5886440000004</c:v>
                </c:pt>
                <c:pt idx="468">
                  <c:v>8130.4127049999997</c:v>
                </c:pt>
                <c:pt idx="469">
                  <c:v>8306.1724169999998</c:v>
                </c:pt>
                <c:pt idx="470">
                  <c:v>8191.1770080000006</c:v>
                </c:pt>
                <c:pt idx="471">
                  <c:v>7543.0912720000006</c:v>
                </c:pt>
                <c:pt idx="472">
                  <c:v>7635.48956</c:v>
                </c:pt>
                <c:pt idx="473">
                  <c:v>7692.708952</c:v>
                </c:pt>
                <c:pt idx="474">
                  <c:v>7780.1365479999995</c:v>
                </c:pt>
                <c:pt idx="475">
                  <c:v>8323.0092000000004</c:v>
                </c:pt>
                <c:pt idx="476">
                  <c:v>8179.7773999999999</c:v>
                </c:pt>
                <c:pt idx="477">
                  <c:v>7678.0271999999995</c:v>
                </c:pt>
                <c:pt idx="478">
                  <c:v>7564.6359999999995</c:v>
                </c:pt>
                <c:pt idx="479">
                  <c:v>7665.8751999999995</c:v>
                </c:pt>
                <c:pt idx="480">
                  <c:v>7641.8033999999998</c:v>
                </c:pt>
                <c:pt idx="481">
                  <c:v>7827.9473999999991</c:v>
                </c:pt>
                <c:pt idx="482">
                  <c:v>7751.0920000000006</c:v>
                </c:pt>
                <c:pt idx="483">
                  <c:v>7810.7040000000006</c:v>
                </c:pt>
                <c:pt idx="484">
                  <c:v>7400.7730000000001</c:v>
                </c:pt>
                <c:pt idx="485">
                  <c:v>7381.4790000000003</c:v>
                </c:pt>
                <c:pt idx="486">
                  <c:v>7210.7559999999994</c:v>
                </c:pt>
                <c:pt idx="487">
                  <c:v>6955.7892000000002</c:v>
                </c:pt>
                <c:pt idx="488">
                  <c:v>7089.6465000000007</c:v>
                </c:pt>
                <c:pt idx="489">
                  <c:v>7205.3919999999989</c:v>
                </c:pt>
                <c:pt idx="490">
                  <c:v>7200.2892999999985</c:v>
                </c:pt>
                <c:pt idx="491">
                  <c:v>7236.0680000000002</c:v>
                </c:pt>
                <c:pt idx="492">
                  <c:v>7484.8535999999995</c:v>
                </c:pt>
                <c:pt idx="493">
                  <c:v>7361.7934999999998</c:v>
                </c:pt>
                <c:pt idx="494">
                  <c:v>7354.3975</c:v>
                </c:pt>
                <c:pt idx="495">
                  <c:v>6875.7605000000012</c:v>
                </c:pt>
                <c:pt idx="496">
                  <c:v>6957.4080000000004</c:v>
                </c:pt>
                <c:pt idx="497">
                  <c:v>7242.7575000000006</c:v>
                </c:pt>
                <c:pt idx="498">
                  <c:v>7254.3383999999996</c:v>
                </c:pt>
                <c:pt idx="499">
                  <c:v>7205.7678000000005</c:v>
                </c:pt>
                <c:pt idx="500">
                  <c:v>7487.5344999999988</c:v>
                </c:pt>
                <c:pt idx="501">
                  <c:v>7599.1995999999999</c:v>
                </c:pt>
                <c:pt idx="502">
                  <c:v>7422.4495999999999</c:v>
                </c:pt>
                <c:pt idx="503">
                  <c:v>7442.0082000000002</c:v>
                </c:pt>
                <c:pt idx="504">
                  <c:v>7743.2000000000007</c:v>
                </c:pt>
                <c:pt idx="505">
                  <c:v>7329.7632000000003</c:v>
                </c:pt>
                <c:pt idx="506">
                  <c:v>7091.4000000000005</c:v>
                </c:pt>
                <c:pt idx="507">
                  <c:v>6937.0144999999993</c:v>
                </c:pt>
                <c:pt idx="508">
                  <c:v>6925.2764000000006</c:v>
                </c:pt>
                <c:pt idx="509">
                  <c:v>7103.7037000000009</c:v>
                </c:pt>
                <c:pt idx="510">
                  <c:v>6933.6531000000004</c:v>
                </c:pt>
                <c:pt idx="511">
                  <c:v>6524.9052000000001</c:v>
                </c:pt>
                <c:pt idx="512">
                  <c:v>6611.9119999999994</c:v>
                </c:pt>
                <c:pt idx="513">
                  <c:v>6914.5593000000008</c:v>
                </c:pt>
                <c:pt idx="514">
                  <c:v>6986.0608000000002</c:v>
                </c:pt>
                <c:pt idx="515">
                  <c:v>6973.7559999999994</c:v>
                </c:pt>
                <c:pt idx="516">
                  <c:v>7065.4885000000004</c:v>
                </c:pt>
                <c:pt idx="517">
                  <c:v>6753.7129999999997</c:v>
                </c:pt>
                <c:pt idx="518">
                  <c:v>6783.2669999999998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6835312"/>
        <c:axId val="-1176830416"/>
      </c:lineChart>
      <c:dateAx>
        <c:axId val="-1176824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826608"/>
        <c:crosses val="autoZero"/>
        <c:auto val="1"/>
        <c:lblOffset val="100"/>
        <c:baseTimeUnit val="days"/>
      </c:dateAx>
      <c:valAx>
        <c:axId val="-11768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824432"/>
        <c:crosses val="autoZero"/>
        <c:crossBetween val="between"/>
      </c:valAx>
      <c:valAx>
        <c:axId val="-117683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835312"/>
        <c:crosses val="max"/>
        <c:crossBetween val="between"/>
      </c:valAx>
      <c:catAx>
        <c:axId val="-117683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-117683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20</xdr:row>
      <xdr:rowOff>28575</xdr:rowOff>
    </xdr:from>
    <xdr:to>
      <xdr:col>13</xdr:col>
      <xdr:colOff>123825</xdr:colOff>
      <xdr:row>32</xdr:row>
      <xdr:rowOff>95250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Rectangle 1"/>
            <xdr:cNvSpPr/>
          </xdr:nvSpPr>
          <xdr:spPr>
            <a:xfrm>
              <a:off x="3914775" y="3838575"/>
              <a:ext cx="6210300" cy="235267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400" b="1" i="1" u="sng">
                  <a:solidFill>
                    <a:srgbClr val="FF0000"/>
                  </a:solidFill>
                </a:rPr>
                <a:t>Formulae:</a:t>
              </a:r>
            </a:p>
            <a:p>
              <a:pPr algn="l"/>
              <a:endParaRPr lang="en-IN" sz="1100"/>
            </a:p>
            <a:p>
              <a:pPr algn="l"/>
              <a:r>
                <a:rPr lang="en-IN" sz="1100"/>
                <a:t>Terminal Value                     =            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𝐶𝐹</m:t>
                          </m:r>
                        </m:e>
                        <m: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∗(1+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𝑔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𝑘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𝑔</m:t>
                      </m:r>
                    </m:den>
                  </m:f>
                </m:oMath>
              </a14:m>
              <a:endParaRPr lang="en-IN" sz="1600"/>
            </a:p>
            <a:p>
              <a:pPr algn="l"/>
              <a:endParaRPr lang="en-IN" sz="1100"/>
            </a:p>
            <a:p>
              <a:pPr algn="l"/>
              <a:r>
                <a:rPr lang="en-IN" sz="1100"/>
                <a:t>Intrinsic Value                      =     NPV (k,</a:t>
              </a:r>
              <a:r>
                <a:rPr lang="en-IN" sz="1100" baseline="0"/>
                <a:t> CF</a:t>
              </a:r>
              <a:r>
                <a:rPr lang="en-IN" sz="1100" baseline="-25000"/>
                <a:t>1</a:t>
              </a:r>
              <a:r>
                <a:rPr lang="en-IN" sz="1100" baseline="0"/>
                <a:t>....CF</a:t>
              </a:r>
              <a:r>
                <a:rPr lang="en-IN" sz="1100" baseline="-25000"/>
                <a:t>n</a:t>
              </a:r>
              <a:r>
                <a:rPr lang="en-IN" sz="1100" baseline="0"/>
                <a:t>)</a:t>
              </a:r>
            </a:p>
            <a:p>
              <a:pPr algn="l"/>
              <a:endParaRPr lang="en-IN" sz="1100" baseline="0"/>
            </a:p>
            <a:p>
              <a:pPr algn="l"/>
              <a:r>
                <a:rPr lang="en-IN" sz="1100" baseline="0"/>
                <a:t>Fair Value Share Price         =     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𝐼𝑛𝑡𝑟𝑖𝑛𝑠𝑖𝑐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𝑉𝑎𝑙𝑢𝑒</m:t>
                      </m:r>
                    </m:num>
                    <m:den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𝑆h𝑎𝑟𝑒𝑠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𝑜𝑢𝑡𝑠𝑡𝑎𝑛𝑑𝑖𝑛𝑔</m:t>
                      </m:r>
                    </m:den>
                  </m:f>
                </m:oMath>
              </a14:m>
              <a:endParaRPr lang="en-IN" sz="1100"/>
            </a:p>
            <a:p>
              <a:pPr algn="l"/>
              <a:endParaRPr lang="en-IN" sz="1100"/>
            </a:p>
            <a:p>
              <a:pPr algn="l"/>
              <a:r>
                <a:rPr lang="en-IN" sz="1100"/>
                <a:t>Recommended</a:t>
              </a:r>
              <a:r>
                <a:rPr lang="en-IN" sz="1100" baseline="0"/>
                <a:t> Buy Price   =     Fair Value Share Price * (1 - Margin of Safety)</a:t>
              </a:r>
              <a:endParaRPr lang="en-IN" sz="1100"/>
            </a:p>
          </xdr:txBody>
        </xdr:sp>
      </mc:Choice>
      <mc:Fallback>
        <xdr:sp macro="" textlink="">
          <xdr:nvSpPr>
            <xdr:cNvPr id="2" name="Rectangle 1"/>
            <xdr:cNvSpPr/>
          </xdr:nvSpPr>
          <xdr:spPr>
            <a:xfrm>
              <a:off x="3914775" y="3838575"/>
              <a:ext cx="6210300" cy="235267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400" b="1" i="1" u="sng">
                  <a:solidFill>
                    <a:srgbClr val="FF0000"/>
                  </a:solidFill>
                </a:rPr>
                <a:t>Formulae:</a:t>
              </a:r>
            </a:p>
            <a:p>
              <a:pPr algn="l"/>
              <a:endParaRPr lang="en-IN" sz="1100"/>
            </a:p>
            <a:p>
              <a:pPr algn="l"/>
              <a:r>
                <a:rPr lang="en-IN" sz="1100"/>
                <a:t>Terminal Value                     =             </a:t>
              </a:r>
              <a:r>
                <a:rPr lang="en-IN" sz="1600" i="0">
                  <a:latin typeface="Cambria Math" panose="02040503050406030204" pitchFamily="18" charset="0"/>
                </a:rPr>
                <a:t>(〖</a:t>
              </a:r>
              <a:r>
                <a:rPr lang="en-US" sz="1600" b="0" i="0">
                  <a:latin typeface="Cambria Math" panose="02040503050406030204" pitchFamily="18" charset="0"/>
                </a:rPr>
                <a:t>𝐶𝐹</a:t>
              </a:r>
              <a:r>
                <a:rPr lang="en-IN" sz="1600" b="0" i="0">
                  <a:latin typeface="Cambria Math" panose="02040503050406030204" pitchFamily="18" charset="0"/>
                </a:rPr>
                <a:t>〗_</a:t>
              </a:r>
              <a:r>
                <a:rPr lang="en-US" sz="1600" b="0" i="0">
                  <a:latin typeface="Cambria Math" panose="02040503050406030204" pitchFamily="18" charset="0"/>
                </a:rPr>
                <a:t>𝑛∗(1+𝑔)</a:t>
              </a:r>
              <a:r>
                <a:rPr lang="en-IN" sz="1600" b="0" i="0">
                  <a:latin typeface="Cambria Math" panose="02040503050406030204" pitchFamily="18" charset="0"/>
                </a:rPr>
                <a:t>)/(</a:t>
              </a:r>
              <a:r>
                <a:rPr lang="en-US" sz="1600" b="0" i="0">
                  <a:latin typeface="Cambria Math" panose="02040503050406030204" pitchFamily="18" charset="0"/>
                </a:rPr>
                <a:t>𝑘−𝑔</a:t>
              </a:r>
              <a:r>
                <a:rPr lang="en-IN" sz="1600" b="0" i="0">
                  <a:latin typeface="Cambria Math" panose="02040503050406030204" pitchFamily="18" charset="0"/>
                </a:rPr>
                <a:t>)</a:t>
              </a:r>
              <a:endParaRPr lang="en-IN" sz="1600"/>
            </a:p>
            <a:p>
              <a:pPr algn="l"/>
              <a:endParaRPr lang="en-IN" sz="1100"/>
            </a:p>
            <a:p>
              <a:pPr algn="l"/>
              <a:r>
                <a:rPr lang="en-IN" sz="1100"/>
                <a:t>Intrinsic Value                      =     NPV (k,</a:t>
              </a:r>
              <a:r>
                <a:rPr lang="en-IN" sz="1100" baseline="0"/>
                <a:t> CF</a:t>
              </a:r>
              <a:r>
                <a:rPr lang="en-IN" sz="1100" baseline="-25000"/>
                <a:t>1</a:t>
              </a:r>
              <a:r>
                <a:rPr lang="en-IN" sz="1100" baseline="0"/>
                <a:t>....CF</a:t>
              </a:r>
              <a:r>
                <a:rPr lang="en-IN" sz="1100" baseline="-25000"/>
                <a:t>n</a:t>
              </a:r>
              <a:r>
                <a:rPr lang="en-IN" sz="1100" baseline="0"/>
                <a:t>)</a:t>
              </a:r>
            </a:p>
            <a:p>
              <a:pPr algn="l"/>
              <a:endParaRPr lang="en-IN" sz="1100" baseline="0"/>
            </a:p>
            <a:p>
              <a:pPr algn="l"/>
              <a:r>
                <a:rPr lang="en-IN" sz="1100" baseline="0"/>
                <a:t>Fair Value Share Price         =      </a:t>
              </a:r>
              <a:r>
                <a:rPr lang="en-IN" sz="1100" i="0" baseline="0">
                  <a:latin typeface="Cambria Math" panose="02040503050406030204" pitchFamily="18" charset="0"/>
                </a:rPr>
                <a:t>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𝐼𝑛𝑡𝑟𝑖𝑛𝑠𝑖𝑐 𝑉𝑎𝑙𝑢𝑒</a:t>
              </a:r>
              <a:r>
                <a:rPr lang="en-IN" sz="1100" b="0" i="0" baseline="0">
                  <a:latin typeface="Cambria Math" panose="02040503050406030204" pitchFamily="18" charset="0"/>
                </a:rPr>
                <a:t>)/(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𝑆ℎ𝑎𝑟𝑒𝑠 𝑜𝑢𝑡𝑠𝑡𝑎𝑛𝑑𝑖𝑛𝑔</a:t>
              </a:r>
              <a:r>
                <a:rPr lang="en-IN" sz="1100" b="0" i="0" baseline="0">
                  <a:latin typeface="Cambria Math" panose="02040503050406030204" pitchFamily="18" charset="0"/>
                </a:rPr>
                <a:t>)</a:t>
              </a:r>
              <a:endParaRPr lang="en-IN" sz="1100"/>
            </a:p>
            <a:p>
              <a:pPr algn="l"/>
              <a:endParaRPr lang="en-IN" sz="1100"/>
            </a:p>
            <a:p>
              <a:pPr algn="l"/>
              <a:r>
                <a:rPr lang="en-IN" sz="1100"/>
                <a:t>Recommended</a:t>
              </a:r>
              <a:r>
                <a:rPr lang="en-IN" sz="1100" baseline="0"/>
                <a:t> Buy Price   =     Fair Value Share Price * (1 - Margin of Safety)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593396</xdr:colOff>
      <xdr:row>99</xdr:row>
      <xdr:rowOff>100943</xdr:rowOff>
    </xdr:from>
    <xdr:to>
      <xdr:col>7</xdr:col>
      <xdr:colOff>98534</xdr:colOff>
      <xdr:row>115</xdr:row>
      <xdr:rowOff>142328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221155</xdr:colOff>
      <xdr:row>99</xdr:row>
      <xdr:rowOff>89994</xdr:rowOff>
    </xdr:from>
    <xdr:to>
      <xdr:col>14</xdr:col>
      <xdr:colOff>87586</xdr:colOff>
      <xdr:row>116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1290</xdr:row>
      <xdr:rowOff>51858</xdr:rowOff>
    </xdr:from>
    <xdr:to>
      <xdr:col>21</xdr:col>
      <xdr:colOff>116417</xdr:colOff>
      <xdr:row>1309</xdr:row>
      <xdr:rowOff>10583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120650</xdr:colOff>
      <xdr:row>1309</xdr:row>
      <xdr:rowOff>87842</xdr:rowOff>
    </xdr:from>
    <xdr:to>
      <xdr:col>21</xdr:col>
      <xdr:colOff>141817</xdr:colOff>
      <xdr:row>1328</xdr:row>
      <xdr:rowOff>46567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esh%20Biyani/Downloads/indzara_Geographic_Heat_Map_India_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esh%20Biyani/Downloads/cotton-prices-historical-chart-dat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esh%20Biyani/Downloads/wti-crude-oil-prices-10-year-daily-cha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ographic_Heat_Map"/>
      <sheetName val="Data"/>
    </sheetNames>
    <sheetDataSet>
      <sheetData sheetId="0" refreshError="1"/>
      <sheetData sheetId="1">
        <row r="373">
          <cell r="IB373">
            <v>72138958</v>
          </cell>
        </row>
        <row r="374">
          <cell r="IB374">
            <v>33387677</v>
          </cell>
        </row>
        <row r="375">
          <cell r="IB375">
            <v>61130704</v>
          </cell>
        </row>
        <row r="376">
          <cell r="IB376">
            <v>84665533</v>
          </cell>
        </row>
        <row r="377">
          <cell r="IB377">
            <v>1244464</v>
          </cell>
        </row>
        <row r="378">
          <cell r="IB378">
            <v>1457723</v>
          </cell>
        </row>
        <row r="379">
          <cell r="IB379">
            <v>41947358</v>
          </cell>
        </row>
        <row r="380">
          <cell r="IB380">
            <v>112372972</v>
          </cell>
        </row>
        <row r="381">
          <cell r="IB381">
            <v>60383628</v>
          </cell>
        </row>
        <row r="382">
          <cell r="IB382">
            <v>72597565</v>
          </cell>
        </row>
        <row r="383">
          <cell r="IB383">
            <v>25540196</v>
          </cell>
        </row>
        <row r="384">
          <cell r="IB384">
            <v>103804637</v>
          </cell>
        </row>
        <row r="385">
          <cell r="IB385">
            <v>31169272</v>
          </cell>
        </row>
        <row r="386">
          <cell r="IB386">
            <v>68621012</v>
          </cell>
        </row>
        <row r="387">
          <cell r="IB387">
            <v>25353081</v>
          </cell>
        </row>
        <row r="388">
          <cell r="IB388">
            <v>6856509</v>
          </cell>
        </row>
        <row r="389">
          <cell r="IB389">
            <v>12548926</v>
          </cell>
        </row>
        <row r="390">
          <cell r="IB390">
            <v>2721756</v>
          </cell>
        </row>
        <row r="391">
          <cell r="IB391">
            <v>2964007</v>
          </cell>
        </row>
        <row r="392">
          <cell r="IB392">
            <v>1091014</v>
          </cell>
        </row>
        <row r="393">
          <cell r="IB393">
            <v>1980602</v>
          </cell>
        </row>
        <row r="394">
          <cell r="IB394">
            <v>27704236</v>
          </cell>
        </row>
        <row r="395">
          <cell r="IB395">
            <v>607688</v>
          </cell>
        </row>
        <row r="396">
          <cell r="IB396">
            <v>3671032</v>
          </cell>
        </row>
        <row r="397">
          <cell r="IB397">
            <v>199581477</v>
          </cell>
        </row>
        <row r="398">
          <cell r="IB398">
            <v>91347736</v>
          </cell>
        </row>
        <row r="399">
          <cell r="IB399">
            <v>1054686</v>
          </cell>
        </row>
        <row r="400">
          <cell r="IB400">
            <v>0</v>
          </cell>
        </row>
        <row r="401">
          <cell r="IB401">
            <v>242911</v>
          </cell>
        </row>
        <row r="402">
          <cell r="IB402">
            <v>16753235</v>
          </cell>
        </row>
        <row r="403">
          <cell r="IB403">
            <v>64429</v>
          </cell>
        </row>
        <row r="404">
          <cell r="IB404">
            <v>1382611</v>
          </cell>
        </row>
        <row r="405">
          <cell r="IB405">
            <v>10116752</v>
          </cell>
        </row>
        <row r="406">
          <cell r="IB406">
            <v>31169272</v>
          </cell>
        </row>
        <row r="407">
          <cell r="IB407">
            <v>342853</v>
          </cell>
        </row>
        <row r="408">
          <cell r="IB408">
            <v>10000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ton-prices-historical-chart-"/>
    </sheetNames>
    <sheetDataSet>
      <sheetData sheetId="0">
        <row r="10700">
          <cell r="A10700">
            <v>42095</v>
          </cell>
          <cell r="B10700">
            <v>0.62580000000000002</v>
          </cell>
        </row>
        <row r="10701">
          <cell r="A10701">
            <v>42096</v>
          </cell>
          <cell r="B10701">
            <v>0.63690000000000002</v>
          </cell>
        </row>
        <row r="10702">
          <cell r="A10702">
            <v>42100</v>
          </cell>
          <cell r="B10702">
            <v>0.65339999999999998</v>
          </cell>
        </row>
        <row r="10703">
          <cell r="A10703">
            <v>42101</v>
          </cell>
          <cell r="B10703">
            <v>0.66420000000000001</v>
          </cell>
        </row>
        <row r="10704">
          <cell r="A10704">
            <v>42102</v>
          </cell>
          <cell r="B10704">
            <v>0.6673</v>
          </cell>
        </row>
        <row r="10705">
          <cell r="A10705">
            <v>42103</v>
          </cell>
          <cell r="B10705">
            <v>0.66220000000000001</v>
          </cell>
        </row>
        <row r="10706">
          <cell r="A10706">
            <v>42104</v>
          </cell>
          <cell r="B10706">
            <v>0.65059999999999996</v>
          </cell>
        </row>
        <row r="10707">
          <cell r="A10707">
            <v>42107</v>
          </cell>
          <cell r="B10707">
            <v>0.65129999999999999</v>
          </cell>
        </row>
        <row r="10708">
          <cell r="A10708">
            <v>42108</v>
          </cell>
          <cell r="B10708">
            <v>0.64690000000000003</v>
          </cell>
        </row>
        <row r="10709">
          <cell r="A10709">
            <v>42109</v>
          </cell>
          <cell r="B10709">
            <v>0.64590000000000003</v>
          </cell>
        </row>
        <row r="10710">
          <cell r="A10710">
            <v>42110</v>
          </cell>
          <cell r="B10710">
            <v>0.6401</v>
          </cell>
        </row>
        <row r="10711">
          <cell r="A10711">
            <v>42111</v>
          </cell>
          <cell r="B10711">
            <v>0.63290000000000002</v>
          </cell>
        </row>
        <row r="10712">
          <cell r="A10712">
            <v>42114</v>
          </cell>
          <cell r="B10712">
            <v>0.63039999999999996</v>
          </cell>
        </row>
        <row r="10713">
          <cell r="A10713">
            <v>42115</v>
          </cell>
          <cell r="B10713">
            <v>0.62629999999999997</v>
          </cell>
        </row>
        <row r="10714">
          <cell r="A10714">
            <v>42116</v>
          </cell>
          <cell r="B10714">
            <v>0.62490000000000001</v>
          </cell>
        </row>
        <row r="10715">
          <cell r="A10715">
            <v>42117</v>
          </cell>
          <cell r="B10715">
            <v>0.64590000000000003</v>
          </cell>
        </row>
        <row r="10716">
          <cell r="A10716">
            <v>42118</v>
          </cell>
          <cell r="B10716">
            <v>0.66500000000000004</v>
          </cell>
        </row>
        <row r="10717">
          <cell r="A10717">
            <v>42121</v>
          </cell>
          <cell r="B10717">
            <v>0.66359999999999997</v>
          </cell>
        </row>
        <row r="10718">
          <cell r="A10718">
            <v>42122</v>
          </cell>
          <cell r="B10718">
            <v>0.6653</v>
          </cell>
        </row>
        <row r="10719">
          <cell r="A10719">
            <v>42123</v>
          </cell>
          <cell r="B10719">
            <v>0.67179999999999995</v>
          </cell>
        </row>
        <row r="10720">
          <cell r="A10720">
            <v>42124</v>
          </cell>
          <cell r="B10720">
            <v>0.67930000000000001</v>
          </cell>
        </row>
        <row r="10721">
          <cell r="A10721">
            <v>42125</v>
          </cell>
          <cell r="B10721">
            <v>0.66610000000000003</v>
          </cell>
        </row>
        <row r="10722">
          <cell r="A10722">
            <v>42128</v>
          </cell>
          <cell r="B10722">
            <v>0.66669999999999996</v>
          </cell>
        </row>
        <row r="10723">
          <cell r="A10723">
            <v>42129</v>
          </cell>
          <cell r="B10723">
            <v>0.66749999999999998</v>
          </cell>
        </row>
        <row r="10724">
          <cell r="A10724">
            <v>42130</v>
          </cell>
          <cell r="B10724">
            <v>0.65859999999999996</v>
          </cell>
        </row>
        <row r="10725">
          <cell r="A10725">
            <v>42131</v>
          </cell>
          <cell r="B10725">
            <v>0.65529999999999999</v>
          </cell>
        </row>
        <row r="10726">
          <cell r="A10726">
            <v>42132</v>
          </cell>
          <cell r="B10726">
            <v>0.66159999999999997</v>
          </cell>
        </row>
        <row r="10727">
          <cell r="A10727">
            <v>42135</v>
          </cell>
          <cell r="B10727">
            <v>0.65390000000000004</v>
          </cell>
        </row>
        <row r="10728">
          <cell r="A10728">
            <v>42136</v>
          </cell>
          <cell r="B10728">
            <v>0.6502</v>
          </cell>
        </row>
        <row r="10729">
          <cell r="A10729">
            <v>42137</v>
          </cell>
          <cell r="B10729">
            <v>0.65769999999999995</v>
          </cell>
        </row>
        <row r="10730">
          <cell r="A10730">
            <v>42138</v>
          </cell>
          <cell r="B10730">
            <v>0.6653</v>
          </cell>
        </row>
        <row r="10731">
          <cell r="A10731">
            <v>42139</v>
          </cell>
          <cell r="B10731">
            <v>0.66839999999999999</v>
          </cell>
        </row>
        <row r="10732">
          <cell r="A10732">
            <v>42142</v>
          </cell>
          <cell r="B10732">
            <v>0.6492</v>
          </cell>
        </row>
        <row r="10733">
          <cell r="A10733">
            <v>42143</v>
          </cell>
          <cell r="B10733">
            <v>0.64349999999999996</v>
          </cell>
        </row>
        <row r="10734">
          <cell r="A10734">
            <v>42144</v>
          </cell>
          <cell r="B10734">
            <v>0.64149999999999996</v>
          </cell>
        </row>
        <row r="10735">
          <cell r="A10735">
            <v>42145</v>
          </cell>
          <cell r="B10735">
            <v>0.63729999999999998</v>
          </cell>
        </row>
        <row r="10736">
          <cell r="A10736">
            <v>42146</v>
          </cell>
          <cell r="B10736">
            <v>0.63300000000000001</v>
          </cell>
        </row>
        <row r="10737">
          <cell r="A10737">
            <v>42150</v>
          </cell>
          <cell r="B10737">
            <v>0.6331</v>
          </cell>
        </row>
        <row r="10738">
          <cell r="A10738">
            <v>42151</v>
          </cell>
          <cell r="B10738">
            <v>0.63049999999999995</v>
          </cell>
        </row>
        <row r="10739">
          <cell r="A10739">
            <v>42152</v>
          </cell>
          <cell r="B10739">
            <v>0.64329999999999998</v>
          </cell>
        </row>
        <row r="10740">
          <cell r="A10740">
            <v>42153</v>
          </cell>
          <cell r="B10740">
            <v>0.64349999999999996</v>
          </cell>
        </row>
        <row r="10741">
          <cell r="A10741">
            <v>42156</v>
          </cell>
          <cell r="B10741">
            <v>0.63749999999999996</v>
          </cell>
        </row>
        <row r="10742">
          <cell r="A10742">
            <v>42157</v>
          </cell>
          <cell r="B10742">
            <v>0.63600000000000001</v>
          </cell>
        </row>
        <row r="10743">
          <cell r="A10743">
            <v>42158</v>
          </cell>
          <cell r="B10743">
            <v>0.65239999999999998</v>
          </cell>
        </row>
        <row r="10744">
          <cell r="A10744">
            <v>42159</v>
          </cell>
          <cell r="B10744">
            <v>0.6512</v>
          </cell>
        </row>
        <row r="10745">
          <cell r="A10745">
            <v>42160</v>
          </cell>
          <cell r="B10745">
            <v>0.6401</v>
          </cell>
        </row>
        <row r="10746">
          <cell r="A10746">
            <v>42163</v>
          </cell>
          <cell r="B10746">
            <v>0.64800000000000002</v>
          </cell>
        </row>
        <row r="10747">
          <cell r="A10747">
            <v>42164</v>
          </cell>
          <cell r="B10747">
            <v>0.64549999999999996</v>
          </cell>
        </row>
        <row r="10748">
          <cell r="A10748">
            <v>42165</v>
          </cell>
          <cell r="B10748">
            <v>0.64890000000000003</v>
          </cell>
        </row>
        <row r="10749">
          <cell r="A10749">
            <v>42166</v>
          </cell>
          <cell r="B10749">
            <v>0.63529999999999998</v>
          </cell>
        </row>
        <row r="10750">
          <cell r="A10750">
            <v>42167</v>
          </cell>
          <cell r="B10750">
            <v>0.64070000000000005</v>
          </cell>
        </row>
        <row r="10751">
          <cell r="A10751">
            <v>42170</v>
          </cell>
          <cell r="B10751">
            <v>0.6321</v>
          </cell>
        </row>
        <row r="10752">
          <cell r="A10752">
            <v>42171</v>
          </cell>
          <cell r="B10752">
            <v>0.64429999999999998</v>
          </cell>
        </row>
        <row r="10753">
          <cell r="A10753">
            <v>42172</v>
          </cell>
          <cell r="B10753">
            <v>0.63880000000000003</v>
          </cell>
        </row>
        <row r="10754">
          <cell r="A10754">
            <v>42173</v>
          </cell>
          <cell r="B10754">
            <v>0.64080000000000004</v>
          </cell>
        </row>
        <row r="10755">
          <cell r="A10755">
            <v>42174</v>
          </cell>
          <cell r="B10755">
            <v>0.63319999999999999</v>
          </cell>
        </row>
        <row r="10756">
          <cell r="A10756">
            <v>42177</v>
          </cell>
          <cell r="B10756">
            <v>0.64029999999999998</v>
          </cell>
        </row>
        <row r="10757">
          <cell r="A10757">
            <v>42178</v>
          </cell>
          <cell r="B10757">
            <v>0.63580000000000003</v>
          </cell>
        </row>
        <row r="10758">
          <cell r="A10758">
            <v>42179</v>
          </cell>
          <cell r="B10758">
            <v>0.63759999999999994</v>
          </cell>
        </row>
        <row r="10759">
          <cell r="A10759">
            <v>42180</v>
          </cell>
          <cell r="B10759">
            <v>0.65029999999999999</v>
          </cell>
        </row>
        <row r="10760">
          <cell r="A10760">
            <v>42181</v>
          </cell>
          <cell r="B10760">
            <v>0.67579999999999996</v>
          </cell>
        </row>
        <row r="10761">
          <cell r="A10761">
            <v>42184</v>
          </cell>
          <cell r="B10761">
            <v>0.67749999999999999</v>
          </cell>
        </row>
        <row r="10762">
          <cell r="A10762">
            <v>42185</v>
          </cell>
          <cell r="B10762">
            <v>0.68630000000000002</v>
          </cell>
        </row>
        <row r="10763">
          <cell r="A10763">
            <v>42186</v>
          </cell>
          <cell r="B10763">
            <v>0.67300000000000004</v>
          </cell>
        </row>
        <row r="10764">
          <cell r="A10764">
            <v>42187</v>
          </cell>
          <cell r="B10764">
            <v>0.67569999999999997</v>
          </cell>
        </row>
        <row r="10765">
          <cell r="A10765">
            <v>42191</v>
          </cell>
          <cell r="B10765">
            <v>0.67279999999999995</v>
          </cell>
        </row>
        <row r="10766">
          <cell r="A10766">
            <v>42192</v>
          </cell>
          <cell r="B10766">
            <v>0.66410000000000002</v>
          </cell>
        </row>
        <row r="10767">
          <cell r="A10767">
            <v>42193</v>
          </cell>
          <cell r="B10767">
            <v>0.65469999999999995</v>
          </cell>
        </row>
        <row r="10768">
          <cell r="A10768">
            <v>42194</v>
          </cell>
          <cell r="B10768">
            <v>0.65710000000000002</v>
          </cell>
        </row>
        <row r="10769">
          <cell r="A10769">
            <v>42195</v>
          </cell>
          <cell r="B10769">
            <v>0.65510000000000002</v>
          </cell>
        </row>
        <row r="10770">
          <cell r="A10770">
            <v>42198</v>
          </cell>
          <cell r="B10770">
            <v>0.6573</v>
          </cell>
        </row>
        <row r="10771">
          <cell r="A10771">
            <v>42199</v>
          </cell>
          <cell r="B10771">
            <v>0.66169999999999995</v>
          </cell>
        </row>
        <row r="10772">
          <cell r="A10772">
            <v>42200</v>
          </cell>
          <cell r="B10772">
            <v>0.6532</v>
          </cell>
        </row>
        <row r="10773">
          <cell r="A10773">
            <v>42201</v>
          </cell>
          <cell r="B10773">
            <v>0.65300000000000002</v>
          </cell>
        </row>
        <row r="10774">
          <cell r="A10774">
            <v>42202</v>
          </cell>
          <cell r="B10774">
            <v>0.65869999999999995</v>
          </cell>
        </row>
        <row r="10775">
          <cell r="A10775">
            <v>42205</v>
          </cell>
          <cell r="B10775">
            <v>0.65849999999999997</v>
          </cell>
        </row>
        <row r="10776">
          <cell r="A10776">
            <v>42206</v>
          </cell>
          <cell r="B10776">
            <v>0.65400000000000003</v>
          </cell>
        </row>
        <row r="10777">
          <cell r="A10777">
            <v>42207</v>
          </cell>
          <cell r="B10777">
            <v>0.65639999999999998</v>
          </cell>
        </row>
        <row r="10778">
          <cell r="A10778">
            <v>42208</v>
          </cell>
          <cell r="B10778">
            <v>0.65920000000000001</v>
          </cell>
        </row>
        <row r="10779">
          <cell r="A10779">
            <v>42209</v>
          </cell>
          <cell r="B10779">
            <v>0.65839999999999999</v>
          </cell>
        </row>
        <row r="10780">
          <cell r="A10780">
            <v>42212</v>
          </cell>
          <cell r="B10780">
            <v>0.6431</v>
          </cell>
        </row>
        <row r="10781">
          <cell r="A10781">
            <v>42213</v>
          </cell>
          <cell r="B10781">
            <v>0.64380000000000004</v>
          </cell>
        </row>
        <row r="10782">
          <cell r="A10782">
            <v>42214</v>
          </cell>
          <cell r="B10782">
            <v>0.63890000000000002</v>
          </cell>
        </row>
        <row r="10783">
          <cell r="A10783">
            <v>42215</v>
          </cell>
          <cell r="B10783">
            <v>0.63660000000000005</v>
          </cell>
        </row>
        <row r="10784">
          <cell r="A10784">
            <v>42216</v>
          </cell>
          <cell r="B10784">
            <v>0.6401</v>
          </cell>
        </row>
        <row r="10785">
          <cell r="A10785">
            <v>42219</v>
          </cell>
          <cell r="B10785">
            <v>0.65359999999999996</v>
          </cell>
        </row>
        <row r="10786">
          <cell r="A10786">
            <v>42220</v>
          </cell>
          <cell r="B10786">
            <v>0.64910000000000001</v>
          </cell>
        </row>
        <row r="10787">
          <cell r="A10787">
            <v>42221</v>
          </cell>
          <cell r="B10787">
            <v>0.64749999999999996</v>
          </cell>
        </row>
        <row r="10788">
          <cell r="A10788">
            <v>42222</v>
          </cell>
          <cell r="B10788">
            <v>0.63500000000000001</v>
          </cell>
        </row>
        <row r="10789">
          <cell r="A10789">
            <v>42223</v>
          </cell>
          <cell r="B10789">
            <v>0.62770000000000004</v>
          </cell>
        </row>
        <row r="10790">
          <cell r="A10790">
            <v>42226</v>
          </cell>
          <cell r="B10790">
            <v>0.63119999999999998</v>
          </cell>
        </row>
        <row r="10791">
          <cell r="A10791">
            <v>42227</v>
          </cell>
          <cell r="B10791">
            <v>0.62709999999999999</v>
          </cell>
        </row>
        <row r="10792">
          <cell r="A10792">
            <v>42228</v>
          </cell>
          <cell r="B10792">
            <v>0.65710000000000002</v>
          </cell>
        </row>
        <row r="10793">
          <cell r="A10793">
            <v>42229</v>
          </cell>
          <cell r="B10793">
            <v>0.67149999999999999</v>
          </cell>
        </row>
        <row r="10794">
          <cell r="A10794">
            <v>42230</v>
          </cell>
          <cell r="B10794">
            <v>0.67159999999999997</v>
          </cell>
        </row>
        <row r="10795">
          <cell r="A10795">
            <v>42233</v>
          </cell>
          <cell r="B10795">
            <v>0.67979999999999996</v>
          </cell>
        </row>
        <row r="10796">
          <cell r="A10796">
            <v>42234</v>
          </cell>
          <cell r="B10796">
            <v>0.67930000000000001</v>
          </cell>
        </row>
        <row r="10797">
          <cell r="A10797">
            <v>42235</v>
          </cell>
          <cell r="B10797">
            <v>0.67359999999999998</v>
          </cell>
        </row>
        <row r="10798">
          <cell r="A10798">
            <v>42236</v>
          </cell>
          <cell r="B10798">
            <v>0.67659999999999998</v>
          </cell>
        </row>
        <row r="10799">
          <cell r="A10799">
            <v>42237</v>
          </cell>
          <cell r="B10799">
            <v>0.6764</v>
          </cell>
        </row>
        <row r="10800">
          <cell r="A10800">
            <v>42240</v>
          </cell>
          <cell r="B10800">
            <v>0.64639999999999997</v>
          </cell>
        </row>
        <row r="10801">
          <cell r="A10801">
            <v>42241</v>
          </cell>
          <cell r="B10801">
            <v>0.63759999999999994</v>
          </cell>
        </row>
        <row r="10802">
          <cell r="A10802">
            <v>42242</v>
          </cell>
          <cell r="B10802">
            <v>0.62560000000000004</v>
          </cell>
        </row>
        <row r="10803">
          <cell r="A10803">
            <v>42243</v>
          </cell>
          <cell r="B10803">
            <v>0.63829999999999998</v>
          </cell>
        </row>
        <row r="10804">
          <cell r="A10804">
            <v>42244</v>
          </cell>
          <cell r="B10804">
            <v>0.63749999999999996</v>
          </cell>
        </row>
        <row r="10805">
          <cell r="A10805">
            <v>42247</v>
          </cell>
          <cell r="B10805">
            <v>0.63739999999999997</v>
          </cell>
        </row>
        <row r="10806">
          <cell r="A10806">
            <v>42248</v>
          </cell>
          <cell r="B10806">
            <v>0.63580000000000003</v>
          </cell>
        </row>
        <row r="10807">
          <cell r="A10807">
            <v>42249</v>
          </cell>
          <cell r="B10807">
            <v>0.63180000000000003</v>
          </cell>
        </row>
        <row r="10808">
          <cell r="A10808">
            <v>42250</v>
          </cell>
          <cell r="B10808">
            <v>0.63119999999999998</v>
          </cell>
        </row>
        <row r="10809">
          <cell r="A10809">
            <v>42251</v>
          </cell>
          <cell r="B10809">
            <v>0.63070000000000004</v>
          </cell>
        </row>
        <row r="10810">
          <cell r="A10810">
            <v>42255</v>
          </cell>
          <cell r="B10810">
            <v>0.63290000000000002</v>
          </cell>
        </row>
        <row r="10811">
          <cell r="A10811">
            <v>42256</v>
          </cell>
          <cell r="B10811">
            <v>0.63319999999999999</v>
          </cell>
        </row>
        <row r="10812">
          <cell r="A10812">
            <v>42257</v>
          </cell>
          <cell r="B10812">
            <v>0.63480000000000003</v>
          </cell>
        </row>
        <row r="10813">
          <cell r="A10813">
            <v>42258</v>
          </cell>
          <cell r="B10813">
            <v>0.64090000000000003</v>
          </cell>
        </row>
        <row r="10814">
          <cell r="A10814">
            <v>42261</v>
          </cell>
          <cell r="B10814">
            <v>0.6351</v>
          </cell>
        </row>
        <row r="10815">
          <cell r="A10815">
            <v>42262</v>
          </cell>
          <cell r="B10815">
            <v>0.62819999999999998</v>
          </cell>
        </row>
        <row r="10816">
          <cell r="A10816">
            <v>42263</v>
          </cell>
          <cell r="B10816">
            <v>0.62380000000000002</v>
          </cell>
        </row>
        <row r="10817">
          <cell r="A10817">
            <v>42264</v>
          </cell>
          <cell r="B10817">
            <v>0.61829999999999996</v>
          </cell>
        </row>
        <row r="10818">
          <cell r="A10818">
            <v>42265</v>
          </cell>
          <cell r="B10818">
            <v>0.59850000000000003</v>
          </cell>
        </row>
        <row r="10819">
          <cell r="A10819">
            <v>42268</v>
          </cell>
          <cell r="B10819">
            <v>0.59750000000000003</v>
          </cell>
        </row>
        <row r="10820">
          <cell r="A10820">
            <v>42269</v>
          </cell>
          <cell r="B10820">
            <v>0.58730000000000004</v>
          </cell>
        </row>
        <row r="10821">
          <cell r="A10821">
            <v>42270</v>
          </cell>
          <cell r="B10821">
            <v>0.58699999999999997</v>
          </cell>
        </row>
        <row r="10822">
          <cell r="A10822">
            <v>42271</v>
          </cell>
          <cell r="B10822">
            <v>0.59040000000000004</v>
          </cell>
        </row>
        <row r="10823">
          <cell r="A10823">
            <v>42272</v>
          </cell>
          <cell r="B10823">
            <v>0.59840000000000004</v>
          </cell>
        </row>
        <row r="10824">
          <cell r="A10824">
            <v>42275</v>
          </cell>
          <cell r="B10824">
            <v>0.6018</v>
          </cell>
        </row>
        <row r="10825">
          <cell r="A10825">
            <v>42276</v>
          </cell>
          <cell r="B10825">
            <v>0.60619999999999996</v>
          </cell>
        </row>
        <row r="10826">
          <cell r="A10826">
            <v>42277</v>
          </cell>
          <cell r="B10826">
            <v>0.60250000000000004</v>
          </cell>
        </row>
        <row r="10827">
          <cell r="A10827">
            <v>42278</v>
          </cell>
          <cell r="B10827">
            <v>0.60599999999999998</v>
          </cell>
        </row>
        <row r="10828">
          <cell r="A10828">
            <v>42279</v>
          </cell>
          <cell r="B10828">
            <v>0.60140000000000005</v>
          </cell>
        </row>
        <row r="10829">
          <cell r="A10829">
            <v>42282</v>
          </cell>
          <cell r="B10829">
            <v>0.61870000000000003</v>
          </cell>
        </row>
        <row r="10830">
          <cell r="A10830">
            <v>42283</v>
          </cell>
          <cell r="B10830">
            <v>0.62080000000000002</v>
          </cell>
        </row>
        <row r="10831">
          <cell r="A10831">
            <v>42284</v>
          </cell>
          <cell r="B10831">
            <v>0.62050000000000005</v>
          </cell>
        </row>
        <row r="10832">
          <cell r="A10832">
            <v>42285</v>
          </cell>
          <cell r="B10832">
            <v>0.61719999999999997</v>
          </cell>
        </row>
        <row r="10833">
          <cell r="A10833">
            <v>42286</v>
          </cell>
          <cell r="B10833">
            <v>0.61609999999999998</v>
          </cell>
        </row>
        <row r="10834">
          <cell r="A10834">
            <v>42289</v>
          </cell>
          <cell r="B10834">
            <v>0.6169</v>
          </cell>
        </row>
        <row r="10835">
          <cell r="A10835">
            <v>42290</v>
          </cell>
          <cell r="B10835">
            <v>0.63859999999999995</v>
          </cell>
        </row>
        <row r="10836">
          <cell r="A10836">
            <v>42291</v>
          </cell>
          <cell r="B10836">
            <v>0.63759999999999994</v>
          </cell>
        </row>
        <row r="10837">
          <cell r="A10837">
            <v>42292</v>
          </cell>
          <cell r="B10837">
            <v>0.63439999999999996</v>
          </cell>
        </row>
        <row r="10838">
          <cell r="A10838">
            <v>42293</v>
          </cell>
          <cell r="B10838">
            <v>0.63849999999999996</v>
          </cell>
        </row>
        <row r="10839">
          <cell r="A10839">
            <v>42296</v>
          </cell>
          <cell r="B10839">
            <v>0.63239999999999996</v>
          </cell>
        </row>
        <row r="10840">
          <cell r="A10840">
            <v>42297</v>
          </cell>
          <cell r="B10840">
            <v>0.63780000000000003</v>
          </cell>
        </row>
        <row r="10841">
          <cell r="A10841">
            <v>42298</v>
          </cell>
          <cell r="B10841">
            <v>0.64229999999999998</v>
          </cell>
        </row>
        <row r="10842">
          <cell r="A10842">
            <v>42299</v>
          </cell>
          <cell r="B10842">
            <v>0.62519999999999998</v>
          </cell>
        </row>
        <row r="10843">
          <cell r="A10843">
            <v>42300</v>
          </cell>
          <cell r="B10843">
            <v>0.62760000000000005</v>
          </cell>
        </row>
        <row r="10844">
          <cell r="A10844">
            <v>42303</v>
          </cell>
          <cell r="B10844">
            <v>0.62129999999999996</v>
          </cell>
        </row>
        <row r="10845">
          <cell r="A10845">
            <v>42304</v>
          </cell>
          <cell r="B10845">
            <v>0.62339999999999995</v>
          </cell>
        </row>
        <row r="10846">
          <cell r="A10846">
            <v>42305</v>
          </cell>
          <cell r="B10846">
            <v>0.62670000000000003</v>
          </cell>
        </row>
        <row r="10847">
          <cell r="A10847">
            <v>42306</v>
          </cell>
          <cell r="B10847">
            <v>0.62319999999999998</v>
          </cell>
        </row>
        <row r="10848">
          <cell r="A10848">
            <v>42307</v>
          </cell>
          <cell r="B10848">
            <v>0.63319999999999999</v>
          </cell>
        </row>
        <row r="10849">
          <cell r="A10849">
            <v>42310</v>
          </cell>
          <cell r="B10849">
            <v>0.63290000000000002</v>
          </cell>
        </row>
        <row r="10850">
          <cell r="A10850">
            <v>42311</v>
          </cell>
          <cell r="B10850">
            <v>0.62570000000000003</v>
          </cell>
        </row>
        <row r="10851">
          <cell r="A10851">
            <v>42312</v>
          </cell>
          <cell r="B10851">
            <v>0.61939999999999995</v>
          </cell>
        </row>
        <row r="10852">
          <cell r="A10852">
            <v>42313</v>
          </cell>
          <cell r="B10852">
            <v>0.61950000000000005</v>
          </cell>
        </row>
        <row r="10853">
          <cell r="A10853">
            <v>42314</v>
          </cell>
          <cell r="B10853">
            <v>0.61660000000000004</v>
          </cell>
        </row>
        <row r="10854">
          <cell r="A10854">
            <v>42317</v>
          </cell>
          <cell r="B10854">
            <v>0.61899999999999999</v>
          </cell>
        </row>
        <row r="10855">
          <cell r="A10855">
            <v>42318</v>
          </cell>
          <cell r="B10855">
            <v>0.61929999999999996</v>
          </cell>
        </row>
        <row r="10856">
          <cell r="A10856">
            <v>42319</v>
          </cell>
          <cell r="B10856">
            <v>0.62180000000000002</v>
          </cell>
        </row>
        <row r="10857">
          <cell r="A10857">
            <v>42320</v>
          </cell>
          <cell r="B10857">
            <v>0.61839999999999995</v>
          </cell>
        </row>
        <row r="10858">
          <cell r="A10858">
            <v>42321</v>
          </cell>
          <cell r="B10858">
            <v>0.61680000000000001</v>
          </cell>
        </row>
        <row r="10859">
          <cell r="A10859">
            <v>42324</v>
          </cell>
          <cell r="B10859">
            <v>0.61739999999999995</v>
          </cell>
        </row>
        <row r="10860">
          <cell r="A10860">
            <v>42325</v>
          </cell>
          <cell r="B10860">
            <v>0.61529999999999996</v>
          </cell>
        </row>
        <row r="10861">
          <cell r="A10861">
            <v>42326</v>
          </cell>
          <cell r="B10861">
            <v>0.61519999999999997</v>
          </cell>
        </row>
        <row r="10862">
          <cell r="A10862">
            <v>42327</v>
          </cell>
          <cell r="B10862">
            <v>0.61580000000000001</v>
          </cell>
        </row>
        <row r="10863">
          <cell r="A10863">
            <v>42328</v>
          </cell>
          <cell r="B10863">
            <v>0.60040000000000004</v>
          </cell>
        </row>
        <row r="10864">
          <cell r="A10864">
            <v>42331</v>
          </cell>
          <cell r="B10864">
            <v>0.60160000000000002</v>
          </cell>
        </row>
        <row r="10865">
          <cell r="A10865">
            <v>42332</v>
          </cell>
          <cell r="B10865">
            <v>0.60870000000000002</v>
          </cell>
        </row>
        <row r="10866">
          <cell r="A10866">
            <v>42333</v>
          </cell>
          <cell r="B10866">
            <v>0.625</v>
          </cell>
        </row>
        <row r="10867">
          <cell r="A10867">
            <v>42335</v>
          </cell>
          <cell r="B10867">
            <v>0.6341</v>
          </cell>
        </row>
        <row r="10868">
          <cell r="A10868">
            <v>42338</v>
          </cell>
          <cell r="B10868">
            <v>0.62370000000000003</v>
          </cell>
        </row>
        <row r="10869">
          <cell r="A10869">
            <v>42339</v>
          </cell>
          <cell r="B10869">
            <v>0.63539999999999996</v>
          </cell>
        </row>
        <row r="10870">
          <cell r="A10870">
            <v>42340</v>
          </cell>
          <cell r="B10870">
            <v>0.63500000000000001</v>
          </cell>
        </row>
        <row r="10871">
          <cell r="A10871">
            <v>42341</v>
          </cell>
          <cell r="B10871">
            <v>0.63949999999999996</v>
          </cell>
        </row>
        <row r="10872">
          <cell r="A10872">
            <v>42342</v>
          </cell>
          <cell r="B10872">
            <v>0.64710000000000001</v>
          </cell>
        </row>
        <row r="10873">
          <cell r="A10873">
            <v>42345</v>
          </cell>
          <cell r="B10873">
            <v>0.64570000000000005</v>
          </cell>
        </row>
        <row r="10874">
          <cell r="A10874">
            <v>42346</v>
          </cell>
          <cell r="B10874">
            <v>0.64439999999999997</v>
          </cell>
        </row>
        <row r="10875">
          <cell r="A10875">
            <v>42347</v>
          </cell>
          <cell r="B10875">
            <v>0.64810000000000001</v>
          </cell>
        </row>
        <row r="10876">
          <cell r="A10876">
            <v>42348</v>
          </cell>
          <cell r="B10876">
            <v>0.63770000000000004</v>
          </cell>
        </row>
        <row r="10877">
          <cell r="A10877">
            <v>42349</v>
          </cell>
          <cell r="B10877">
            <v>0.6371</v>
          </cell>
        </row>
        <row r="10878">
          <cell r="A10878">
            <v>42352</v>
          </cell>
          <cell r="B10878">
            <v>0.63380000000000003</v>
          </cell>
        </row>
        <row r="10879">
          <cell r="A10879">
            <v>42353</v>
          </cell>
          <cell r="B10879">
            <v>0.6331</v>
          </cell>
        </row>
        <row r="10880">
          <cell r="A10880">
            <v>42354</v>
          </cell>
          <cell r="B10880">
            <v>0.63249999999999995</v>
          </cell>
        </row>
        <row r="10881">
          <cell r="A10881">
            <v>42355</v>
          </cell>
          <cell r="B10881">
            <v>0.62990000000000002</v>
          </cell>
        </row>
        <row r="10882">
          <cell r="A10882">
            <v>42356</v>
          </cell>
          <cell r="B10882">
            <v>0.63690000000000002</v>
          </cell>
        </row>
        <row r="10883">
          <cell r="A10883">
            <v>42359</v>
          </cell>
          <cell r="B10883">
            <v>0.63319999999999999</v>
          </cell>
        </row>
        <row r="10884">
          <cell r="A10884">
            <v>42360</v>
          </cell>
          <cell r="B10884">
            <v>0.63160000000000005</v>
          </cell>
        </row>
        <row r="10885">
          <cell r="A10885">
            <v>42361</v>
          </cell>
          <cell r="B10885">
            <v>0.62770000000000004</v>
          </cell>
        </row>
        <row r="10886">
          <cell r="A10886">
            <v>42362</v>
          </cell>
          <cell r="B10886">
            <v>0.63660000000000005</v>
          </cell>
        </row>
        <row r="10887">
          <cell r="A10887">
            <v>42366</v>
          </cell>
          <cell r="B10887">
            <v>0.63970000000000005</v>
          </cell>
        </row>
        <row r="10888">
          <cell r="A10888">
            <v>42367</v>
          </cell>
          <cell r="B10888">
            <v>0.63870000000000005</v>
          </cell>
        </row>
        <row r="10889">
          <cell r="A10889">
            <v>42368</v>
          </cell>
          <cell r="B10889">
            <v>0.63970000000000005</v>
          </cell>
        </row>
        <row r="10890">
          <cell r="A10890">
            <v>42369</v>
          </cell>
          <cell r="B10890">
            <v>0.63280000000000003</v>
          </cell>
        </row>
        <row r="10891">
          <cell r="A10891">
            <v>42373</v>
          </cell>
          <cell r="B10891">
            <v>0.62609999999999999</v>
          </cell>
        </row>
        <row r="10892">
          <cell r="A10892">
            <v>42374</v>
          </cell>
          <cell r="B10892">
            <v>0.62680000000000002</v>
          </cell>
        </row>
        <row r="10893">
          <cell r="A10893">
            <v>42375</v>
          </cell>
          <cell r="B10893">
            <v>0.62</v>
          </cell>
        </row>
        <row r="10894">
          <cell r="A10894">
            <v>42376</v>
          </cell>
          <cell r="B10894">
            <v>0.61429999999999996</v>
          </cell>
        </row>
        <row r="10895">
          <cell r="A10895">
            <v>42377</v>
          </cell>
          <cell r="B10895">
            <v>0.61399999999999999</v>
          </cell>
        </row>
        <row r="10896">
          <cell r="A10896">
            <v>42380</v>
          </cell>
          <cell r="B10896">
            <v>0.61499999999999999</v>
          </cell>
        </row>
        <row r="10897">
          <cell r="A10897">
            <v>42381</v>
          </cell>
          <cell r="B10897">
            <v>0.6159</v>
          </cell>
        </row>
        <row r="10898">
          <cell r="A10898">
            <v>42382</v>
          </cell>
          <cell r="B10898">
            <v>0.62139999999999995</v>
          </cell>
        </row>
        <row r="10899">
          <cell r="A10899">
            <v>42383</v>
          </cell>
          <cell r="B10899">
            <v>0.61899999999999999</v>
          </cell>
        </row>
        <row r="10900">
          <cell r="A10900">
            <v>42384</v>
          </cell>
          <cell r="B10900">
            <v>0.61409999999999998</v>
          </cell>
        </row>
        <row r="10901">
          <cell r="A10901">
            <v>42388</v>
          </cell>
          <cell r="B10901">
            <v>0.62470000000000003</v>
          </cell>
        </row>
        <row r="10902">
          <cell r="A10902">
            <v>42389</v>
          </cell>
          <cell r="B10902">
            <v>0.61970000000000003</v>
          </cell>
        </row>
        <row r="10903">
          <cell r="A10903">
            <v>42390</v>
          </cell>
          <cell r="B10903">
            <v>0.62090000000000001</v>
          </cell>
        </row>
        <row r="10904">
          <cell r="A10904">
            <v>42391</v>
          </cell>
          <cell r="B10904">
            <v>0.62450000000000006</v>
          </cell>
        </row>
        <row r="10905">
          <cell r="A10905">
            <v>42394</v>
          </cell>
          <cell r="B10905">
            <v>0.61599999999999999</v>
          </cell>
        </row>
        <row r="10906">
          <cell r="A10906">
            <v>42395</v>
          </cell>
          <cell r="B10906">
            <v>0.61409999999999998</v>
          </cell>
        </row>
        <row r="10907">
          <cell r="A10907">
            <v>42396</v>
          </cell>
          <cell r="B10907">
            <v>0.60860000000000003</v>
          </cell>
        </row>
        <row r="10908">
          <cell r="A10908">
            <v>42397</v>
          </cell>
          <cell r="B10908">
            <v>0.61360000000000003</v>
          </cell>
        </row>
        <row r="10909">
          <cell r="A10909">
            <v>42398</v>
          </cell>
          <cell r="B10909">
            <v>0.61129999999999995</v>
          </cell>
        </row>
        <row r="10910">
          <cell r="A10910">
            <v>42401</v>
          </cell>
          <cell r="B10910">
            <v>0.6179</v>
          </cell>
        </row>
        <row r="10911">
          <cell r="A10911">
            <v>42402</v>
          </cell>
          <cell r="B10911">
            <v>0.623</v>
          </cell>
        </row>
        <row r="10912">
          <cell r="A10912">
            <v>42403</v>
          </cell>
          <cell r="B10912">
            <v>0.61939999999999995</v>
          </cell>
        </row>
        <row r="10913">
          <cell r="A10913">
            <v>42404</v>
          </cell>
          <cell r="B10913">
            <v>0.60229999999999995</v>
          </cell>
        </row>
        <row r="10914">
          <cell r="A10914">
            <v>42405</v>
          </cell>
          <cell r="B10914">
            <v>0.59970000000000001</v>
          </cell>
        </row>
        <row r="10915">
          <cell r="A10915">
            <v>42408</v>
          </cell>
          <cell r="B10915">
            <v>0.59599999999999997</v>
          </cell>
        </row>
        <row r="10916">
          <cell r="A10916">
            <v>42409</v>
          </cell>
          <cell r="B10916">
            <v>0.58640000000000003</v>
          </cell>
        </row>
        <row r="10917">
          <cell r="A10917">
            <v>42410</v>
          </cell>
          <cell r="B10917">
            <v>0.58879999999999999</v>
          </cell>
        </row>
        <row r="10918">
          <cell r="A10918">
            <v>42411</v>
          </cell>
          <cell r="B10918">
            <v>0.58420000000000005</v>
          </cell>
        </row>
        <row r="10919">
          <cell r="A10919">
            <v>42412</v>
          </cell>
          <cell r="B10919">
            <v>0.58899999999999997</v>
          </cell>
        </row>
        <row r="10920">
          <cell r="A10920">
            <v>42416</v>
          </cell>
          <cell r="B10920">
            <v>0.59850000000000003</v>
          </cell>
        </row>
        <row r="10921">
          <cell r="A10921">
            <v>42417</v>
          </cell>
          <cell r="B10921">
            <v>0.59870000000000001</v>
          </cell>
        </row>
        <row r="10922">
          <cell r="A10922">
            <v>42418</v>
          </cell>
          <cell r="B10922">
            <v>0.59909999999999997</v>
          </cell>
        </row>
        <row r="10923">
          <cell r="A10923">
            <v>42419</v>
          </cell>
          <cell r="B10923">
            <v>0.60009999999999997</v>
          </cell>
        </row>
        <row r="10924">
          <cell r="A10924">
            <v>42422</v>
          </cell>
          <cell r="B10924">
            <v>0.57740000000000002</v>
          </cell>
        </row>
        <row r="10925">
          <cell r="A10925">
            <v>42423</v>
          </cell>
          <cell r="B10925">
            <v>0.58169999999999999</v>
          </cell>
        </row>
        <row r="10926">
          <cell r="A10926">
            <v>42424</v>
          </cell>
          <cell r="B10926">
            <v>0.57640000000000002</v>
          </cell>
        </row>
        <row r="10927">
          <cell r="A10927">
            <v>42425</v>
          </cell>
          <cell r="B10927">
            <v>0.57999999999999996</v>
          </cell>
        </row>
        <row r="10928">
          <cell r="A10928">
            <v>42426</v>
          </cell>
          <cell r="B10928">
            <v>0.57689999999999997</v>
          </cell>
        </row>
        <row r="10929">
          <cell r="A10929">
            <v>42429</v>
          </cell>
          <cell r="B10929">
            <v>0.56799999999999995</v>
          </cell>
        </row>
        <row r="10930">
          <cell r="A10930">
            <v>42430</v>
          </cell>
          <cell r="B10930">
            <v>0.56110000000000004</v>
          </cell>
        </row>
        <row r="10931">
          <cell r="A10931">
            <v>42431</v>
          </cell>
          <cell r="B10931">
            <v>0.55930000000000002</v>
          </cell>
        </row>
        <row r="10932">
          <cell r="A10932">
            <v>42432</v>
          </cell>
          <cell r="B10932">
            <v>0.56410000000000005</v>
          </cell>
        </row>
        <row r="10933">
          <cell r="A10933">
            <v>42433</v>
          </cell>
          <cell r="B10933">
            <v>0.57110000000000005</v>
          </cell>
        </row>
        <row r="10934">
          <cell r="A10934">
            <v>42436</v>
          </cell>
          <cell r="B10934">
            <v>0.57379999999999998</v>
          </cell>
        </row>
        <row r="10935">
          <cell r="A10935">
            <v>42437</v>
          </cell>
          <cell r="B10935">
            <v>0.56859999999999999</v>
          </cell>
        </row>
        <row r="10936">
          <cell r="A10936">
            <v>42438</v>
          </cell>
          <cell r="B10936">
            <v>0.56589999999999996</v>
          </cell>
        </row>
        <row r="10937">
          <cell r="A10937">
            <v>42439</v>
          </cell>
          <cell r="B10937">
            <v>0.56830000000000003</v>
          </cell>
        </row>
        <row r="10938">
          <cell r="A10938">
            <v>42440</v>
          </cell>
          <cell r="B10938">
            <v>0.57150000000000001</v>
          </cell>
        </row>
        <row r="10939">
          <cell r="A10939">
            <v>42443</v>
          </cell>
          <cell r="B10939">
            <v>0.58289999999999997</v>
          </cell>
        </row>
        <row r="10940">
          <cell r="A10940">
            <v>42444</v>
          </cell>
          <cell r="B10940">
            <v>0.58240000000000003</v>
          </cell>
        </row>
        <row r="10941">
          <cell r="A10941">
            <v>42445</v>
          </cell>
          <cell r="B10941">
            <v>0.58320000000000005</v>
          </cell>
        </row>
        <row r="10942">
          <cell r="A10942">
            <v>42446</v>
          </cell>
          <cell r="B10942">
            <v>0.58360000000000001</v>
          </cell>
        </row>
        <row r="10943">
          <cell r="A10943">
            <v>42447</v>
          </cell>
          <cell r="B10943">
            <v>0.5716</v>
          </cell>
        </row>
        <row r="10944">
          <cell r="A10944">
            <v>42450</v>
          </cell>
          <cell r="B10944">
            <v>0.58169999999999999</v>
          </cell>
        </row>
        <row r="10945">
          <cell r="A10945">
            <v>42451</v>
          </cell>
          <cell r="B10945">
            <v>0.5837</v>
          </cell>
        </row>
        <row r="10946">
          <cell r="A10946">
            <v>42452</v>
          </cell>
          <cell r="B10946">
            <v>0.58389999999999997</v>
          </cell>
        </row>
        <row r="10947">
          <cell r="A10947">
            <v>42453</v>
          </cell>
          <cell r="B10947">
            <v>0.57720000000000005</v>
          </cell>
        </row>
        <row r="10948">
          <cell r="A10948">
            <v>42457</v>
          </cell>
          <cell r="B10948">
            <v>0.57799999999999996</v>
          </cell>
        </row>
        <row r="10949">
          <cell r="A10949">
            <v>42458</v>
          </cell>
          <cell r="B10949">
            <v>0.57379999999999998</v>
          </cell>
        </row>
        <row r="10950">
          <cell r="A10950">
            <v>42459</v>
          </cell>
          <cell r="B10950">
            <v>0.57669999999999999</v>
          </cell>
        </row>
        <row r="10951">
          <cell r="A10951">
            <v>42460</v>
          </cell>
          <cell r="B10951">
            <v>0.58440000000000003</v>
          </cell>
        </row>
        <row r="10952">
          <cell r="A10952">
            <v>42461</v>
          </cell>
          <cell r="B10952">
            <v>0.59199999999999997</v>
          </cell>
        </row>
        <row r="10953">
          <cell r="A10953">
            <v>42464</v>
          </cell>
          <cell r="B10953">
            <v>0.58960000000000001</v>
          </cell>
        </row>
        <row r="10954">
          <cell r="A10954">
            <v>42465</v>
          </cell>
          <cell r="B10954">
            <v>0.58899999999999997</v>
          </cell>
        </row>
        <row r="10955">
          <cell r="A10955">
            <v>42466</v>
          </cell>
          <cell r="B10955">
            <v>0.58750000000000002</v>
          </cell>
        </row>
        <row r="10956">
          <cell r="A10956">
            <v>42467</v>
          </cell>
          <cell r="B10956">
            <v>0.59030000000000005</v>
          </cell>
        </row>
        <row r="10957">
          <cell r="A10957">
            <v>42468</v>
          </cell>
          <cell r="B10957">
            <v>0.60070000000000001</v>
          </cell>
        </row>
        <row r="10958">
          <cell r="A10958">
            <v>42471</v>
          </cell>
          <cell r="B10958">
            <v>0.60709999999999997</v>
          </cell>
        </row>
        <row r="10959">
          <cell r="A10959">
            <v>42472</v>
          </cell>
          <cell r="B10959">
            <v>0.61509999999999998</v>
          </cell>
        </row>
        <row r="10960">
          <cell r="A10960">
            <v>42473</v>
          </cell>
          <cell r="B10960">
            <v>0.61629999999999996</v>
          </cell>
        </row>
        <row r="10961">
          <cell r="A10961">
            <v>42474</v>
          </cell>
          <cell r="B10961">
            <v>0.60640000000000005</v>
          </cell>
        </row>
        <row r="10962">
          <cell r="A10962">
            <v>42475</v>
          </cell>
          <cell r="B10962">
            <v>0.60029999999999994</v>
          </cell>
        </row>
        <row r="10963">
          <cell r="A10963">
            <v>42478</v>
          </cell>
          <cell r="B10963">
            <v>0.62150000000000005</v>
          </cell>
        </row>
        <row r="10964">
          <cell r="A10964">
            <v>42479</v>
          </cell>
          <cell r="B10964">
            <v>0.62690000000000001</v>
          </cell>
        </row>
        <row r="10965">
          <cell r="A10965">
            <v>42480</v>
          </cell>
          <cell r="B10965">
            <v>0.63800000000000001</v>
          </cell>
        </row>
        <row r="10966">
          <cell r="A10966">
            <v>42481</v>
          </cell>
          <cell r="B10966">
            <v>0.63490000000000002</v>
          </cell>
        </row>
        <row r="10967">
          <cell r="A10967">
            <v>42482</v>
          </cell>
          <cell r="B10967">
            <v>0.63080000000000003</v>
          </cell>
        </row>
        <row r="10968">
          <cell r="A10968">
            <v>42485</v>
          </cell>
          <cell r="B10968">
            <v>0.64770000000000005</v>
          </cell>
        </row>
        <row r="10969">
          <cell r="A10969">
            <v>42486</v>
          </cell>
          <cell r="B10969">
            <v>0.63529999999999998</v>
          </cell>
        </row>
        <row r="10970">
          <cell r="A10970">
            <v>42487</v>
          </cell>
          <cell r="B10970">
            <v>0.64100000000000001</v>
          </cell>
        </row>
        <row r="10971">
          <cell r="A10971">
            <v>42488</v>
          </cell>
          <cell r="B10971">
            <v>0.63690000000000002</v>
          </cell>
        </row>
        <row r="10972">
          <cell r="A10972">
            <v>42489</v>
          </cell>
          <cell r="B10972">
            <v>0.63770000000000004</v>
          </cell>
        </row>
        <row r="10973">
          <cell r="A10973">
            <v>42492</v>
          </cell>
          <cell r="B10973">
            <v>0.64370000000000005</v>
          </cell>
        </row>
        <row r="10974">
          <cell r="A10974">
            <v>42493</v>
          </cell>
          <cell r="B10974">
            <v>0.63060000000000005</v>
          </cell>
        </row>
        <row r="10975">
          <cell r="A10975">
            <v>42494</v>
          </cell>
          <cell r="B10975">
            <v>0.62780000000000002</v>
          </cell>
        </row>
        <row r="10976">
          <cell r="A10976">
            <v>42495</v>
          </cell>
          <cell r="B10976">
            <v>0.6179</v>
          </cell>
        </row>
        <row r="10977">
          <cell r="A10977">
            <v>42496</v>
          </cell>
          <cell r="B10977">
            <v>0.61829999999999996</v>
          </cell>
        </row>
        <row r="10978">
          <cell r="A10978">
            <v>42499</v>
          </cell>
          <cell r="B10978">
            <v>0.61329999999999996</v>
          </cell>
        </row>
        <row r="10979">
          <cell r="A10979">
            <v>42500</v>
          </cell>
          <cell r="B10979">
            <v>0.60899999999999999</v>
          </cell>
        </row>
        <row r="10980">
          <cell r="A10980">
            <v>42501</v>
          </cell>
          <cell r="B10980">
            <v>0.60599999999999998</v>
          </cell>
        </row>
        <row r="10981">
          <cell r="A10981">
            <v>42502</v>
          </cell>
          <cell r="B10981">
            <v>0.60729999999999995</v>
          </cell>
        </row>
        <row r="10982">
          <cell r="A10982">
            <v>42503</v>
          </cell>
          <cell r="B10982">
            <v>0.60619999999999996</v>
          </cell>
        </row>
        <row r="10983">
          <cell r="A10983">
            <v>42506</v>
          </cell>
          <cell r="B10983">
            <v>0.6099</v>
          </cell>
        </row>
        <row r="10984">
          <cell r="A10984">
            <v>42507</v>
          </cell>
          <cell r="B10984">
            <v>0.622</v>
          </cell>
        </row>
        <row r="10985">
          <cell r="A10985">
            <v>42508</v>
          </cell>
          <cell r="B10985">
            <v>0.62050000000000005</v>
          </cell>
        </row>
        <row r="10986">
          <cell r="A10986">
            <v>42509</v>
          </cell>
          <cell r="B10986">
            <v>0.61070000000000002</v>
          </cell>
        </row>
        <row r="10987">
          <cell r="A10987">
            <v>42510</v>
          </cell>
          <cell r="B10987">
            <v>0.61670000000000003</v>
          </cell>
        </row>
        <row r="10988">
          <cell r="A10988">
            <v>42513</v>
          </cell>
          <cell r="B10988">
            <v>0.61450000000000005</v>
          </cell>
        </row>
        <row r="10989">
          <cell r="A10989">
            <v>42514</v>
          </cell>
          <cell r="B10989">
            <v>0.63009999999999999</v>
          </cell>
        </row>
        <row r="10990">
          <cell r="A10990">
            <v>42515</v>
          </cell>
          <cell r="B10990">
            <v>0.629</v>
          </cell>
        </row>
        <row r="10991">
          <cell r="A10991">
            <v>42516</v>
          </cell>
          <cell r="B10991">
            <v>0.64329999999999998</v>
          </cell>
        </row>
        <row r="10992">
          <cell r="A10992">
            <v>42517</v>
          </cell>
          <cell r="B10992">
            <v>0.64280000000000004</v>
          </cell>
        </row>
        <row r="10993">
          <cell r="A10993">
            <v>42521</v>
          </cell>
          <cell r="B10993">
            <v>0.63939999999999997</v>
          </cell>
        </row>
        <row r="10994">
          <cell r="A10994">
            <v>42522</v>
          </cell>
          <cell r="B10994">
            <v>0.63170000000000004</v>
          </cell>
        </row>
        <row r="10995">
          <cell r="A10995">
            <v>42523</v>
          </cell>
          <cell r="B10995">
            <v>0.62870000000000004</v>
          </cell>
        </row>
        <row r="10996">
          <cell r="A10996">
            <v>42524</v>
          </cell>
          <cell r="B10996">
            <v>0.63919999999999999</v>
          </cell>
        </row>
        <row r="10997">
          <cell r="A10997">
            <v>42527</v>
          </cell>
          <cell r="B10997">
            <v>0.65549999999999997</v>
          </cell>
        </row>
        <row r="10998">
          <cell r="A10998">
            <v>42528</v>
          </cell>
          <cell r="B10998">
            <v>0.65849999999999997</v>
          </cell>
        </row>
        <row r="10999">
          <cell r="A10999">
            <v>42529</v>
          </cell>
          <cell r="B10999">
            <v>0.65780000000000005</v>
          </cell>
        </row>
        <row r="11000">
          <cell r="A11000">
            <v>42530</v>
          </cell>
          <cell r="B11000">
            <v>0.64959999999999996</v>
          </cell>
        </row>
        <row r="11001">
          <cell r="A11001">
            <v>42531</v>
          </cell>
          <cell r="B11001">
            <v>0.64749999999999996</v>
          </cell>
        </row>
        <row r="11002">
          <cell r="A11002">
            <v>42534</v>
          </cell>
          <cell r="B11002">
            <v>0.63790000000000002</v>
          </cell>
        </row>
        <row r="11003">
          <cell r="A11003">
            <v>42535</v>
          </cell>
          <cell r="B11003">
            <v>0.63039999999999996</v>
          </cell>
        </row>
        <row r="11004">
          <cell r="A11004">
            <v>42536</v>
          </cell>
          <cell r="B11004">
            <v>0.626</v>
          </cell>
        </row>
        <row r="11005">
          <cell r="A11005">
            <v>42537</v>
          </cell>
          <cell r="B11005">
            <v>0.63300000000000001</v>
          </cell>
        </row>
        <row r="11006">
          <cell r="A11006">
            <v>42538</v>
          </cell>
          <cell r="B11006">
            <v>0.64570000000000005</v>
          </cell>
        </row>
        <row r="11007">
          <cell r="A11007">
            <v>42541</v>
          </cell>
          <cell r="B11007">
            <v>0.64390000000000003</v>
          </cell>
        </row>
        <row r="11008">
          <cell r="A11008">
            <v>42542</v>
          </cell>
          <cell r="B11008">
            <v>0.62849999999999995</v>
          </cell>
        </row>
        <row r="11009">
          <cell r="A11009">
            <v>42543</v>
          </cell>
          <cell r="B11009">
            <v>0.62939999999999996</v>
          </cell>
        </row>
        <row r="11010">
          <cell r="A11010">
            <v>42544</v>
          </cell>
          <cell r="B11010">
            <v>0.64880000000000004</v>
          </cell>
        </row>
        <row r="11011">
          <cell r="A11011">
            <v>42545</v>
          </cell>
          <cell r="B11011">
            <v>0.64500000000000002</v>
          </cell>
        </row>
        <row r="11012">
          <cell r="A11012">
            <v>42548</v>
          </cell>
          <cell r="B11012">
            <v>0.63719999999999999</v>
          </cell>
        </row>
        <row r="11013">
          <cell r="A11013">
            <v>42549</v>
          </cell>
          <cell r="B11013">
            <v>0.65249999999999997</v>
          </cell>
        </row>
        <row r="11014">
          <cell r="A11014">
            <v>42550</v>
          </cell>
          <cell r="B11014">
            <v>0.65529999999999999</v>
          </cell>
        </row>
        <row r="11015">
          <cell r="A11015">
            <v>42551</v>
          </cell>
          <cell r="B11015">
            <v>0.64259999999999995</v>
          </cell>
        </row>
        <row r="11016">
          <cell r="A11016">
            <v>42552</v>
          </cell>
          <cell r="B11016">
            <v>0.65100000000000002</v>
          </cell>
        </row>
        <row r="11017">
          <cell r="A11017">
            <v>42556</v>
          </cell>
          <cell r="B11017">
            <v>0.65329999999999999</v>
          </cell>
        </row>
        <row r="11018">
          <cell r="A11018">
            <v>42557</v>
          </cell>
          <cell r="B11018">
            <v>0.65359999999999996</v>
          </cell>
        </row>
        <row r="11019">
          <cell r="A11019">
            <v>42558</v>
          </cell>
          <cell r="B11019">
            <v>0.65249999999999997</v>
          </cell>
        </row>
        <row r="11020">
          <cell r="A11020">
            <v>42559</v>
          </cell>
          <cell r="B11020">
            <v>0.65920000000000001</v>
          </cell>
        </row>
        <row r="11021">
          <cell r="A11021">
            <v>42562</v>
          </cell>
          <cell r="B11021">
            <v>0.68140000000000001</v>
          </cell>
        </row>
        <row r="11022">
          <cell r="A11022">
            <v>42563</v>
          </cell>
          <cell r="B11022">
            <v>0.71140000000000003</v>
          </cell>
        </row>
        <row r="11023">
          <cell r="A11023">
            <v>42564</v>
          </cell>
          <cell r="B11023">
            <v>0.73380000000000001</v>
          </cell>
        </row>
        <row r="11024">
          <cell r="A11024">
            <v>42565</v>
          </cell>
          <cell r="B11024">
            <v>0.73819999999999997</v>
          </cell>
        </row>
        <row r="11025">
          <cell r="A11025">
            <v>42566</v>
          </cell>
          <cell r="B11025">
            <v>0.73860000000000003</v>
          </cell>
        </row>
        <row r="11026">
          <cell r="A11026">
            <v>42569</v>
          </cell>
          <cell r="B11026">
            <v>0.73629999999999995</v>
          </cell>
        </row>
        <row r="11027">
          <cell r="A11027">
            <v>42570</v>
          </cell>
          <cell r="B11027">
            <v>0.72960000000000003</v>
          </cell>
        </row>
        <row r="11028">
          <cell r="A11028">
            <v>42571</v>
          </cell>
          <cell r="B11028">
            <v>0.71950000000000003</v>
          </cell>
        </row>
        <row r="11029">
          <cell r="A11029">
            <v>42572</v>
          </cell>
          <cell r="B11029">
            <v>0.72660000000000002</v>
          </cell>
        </row>
        <row r="11030">
          <cell r="A11030">
            <v>42573</v>
          </cell>
          <cell r="B11030">
            <v>0.72519999999999996</v>
          </cell>
        </row>
        <row r="11031">
          <cell r="A11031">
            <v>42576</v>
          </cell>
          <cell r="B11031">
            <v>0.72119999999999995</v>
          </cell>
        </row>
        <row r="11032">
          <cell r="A11032">
            <v>42577</v>
          </cell>
          <cell r="B11032">
            <v>0.73629999999999995</v>
          </cell>
        </row>
        <row r="11033">
          <cell r="A11033">
            <v>42578</v>
          </cell>
          <cell r="B11033">
            <v>0.73829999999999996</v>
          </cell>
        </row>
        <row r="11034">
          <cell r="A11034">
            <v>42579</v>
          </cell>
          <cell r="B11034">
            <v>0.73019999999999996</v>
          </cell>
        </row>
        <row r="11035">
          <cell r="A11035">
            <v>42580</v>
          </cell>
          <cell r="B11035">
            <v>0.74160000000000004</v>
          </cell>
        </row>
        <row r="11036">
          <cell r="A11036">
            <v>42583</v>
          </cell>
          <cell r="B11036">
            <v>0.74170000000000003</v>
          </cell>
        </row>
        <row r="11037">
          <cell r="A11037">
            <v>42584</v>
          </cell>
          <cell r="B11037">
            <v>0.73670000000000002</v>
          </cell>
        </row>
        <row r="11038">
          <cell r="A11038">
            <v>42585</v>
          </cell>
          <cell r="B11038">
            <v>0.73839999999999995</v>
          </cell>
        </row>
        <row r="11039">
          <cell r="A11039">
            <v>42586</v>
          </cell>
          <cell r="B11039">
            <v>0.75860000000000005</v>
          </cell>
        </row>
        <row r="11040">
          <cell r="A11040">
            <v>42587</v>
          </cell>
          <cell r="B11040">
            <v>0.76639999999999997</v>
          </cell>
        </row>
        <row r="11041">
          <cell r="A11041">
            <v>42590</v>
          </cell>
          <cell r="B11041">
            <v>0.76060000000000005</v>
          </cell>
        </row>
        <row r="11042">
          <cell r="A11042">
            <v>42591</v>
          </cell>
          <cell r="B11042">
            <v>0.73060000000000003</v>
          </cell>
        </row>
        <row r="11043">
          <cell r="A11043">
            <v>42592</v>
          </cell>
          <cell r="B11043">
            <v>0.71160000000000001</v>
          </cell>
        </row>
        <row r="11044">
          <cell r="A11044">
            <v>42593</v>
          </cell>
          <cell r="B11044">
            <v>0.7127</v>
          </cell>
        </row>
        <row r="11045">
          <cell r="A11045">
            <v>42594</v>
          </cell>
          <cell r="B11045">
            <v>0.69879999999999998</v>
          </cell>
        </row>
        <row r="11046">
          <cell r="A11046">
            <v>42597</v>
          </cell>
          <cell r="B11046">
            <v>0.68089999999999995</v>
          </cell>
        </row>
        <row r="11047">
          <cell r="A11047">
            <v>42598</v>
          </cell>
          <cell r="B11047">
            <v>0.68010000000000004</v>
          </cell>
        </row>
        <row r="11048">
          <cell r="A11048">
            <v>42599</v>
          </cell>
          <cell r="B11048">
            <v>0.68359999999999999</v>
          </cell>
        </row>
        <row r="11049">
          <cell r="A11049">
            <v>42600</v>
          </cell>
          <cell r="B11049">
            <v>0.68500000000000005</v>
          </cell>
        </row>
        <row r="11050">
          <cell r="A11050">
            <v>42601</v>
          </cell>
          <cell r="B11050">
            <v>0.67569999999999997</v>
          </cell>
        </row>
        <row r="11051">
          <cell r="A11051">
            <v>42604</v>
          </cell>
          <cell r="B11051">
            <v>0.67920000000000003</v>
          </cell>
        </row>
        <row r="11052">
          <cell r="A11052">
            <v>42605</v>
          </cell>
          <cell r="B11052">
            <v>0.68120000000000003</v>
          </cell>
        </row>
        <row r="11053">
          <cell r="A11053">
            <v>42606</v>
          </cell>
          <cell r="B11053">
            <v>0.67410000000000003</v>
          </cell>
        </row>
        <row r="11054">
          <cell r="A11054">
            <v>42607</v>
          </cell>
          <cell r="B11054">
            <v>0.67749999999999999</v>
          </cell>
        </row>
        <row r="11055">
          <cell r="A11055">
            <v>42608</v>
          </cell>
          <cell r="B11055">
            <v>0.67710000000000004</v>
          </cell>
        </row>
        <row r="11056">
          <cell r="A11056">
            <v>42611</v>
          </cell>
          <cell r="B11056">
            <v>0.66690000000000005</v>
          </cell>
        </row>
        <row r="11057">
          <cell r="A11057">
            <v>42612</v>
          </cell>
          <cell r="B11057">
            <v>0.65969999999999995</v>
          </cell>
        </row>
        <row r="11058">
          <cell r="A11058">
            <v>42613</v>
          </cell>
          <cell r="B11058">
            <v>0.6532</v>
          </cell>
        </row>
        <row r="11059">
          <cell r="A11059">
            <v>42614</v>
          </cell>
          <cell r="B11059">
            <v>0.68010000000000004</v>
          </cell>
        </row>
        <row r="11060">
          <cell r="A11060">
            <v>42615</v>
          </cell>
          <cell r="B11060">
            <v>0.67510000000000003</v>
          </cell>
        </row>
        <row r="11061">
          <cell r="A11061">
            <v>42619</v>
          </cell>
          <cell r="B11061">
            <v>0.69059999999999999</v>
          </cell>
        </row>
        <row r="11062">
          <cell r="A11062">
            <v>42620</v>
          </cell>
          <cell r="B11062">
            <v>0.69530000000000003</v>
          </cell>
        </row>
        <row r="11063">
          <cell r="A11063">
            <v>42621</v>
          </cell>
          <cell r="B11063">
            <v>0.6925</v>
          </cell>
        </row>
        <row r="11064">
          <cell r="A11064">
            <v>42622</v>
          </cell>
          <cell r="B11064">
            <v>0.68879999999999997</v>
          </cell>
        </row>
        <row r="11065">
          <cell r="A11065">
            <v>42625</v>
          </cell>
          <cell r="B11065">
            <v>0.66969999999999996</v>
          </cell>
        </row>
        <row r="11066">
          <cell r="A11066">
            <v>42626</v>
          </cell>
          <cell r="B11066">
            <v>0.67200000000000004</v>
          </cell>
        </row>
        <row r="11067">
          <cell r="A11067">
            <v>42627</v>
          </cell>
          <cell r="B11067">
            <v>0.68079999999999996</v>
          </cell>
        </row>
        <row r="11068">
          <cell r="A11068">
            <v>42628</v>
          </cell>
          <cell r="B11068">
            <v>0.68379999999999996</v>
          </cell>
        </row>
        <row r="11069">
          <cell r="A11069">
            <v>42629</v>
          </cell>
          <cell r="B11069">
            <v>0.6774</v>
          </cell>
        </row>
        <row r="11070">
          <cell r="A11070">
            <v>42632</v>
          </cell>
          <cell r="B11070">
            <v>0.68979999999999997</v>
          </cell>
        </row>
        <row r="11071">
          <cell r="A11071">
            <v>42633</v>
          </cell>
          <cell r="B11071">
            <v>0.70820000000000005</v>
          </cell>
        </row>
        <row r="11072">
          <cell r="A11072">
            <v>42634</v>
          </cell>
          <cell r="B11072">
            <v>0.71809999999999996</v>
          </cell>
        </row>
        <row r="11073">
          <cell r="A11073">
            <v>42635</v>
          </cell>
          <cell r="B11073">
            <v>0.7117</v>
          </cell>
        </row>
        <row r="11074">
          <cell r="A11074">
            <v>42636</v>
          </cell>
          <cell r="B11074">
            <v>0.69079999999999997</v>
          </cell>
        </row>
        <row r="11075">
          <cell r="A11075">
            <v>42639</v>
          </cell>
          <cell r="B11075">
            <v>0.69159999999999999</v>
          </cell>
        </row>
        <row r="11076">
          <cell r="A11076">
            <v>42640</v>
          </cell>
          <cell r="B11076">
            <v>0.6946</v>
          </cell>
        </row>
        <row r="11077">
          <cell r="A11077">
            <v>42641</v>
          </cell>
          <cell r="B11077">
            <v>0.68269999999999997</v>
          </cell>
        </row>
        <row r="11078">
          <cell r="A11078">
            <v>42642</v>
          </cell>
          <cell r="B11078">
            <v>0.67820000000000003</v>
          </cell>
        </row>
        <row r="11079">
          <cell r="A11079">
            <v>42643</v>
          </cell>
          <cell r="B11079">
            <v>0.68120000000000003</v>
          </cell>
        </row>
        <row r="11080">
          <cell r="A11080">
            <v>42646</v>
          </cell>
          <cell r="B11080">
            <v>0.68520000000000003</v>
          </cell>
        </row>
        <row r="11081">
          <cell r="A11081">
            <v>42647</v>
          </cell>
          <cell r="B11081">
            <v>0.69669999999999999</v>
          </cell>
        </row>
        <row r="11082">
          <cell r="A11082">
            <v>42648</v>
          </cell>
          <cell r="B11082">
            <v>0.67820000000000003</v>
          </cell>
        </row>
        <row r="11083">
          <cell r="A11083">
            <v>42649</v>
          </cell>
          <cell r="B11083">
            <v>0.67500000000000004</v>
          </cell>
        </row>
        <row r="11084">
          <cell r="A11084">
            <v>42650</v>
          </cell>
          <cell r="B11084">
            <v>0.66979999999999995</v>
          </cell>
        </row>
        <row r="11085">
          <cell r="A11085">
            <v>42653</v>
          </cell>
          <cell r="B11085">
            <v>0.67359999999999998</v>
          </cell>
        </row>
        <row r="11086">
          <cell r="A11086">
            <v>42654</v>
          </cell>
          <cell r="B11086">
            <v>0.6714</v>
          </cell>
        </row>
        <row r="11087">
          <cell r="A11087">
            <v>42655</v>
          </cell>
          <cell r="B11087">
            <v>0.68969999999999998</v>
          </cell>
        </row>
        <row r="11088">
          <cell r="A11088">
            <v>42656</v>
          </cell>
          <cell r="B11088">
            <v>0.69310000000000005</v>
          </cell>
        </row>
        <row r="11089">
          <cell r="A11089">
            <v>42657</v>
          </cell>
          <cell r="B11089">
            <v>0.70569999999999999</v>
          </cell>
        </row>
        <row r="11090">
          <cell r="A11090">
            <v>42660</v>
          </cell>
          <cell r="B11090">
            <v>0.71189999999999998</v>
          </cell>
        </row>
        <row r="11091">
          <cell r="A11091">
            <v>42661</v>
          </cell>
          <cell r="B11091">
            <v>0.71150000000000002</v>
          </cell>
        </row>
        <row r="11092">
          <cell r="A11092">
            <v>42662</v>
          </cell>
          <cell r="B11092">
            <v>0.71099999999999997</v>
          </cell>
        </row>
        <row r="11093">
          <cell r="A11093">
            <v>42663</v>
          </cell>
          <cell r="B11093">
            <v>0.69799999999999995</v>
          </cell>
        </row>
        <row r="11094">
          <cell r="A11094">
            <v>42664</v>
          </cell>
          <cell r="B11094">
            <v>0.69069999999999998</v>
          </cell>
        </row>
        <row r="11095">
          <cell r="A11095">
            <v>42667</v>
          </cell>
          <cell r="B11095">
            <v>0.68769999999999998</v>
          </cell>
        </row>
        <row r="11096">
          <cell r="A11096">
            <v>42668</v>
          </cell>
          <cell r="B11096">
            <v>0.68489999999999995</v>
          </cell>
        </row>
        <row r="11097">
          <cell r="A11097">
            <v>42669</v>
          </cell>
          <cell r="B11097">
            <v>0.69259999999999999</v>
          </cell>
        </row>
        <row r="11098">
          <cell r="A11098">
            <v>42670</v>
          </cell>
          <cell r="B11098">
            <v>0.6976</v>
          </cell>
        </row>
        <row r="11099">
          <cell r="A11099">
            <v>42671</v>
          </cell>
          <cell r="B11099">
            <v>0.70820000000000005</v>
          </cell>
        </row>
        <row r="11100">
          <cell r="A11100">
            <v>42674</v>
          </cell>
          <cell r="B11100">
            <v>0.68859999999999999</v>
          </cell>
        </row>
        <row r="11101">
          <cell r="A11101">
            <v>42675</v>
          </cell>
          <cell r="B11101">
            <v>0.68200000000000005</v>
          </cell>
        </row>
        <row r="11102">
          <cell r="A11102">
            <v>42676</v>
          </cell>
          <cell r="B11102">
            <v>0.68600000000000005</v>
          </cell>
        </row>
        <row r="11103">
          <cell r="A11103">
            <v>42677</v>
          </cell>
          <cell r="B11103">
            <v>0.68069999999999997</v>
          </cell>
        </row>
        <row r="11104">
          <cell r="A11104">
            <v>42678</v>
          </cell>
          <cell r="B11104">
            <v>0.68530000000000002</v>
          </cell>
        </row>
        <row r="11105">
          <cell r="A11105">
            <v>42681</v>
          </cell>
          <cell r="B11105">
            <v>0.6845</v>
          </cell>
        </row>
        <row r="11106">
          <cell r="A11106">
            <v>42682</v>
          </cell>
          <cell r="B11106">
            <v>0.6875</v>
          </cell>
        </row>
        <row r="11107">
          <cell r="A11107">
            <v>42683</v>
          </cell>
          <cell r="B11107">
            <v>0.68289999999999995</v>
          </cell>
        </row>
        <row r="11108">
          <cell r="A11108">
            <v>42684</v>
          </cell>
          <cell r="B11108">
            <v>0.69199999999999995</v>
          </cell>
        </row>
        <row r="11109">
          <cell r="A11109">
            <v>42685</v>
          </cell>
          <cell r="B11109">
            <v>0.68440000000000001</v>
          </cell>
        </row>
        <row r="11110">
          <cell r="A11110">
            <v>42688</v>
          </cell>
          <cell r="B11110">
            <v>0.68899999999999995</v>
          </cell>
        </row>
        <row r="11111">
          <cell r="A11111">
            <v>42689</v>
          </cell>
          <cell r="B11111">
            <v>0.70689999999999997</v>
          </cell>
        </row>
        <row r="11112">
          <cell r="A11112">
            <v>42690</v>
          </cell>
          <cell r="B11112">
            <v>0.72130000000000005</v>
          </cell>
        </row>
        <row r="11113">
          <cell r="A11113">
            <v>42691</v>
          </cell>
          <cell r="B11113">
            <v>0.73380000000000001</v>
          </cell>
        </row>
        <row r="11114">
          <cell r="A11114">
            <v>42692</v>
          </cell>
          <cell r="B11114">
            <v>0.73399999999999999</v>
          </cell>
        </row>
        <row r="11115">
          <cell r="A11115">
            <v>42695</v>
          </cell>
          <cell r="B11115">
            <v>0.73599999999999999</v>
          </cell>
        </row>
        <row r="11116">
          <cell r="A11116">
            <v>42696</v>
          </cell>
          <cell r="B11116">
            <v>0.73719999999999997</v>
          </cell>
        </row>
        <row r="11117">
          <cell r="A11117">
            <v>42697</v>
          </cell>
          <cell r="B11117">
            <v>0.73080000000000001</v>
          </cell>
        </row>
        <row r="11118">
          <cell r="A11118">
            <v>42699</v>
          </cell>
          <cell r="B11118">
            <v>0.72370000000000001</v>
          </cell>
        </row>
        <row r="11119">
          <cell r="A11119">
            <v>42702</v>
          </cell>
          <cell r="B11119">
            <v>0.72770000000000001</v>
          </cell>
        </row>
        <row r="11120">
          <cell r="A11120">
            <v>42703</v>
          </cell>
          <cell r="B11120">
            <v>0.71730000000000005</v>
          </cell>
        </row>
        <row r="11121">
          <cell r="A11121">
            <v>42704</v>
          </cell>
          <cell r="B11121">
            <v>0.71760000000000002</v>
          </cell>
        </row>
        <row r="11122">
          <cell r="A11122">
            <v>42705</v>
          </cell>
          <cell r="B11122">
            <v>0.70899999999999996</v>
          </cell>
        </row>
        <row r="11123">
          <cell r="A11123">
            <v>42706</v>
          </cell>
          <cell r="B11123">
            <v>0.71040000000000003</v>
          </cell>
        </row>
        <row r="11124">
          <cell r="A11124">
            <v>42709</v>
          </cell>
          <cell r="B11124">
            <v>0.71009999999999995</v>
          </cell>
        </row>
        <row r="11125">
          <cell r="A11125">
            <v>42710</v>
          </cell>
          <cell r="B11125">
            <v>0.71330000000000005</v>
          </cell>
        </row>
        <row r="11126">
          <cell r="A11126">
            <v>42711</v>
          </cell>
          <cell r="B11126">
            <v>0.71050000000000002</v>
          </cell>
        </row>
        <row r="11127">
          <cell r="A11127">
            <v>42712</v>
          </cell>
          <cell r="B11127">
            <v>0.71419999999999995</v>
          </cell>
        </row>
        <row r="11128">
          <cell r="A11128">
            <v>42713</v>
          </cell>
          <cell r="B11128">
            <v>0.70799999999999996</v>
          </cell>
        </row>
        <row r="11129">
          <cell r="A11129">
            <v>42716</v>
          </cell>
          <cell r="B11129">
            <v>0.71689999999999998</v>
          </cell>
        </row>
        <row r="11130">
          <cell r="A11130">
            <v>42717</v>
          </cell>
          <cell r="B11130">
            <v>0.72040000000000004</v>
          </cell>
        </row>
        <row r="11131">
          <cell r="A11131">
            <v>42718</v>
          </cell>
          <cell r="B11131">
            <v>0.7147</v>
          </cell>
        </row>
        <row r="11132">
          <cell r="A11132">
            <v>42719</v>
          </cell>
          <cell r="B11132">
            <v>0.7167</v>
          </cell>
        </row>
        <row r="11133">
          <cell r="A11133">
            <v>42720</v>
          </cell>
          <cell r="B11133">
            <v>0.71040000000000003</v>
          </cell>
        </row>
        <row r="11134">
          <cell r="A11134">
            <v>42723</v>
          </cell>
          <cell r="B11134">
            <v>0.69569999999999999</v>
          </cell>
        </row>
        <row r="11135">
          <cell r="A11135">
            <v>42724</v>
          </cell>
          <cell r="B11135">
            <v>0.69340000000000002</v>
          </cell>
        </row>
        <row r="11136">
          <cell r="A11136">
            <v>42725</v>
          </cell>
          <cell r="B11136">
            <v>0.70130000000000003</v>
          </cell>
        </row>
        <row r="11137">
          <cell r="A11137">
            <v>42726</v>
          </cell>
          <cell r="B11137">
            <v>0.70199999999999996</v>
          </cell>
        </row>
        <row r="11138">
          <cell r="A11138">
            <v>42727</v>
          </cell>
          <cell r="B11138">
            <v>0.69869999999999999</v>
          </cell>
        </row>
        <row r="11139">
          <cell r="A11139">
            <v>42731</v>
          </cell>
          <cell r="B11139">
            <v>0.69740000000000002</v>
          </cell>
        </row>
        <row r="11140">
          <cell r="A11140">
            <v>42732</v>
          </cell>
          <cell r="B11140">
            <v>0.69750000000000001</v>
          </cell>
        </row>
        <row r="11141">
          <cell r="A11141">
            <v>42733</v>
          </cell>
          <cell r="B11141">
            <v>0.70499999999999996</v>
          </cell>
        </row>
        <row r="11142">
          <cell r="A11142">
            <v>42734</v>
          </cell>
          <cell r="B11142">
            <v>0.70650000000000002</v>
          </cell>
        </row>
        <row r="11143">
          <cell r="A11143">
            <v>42738</v>
          </cell>
          <cell r="B11143">
            <v>0.71779999999999999</v>
          </cell>
        </row>
        <row r="11144">
          <cell r="A11144">
            <v>42739</v>
          </cell>
          <cell r="B11144">
            <v>0.74080000000000001</v>
          </cell>
        </row>
        <row r="11145">
          <cell r="A11145">
            <v>42740</v>
          </cell>
          <cell r="B11145">
            <v>0.73780000000000001</v>
          </cell>
        </row>
        <row r="11146">
          <cell r="A11146">
            <v>42741</v>
          </cell>
          <cell r="B11146">
            <v>0.7399</v>
          </cell>
        </row>
        <row r="11147">
          <cell r="A11147">
            <v>42744</v>
          </cell>
          <cell r="B11147">
            <v>0.72989999999999999</v>
          </cell>
        </row>
        <row r="11148">
          <cell r="A11148">
            <v>42745</v>
          </cell>
          <cell r="B11148">
            <v>0.7319</v>
          </cell>
        </row>
        <row r="11149">
          <cell r="A11149">
            <v>42746</v>
          </cell>
          <cell r="B11149">
            <v>0.73140000000000005</v>
          </cell>
        </row>
        <row r="11150">
          <cell r="A11150">
            <v>42747</v>
          </cell>
          <cell r="B11150">
            <v>0.72340000000000004</v>
          </cell>
        </row>
        <row r="11151">
          <cell r="A11151">
            <v>42748</v>
          </cell>
          <cell r="B11151">
            <v>0.72270000000000001</v>
          </cell>
        </row>
        <row r="11152">
          <cell r="A11152">
            <v>42752</v>
          </cell>
          <cell r="B11152">
            <v>0.72109999999999996</v>
          </cell>
        </row>
        <row r="11153">
          <cell r="A11153">
            <v>42753</v>
          </cell>
          <cell r="B11153">
            <v>0.72260000000000002</v>
          </cell>
        </row>
        <row r="11154">
          <cell r="A11154">
            <v>42754</v>
          </cell>
          <cell r="B11154">
            <v>0.72689999999999999</v>
          </cell>
        </row>
        <row r="11155">
          <cell r="A11155">
            <v>42755</v>
          </cell>
          <cell r="B11155">
            <v>0.73040000000000005</v>
          </cell>
        </row>
        <row r="11156">
          <cell r="A11156">
            <v>42758</v>
          </cell>
          <cell r="B11156">
            <v>0.74629999999999996</v>
          </cell>
        </row>
        <row r="11157">
          <cell r="A11157">
            <v>42759</v>
          </cell>
          <cell r="B11157">
            <v>0.73570000000000002</v>
          </cell>
        </row>
        <row r="11158">
          <cell r="A11158">
            <v>42760</v>
          </cell>
          <cell r="B11158">
            <v>0.73880000000000001</v>
          </cell>
        </row>
        <row r="11159">
          <cell r="A11159">
            <v>42761</v>
          </cell>
          <cell r="B11159">
            <v>0.7419</v>
          </cell>
        </row>
        <row r="11160">
          <cell r="A11160">
            <v>42762</v>
          </cell>
          <cell r="B11160">
            <v>0.74850000000000005</v>
          </cell>
        </row>
        <row r="11161">
          <cell r="A11161">
            <v>42765</v>
          </cell>
          <cell r="B11161">
            <v>0.74139999999999995</v>
          </cell>
        </row>
        <row r="11162">
          <cell r="A11162">
            <v>42766</v>
          </cell>
          <cell r="B11162">
            <v>0.74939999999999996</v>
          </cell>
        </row>
        <row r="11163">
          <cell r="A11163">
            <v>42767</v>
          </cell>
          <cell r="B11163">
            <v>0.76439999999999997</v>
          </cell>
        </row>
        <row r="11164">
          <cell r="A11164">
            <v>42768</v>
          </cell>
          <cell r="B11164">
            <v>0.76910000000000001</v>
          </cell>
        </row>
        <row r="11165">
          <cell r="A11165">
            <v>42769</v>
          </cell>
          <cell r="B11165">
            <v>0.7641</v>
          </cell>
        </row>
        <row r="11166">
          <cell r="A11166">
            <v>42772</v>
          </cell>
          <cell r="B11166">
            <v>0.75629999999999997</v>
          </cell>
        </row>
        <row r="11167">
          <cell r="A11167">
            <v>42773</v>
          </cell>
          <cell r="B11167">
            <v>0.75090000000000001</v>
          </cell>
        </row>
        <row r="11168">
          <cell r="A11168">
            <v>42774</v>
          </cell>
          <cell r="B11168">
            <v>0.75249999999999995</v>
          </cell>
        </row>
        <row r="11169">
          <cell r="A11169">
            <v>42775</v>
          </cell>
          <cell r="B11169">
            <v>0.75580000000000003</v>
          </cell>
        </row>
        <row r="11170">
          <cell r="A11170">
            <v>42776</v>
          </cell>
          <cell r="B11170">
            <v>0.75819999999999999</v>
          </cell>
        </row>
        <row r="11171">
          <cell r="A11171">
            <v>42779</v>
          </cell>
          <cell r="B11171">
            <v>0.7661</v>
          </cell>
        </row>
        <row r="11172">
          <cell r="A11172">
            <v>42780</v>
          </cell>
          <cell r="B11172">
            <v>0.76319999999999999</v>
          </cell>
        </row>
        <row r="11173">
          <cell r="A11173">
            <v>42781</v>
          </cell>
          <cell r="B11173">
            <v>0.7571</v>
          </cell>
        </row>
        <row r="11174">
          <cell r="A11174">
            <v>42782</v>
          </cell>
          <cell r="B11174">
            <v>0.75009999999999999</v>
          </cell>
        </row>
        <row r="11175">
          <cell r="A11175">
            <v>42783</v>
          </cell>
          <cell r="B11175">
            <v>0.73480000000000001</v>
          </cell>
        </row>
        <row r="11176">
          <cell r="A11176">
            <v>42787</v>
          </cell>
          <cell r="B11176">
            <v>0.73519999999999996</v>
          </cell>
        </row>
        <row r="11177">
          <cell r="A11177">
            <v>42788</v>
          </cell>
          <cell r="B11177">
            <v>0.74139999999999995</v>
          </cell>
        </row>
        <row r="11178">
          <cell r="A11178">
            <v>42789</v>
          </cell>
          <cell r="B11178">
            <v>0.75239999999999996</v>
          </cell>
        </row>
        <row r="11179">
          <cell r="A11179">
            <v>42790</v>
          </cell>
          <cell r="B11179">
            <v>0.75880000000000003</v>
          </cell>
        </row>
        <row r="11180">
          <cell r="A11180">
            <v>42793</v>
          </cell>
          <cell r="B11180">
            <v>0.75660000000000005</v>
          </cell>
        </row>
        <row r="11181">
          <cell r="A11181">
            <v>42794</v>
          </cell>
          <cell r="B11181">
            <v>0.76139999999999997</v>
          </cell>
        </row>
        <row r="11182">
          <cell r="A11182">
            <v>42795</v>
          </cell>
          <cell r="B11182">
            <v>0.77859999999999996</v>
          </cell>
        </row>
        <row r="11183">
          <cell r="A11183">
            <v>42796</v>
          </cell>
          <cell r="B11183">
            <v>0.76780000000000004</v>
          </cell>
        </row>
        <row r="11184">
          <cell r="A11184">
            <v>42797</v>
          </cell>
          <cell r="B11184">
            <v>0.77990000000000004</v>
          </cell>
        </row>
        <row r="11185">
          <cell r="A11185">
            <v>42800</v>
          </cell>
          <cell r="B11185">
            <v>0.79110000000000003</v>
          </cell>
        </row>
        <row r="11186">
          <cell r="A11186">
            <v>42801</v>
          </cell>
          <cell r="B11186">
            <v>0.78029999999999999</v>
          </cell>
        </row>
        <row r="11187">
          <cell r="A11187">
            <v>42802</v>
          </cell>
          <cell r="B11187">
            <v>0.78090000000000004</v>
          </cell>
        </row>
        <row r="11188">
          <cell r="A11188">
            <v>42803</v>
          </cell>
          <cell r="B11188">
            <v>0.7782</v>
          </cell>
        </row>
        <row r="11189">
          <cell r="A11189">
            <v>42804</v>
          </cell>
          <cell r="B11189">
            <v>0.77290000000000003</v>
          </cell>
        </row>
        <row r="11190">
          <cell r="A11190">
            <v>42807</v>
          </cell>
          <cell r="B11190">
            <v>0.76870000000000005</v>
          </cell>
        </row>
        <row r="11191">
          <cell r="A11191">
            <v>42808</v>
          </cell>
          <cell r="B11191">
            <v>0.77149999999999996</v>
          </cell>
        </row>
        <row r="11192">
          <cell r="A11192">
            <v>42809</v>
          </cell>
          <cell r="B11192">
            <v>0.78080000000000005</v>
          </cell>
        </row>
        <row r="11193">
          <cell r="A11193">
            <v>42810</v>
          </cell>
          <cell r="B11193">
            <v>0.78169999999999995</v>
          </cell>
        </row>
        <row r="11194">
          <cell r="A11194">
            <v>42811</v>
          </cell>
          <cell r="B11194">
            <v>0.78359999999999996</v>
          </cell>
        </row>
        <row r="11195">
          <cell r="A11195">
            <v>42814</v>
          </cell>
          <cell r="B11195">
            <v>0.77329999999999999</v>
          </cell>
        </row>
        <row r="11196">
          <cell r="A11196">
            <v>42815</v>
          </cell>
          <cell r="B11196">
            <v>0.76839999999999997</v>
          </cell>
        </row>
        <row r="11197">
          <cell r="A11197">
            <v>42816</v>
          </cell>
          <cell r="B11197">
            <v>0.77339999999999998</v>
          </cell>
        </row>
        <row r="11198">
          <cell r="A11198">
            <v>42817</v>
          </cell>
          <cell r="B11198">
            <v>0.77270000000000005</v>
          </cell>
        </row>
        <row r="11199">
          <cell r="A11199">
            <v>42818</v>
          </cell>
          <cell r="B11199">
            <v>0.77470000000000006</v>
          </cell>
        </row>
        <row r="11200">
          <cell r="A11200">
            <v>42821</v>
          </cell>
          <cell r="B11200">
            <v>0.76939999999999997</v>
          </cell>
        </row>
        <row r="11201">
          <cell r="A11201">
            <v>42822</v>
          </cell>
          <cell r="B11201">
            <v>0.76880000000000004</v>
          </cell>
        </row>
        <row r="11202">
          <cell r="A11202">
            <v>42823</v>
          </cell>
          <cell r="B11202">
            <v>0.76139999999999997</v>
          </cell>
        </row>
        <row r="11203">
          <cell r="A11203">
            <v>42824</v>
          </cell>
          <cell r="B11203">
            <v>0.76229999999999998</v>
          </cell>
        </row>
        <row r="11204">
          <cell r="A11204">
            <v>42825</v>
          </cell>
          <cell r="B11204">
            <v>0.77329999999999999</v>
          </cell>
        </row>
        <row r="11205">
          <cell r="A11205">
            <v>42828</v>
          </cell>
          <cell r="B11205">
            <v>0.75470000000000004</v>
          </cell>
        </row>
        <row r="11206">
          <cell r="A11206">
            <v>42829</v>
          </cell>
          <cell r="B11206">
            <v>0.74850000000000005</v>
          </cell>
        </row>
        <row r="11207">
          <cell r="A11207">
            <v>42830</v>
          </cell>
          <cell r="B11207">
            <v>0.74870000000000003</v>
          </cell>
        </row>
        <row r="11208">
          <cell r="A11208">
            <v>42831</v>
          </cell>
          <cell r="B11208">
            <v>0.74509999999999998</v>
          </cell>
        </row>
        <row r="11209">
          <cell r="A11209">
            <v>42832</v>
          </cell>
          <cell r="B11209">
            <v>0.73460000000000003</v>
          </cell>
        </row>
        <row r="11210">
          <cell r="A11210">
            <v>42835</v>
          </cell>
          <cell r="B11210">
            <v>0.75149999999999995</v>
          </cell>
        </row>
        <row r="11211">
          <cell r="A11211">
            <v>42836</v>
          </cell>
          <cell r="B11211">
            <v>0.75009999999999999</v>
          </cell>
        </row>
        <row r="11212">
          <cell r="A11212">
            <v>42837</v>
          </cell>
          <cell r="B11212">
            <v>0.74729999999999996</v>
          </cell>
        </row>
        <row r="11213">
          <cell r="A11213">
            <v>42838</v>
          </cell>
          <cell r="B11213">
            <v>0.75619999999999998</v>
          </cell>
        </row>
        <row r="11214">
          <cell r="A11214">
            <v>42842</v>
          </cell>
          <cell r="B11214">
            <v>0.77029999999999998</v>
          </cell>
        </row>
        <row r="11215">
          <cell r="A11215">
            <v>42843</v>
          </cell>
          <cell r="B11215">
            <v>0.76819999999999999</v>
          </cell>
        </row>
        <row r="11216">
          <cell r="A11216">
            <v>42844</v>
          </cell>
          <cell r="B11216">
            <v>0.77669999999999995</v>
          </cell>
        </row>
        <row r="11217">
          <cell r="A11217">
            <v>42845</v>
          </cell>
          <cell r="B11217">
            <v>0.80069999999999997</v>
          </cell>
        </row>
        <row r="11218">
          <cell r="A11218">
            <v>42846</v>
          </cell>
          <cell r="B11218">
            <v>0.78990000000000005</v>
          </cell>
        </row>
        <row r="11219">
          <cell r="A11219">
            <v>42849</v>
          </cell>
          <cell r="B11219">
            <v>0.80089999999999995</v>
          </cell>
        </row>
        <row r="11220">
          <cell r="A11220">
            <v>42850</v>
          </cell>
          <cell r="B11220">
            <v>0.8044</v>
          </cell>
        </row>
        <row r="11221">
          <cell r="A11221">
            <v>42851</v>
          </cell>
          <cell r="B11221">
            <v>0.80169999999999997</v>
          </cell>
        </row>
        <row r="11222">
          <cell r="A11222">
            <v>42852</v>
          </cell>
          <cell r="B11222">
            <v>0.78500000000000003</v>
          </cell>
        </row>
        <row r="11223">
          <cell r="A11223">
            <v>42853</v>
          </cell>
          <cell r="B11223">
            <v>0.79139999999999999</v>
          </cell>
        </row>
        <row r="11224">
          <cell r="A11224">
            <v>42856</v>
          </cell>
          <cell r="B11224">
            <v>0.78949999999999998</v>
          </cell>
        </row>
        <row r="11225">
          <cell r="A11225">
            <v>42857</v>
          </cell>
          <cell r="B11225">
            <v>0.79369999999999996</v>
          </cell>
        </row>
        <row r="11226">
          <cell r="A11226">
            <v>42858</v>
          </cell>
          <cell r="B11226">
            <v>0.78769999999999996</v>
          </cell>
        </row>
        <row r="11227">
          <cell r="A11227">
            <v>42859</v>
          </cell>
          <cell r="B11227">
            <v>0.78910000000000002</v>
          </cell>
        </row>
        <row r="11228">
          <cell r="A11228">
            <v>42860</v>
          </cell>
          <cell r="B11228">
            <v>0.77769999999999995</v>
          </cell>
        </row>
        <row r="11229">
          <cell r="A11229">
            <v>42863</v>
          </cell>
          <cell r="B11229">
            <v>0.77190000000000003</v>
          </cell>
        </row>
        <row r="11230">
          <cell r="A11230">
            <v>42864</v>
          </cell>
          <cell r="B11230">
            <v>0.77429999999999999</v>
          </cell>
        </row>
        <row r="11231">
          <cell r="A11231">
            <v>42865</v>
          </cell>
          <cell r="B11231">
            <v>0.76490000000000002</v>
          </cell>
        </row>
        <row r="11232">
          <cell r="A11232">
            <v>42866</v>
          </cell>
          <cell r="B11232">
            <v>0.79179999999999995</v>
          </cell>
        </row>
        <row r="11233">
          <cell r="A11233">
            <v>42867</v>
          </cell>
          <cell r="B11233">
            <v>0.82179999999999997</v>
          </cell>
        </row>
        <row r="11234">
          <cell r="A11234">
            <v>42870</v>
          </cell>
          <cell r="B11234">
            <v>0.85319999999999996</v>
          </cell>
        </row>
        <row r="11235">
          <cell r="A11235">
            <v>42871</v>
          </cell>
          <cell r="B11235">
            <v>0.81320000000000003</v>
          </cell>
        </row>
        <row r="11236">
          <cell r="A11236">
            <v>42872</v>
          </cell>
          <cell r="B11236">
            <v>0.80169999999999997</v>
          </cell>
        </row>
        <row r="11237">
          <cell r="A11237">
            <v>42873</v>
          </cell>
          <cell r="B11237">
            <v>0.79239999999999999</v>
          </cell>
        </row>
        <row r="11238">
          <cell r="A11238">
            <v>42874</v>
          </cell>
          <cell r="B11238">
            <v>0.79449999999999998</v>
          </cell>
        </row>
        <row r="11239">
          <cell r="A11239">
            <v>42877</v>
          </cell>
          <cell r="B11239">
            <v>0.78390000000000004</v>
          </cell>
        </row>
        <row r="11240">
          <cell r="A11240">
            <v>42878</v>
          </cell>
          <cell r="B11240">
            <v>0.7722</v>
          </cell>
        </row>
        <row r="11241">
          <cell r="A11241">
            <v>42879</v>
          </cell>
          <cell r="B11241">
            <v>0.77539999999999998</v>
          </cell>
        </row>
        <row r="11242">
          <cell r="A11242">
            <v>42880</v>
          </cell>
          <cell r="B11242">
            <v>0.77159999999999995</v>
          </cell>
        </row>
        <row r="11243">
          <cell r="A11243">
            <v>42881</v>
          </cell>
          <cell r="B11243">
            <v>0.77090000000000003</v>
          </cell>
        </row>
        <row r="11244">
          <cell r="A11244">
            <v>42885</v>
          </cell>
          <cell r="B11244">
            <v>0.77259999999999995</v>
          </cell>
        </row>
        <row r="11245">
          <cell r="A11245">
            <v>42886</v>
          </cell>
          <cell r="B11245">
            <v>0.76980000000000004</v>
          </cell>
        </row>
        <row r="11246">
          <cell r="A11246">
            <v>42887</v>
          </cell>
          <cell r="B11246">
            <v>0.77629999999999999</v>
          </cell>
        </row>
        <row r="11247">
          <cell r="A11247">
            <v>42888</v>
          </cell>
          <cell r="B11247">
            <v>0.76690000000000003</v>
          </cell>
        </row>
        <row r="11248">
          <cell r="A11248">
            <v>42891</v>
          </cell>
          <cell r="B11248">
            <v>0.7631</v>
          </cell>
        </row>
        <row r="11249">
          <cell r="A11249">
            <v>42892</v>
          </cell>
          <cell r="B11249">
            <v>0.76019999999999999</v>
          </cell>
        </row>
        <row r="11250">
          <cell r="A11250">
            <v>42893</v>
          </cell>
          <cell r="B11250">
            <v>0.75790000000000002</v>
          </cell>
        </row>
        <row r="11251">
          <cell r="A11251">
            <v>42894</v>
          </cell>
          <cell r="B11251">
            <v>0.76549999999999996</v>
          </cell>
        </row>
        <row r="11252">
          <cell r="A11252">
            <v>42895</v>
          </cell>
          <cell r="B11252">
            <v>0.75690000000000002</v>
          </cell>
        </row>
        <row r="11253">
          <cell r="A11253">
            <v>42898</v>
          </cell>
          <cell r="B11253">
            <v>0.75129999999999997</v>
          </cell>
        </row>
        <row r="11254">
          <cell r="A11254">
            <v>42899</v>
          </cell>
          <cell r="B11254">
            <v>0.74480000000000002</v>
          </cell>
        </row>
        <row r="11255">
          <cell r="A11255">
            <v>42900</v>
          </cell>
          <cell r="B11255">
            <v>0.73499999999999999</v>
          </cell>
        </row>
        <row r="11256">
          <cell r="A11256">
            <v>42901</v>
          </cell>
          <cell r="B11256">
            <v>0.71909999999999996</v>
          </cell>
        </row>
        <row r="11257">
          <cell r="A11257">
            <v>42902</v>
          </cell>
          <cell r="B11257">
            <v>0.71879999999999999</v>
          </cell>
        </row>
        <row r="11258">
          <cell r="A11258">
            <v>42905</v>
          </cell>
          <cell r="B11258">
            <v>0.71389999999999998</v>
          </cell>
        </row>
        <row r="11259">
          <cell r="A11259">
            <v>42906</v>
          </cell>
          <cell r="B11259">
            <v>0.71350000000000002</v>
          </cell>
        </row>
        <row r="11260">
          <cell r="A11260">
            <v>42907</v>
          </cell>
          <cell r="B11260">
            <v>0.70889999999999997</v>
          </cell>
        </row>
        <row r="11261">
          <cell r="A11261">
            <v>42908</v>
          </cell>
          <cell r="B11261">
            <v>0.71140000000000003</v>
          </cell>
        </row>
        <row r="11262">
          <cell r="A11262">
            <v>42909</v>
          </cell>
          <cell r="B11262">
            <v>0.72650000000000003</v>
          </cell>
        </row>
        <row r="11263">
          <cell r="A11263">
            <v>42912</v>
          </cell>
          <cell r="B11263">
            <v>0.73680000000000001</v>
          </cell>
        </row>
        <row r="11264">
          <cell r="A11264">
            <v>42913</v>
          </cell>
          <cell r="B11264">
            <v>0.73499999999999999</v>
          </cell>
        </row>
        <row r="11265">
          <cell r="A11265">
            <v>42914</v>
          </cell>
          <cell r="B11265">
            <v>0.72430000000000005</v>
          </cell>
        </row>
        <row r="11266">
          <cell r="A11266">
            <v>42915</v>
          </cell>
          <cell r="B11266">
            <v>0.71030000000000004</v>
          </cell>
        </row>
        <row r="11267">
          <cell r="A11267">
            <v>42916</v>
          </cell>
          <cell r="B11267">
            <v>0.71350000000000002</v>
          </cell>
        </row>
        <row r="11268">
          <cell r="A11268">
            <v>42919</v>
          </cell>
          <cell r="B11268">
            <v>0.68840000000000001</v>
          </cell>
        </row>
        <row r="11269">
          <cell r="A11269">
            <v>42921</v>
          </cell>
          <cell r="B11269">
            <v>0.69010000000000005</v>
          </cell>
        </row>
        <row r="11270">
          <cell r="A11270">
            <v>42922</v>
          </cell>
          <cell r="B11270">
            <v>0.69469999999999998</v>
          </cell>
        </row>
        <row r="11271">
          <cell r="A11271">
            <v>42923</v>
          </cell>
          <cell r="B11271">
            <v>0.69750000000000001</v>
          </cell>
        </row>
        <row r="11272">
          <cell r="A11272">
            <v>42926</v>
          </cell>
          <cell r="B11272">
            <v>0.67720000000000002</v>
          </cell>
        </row>
        <row r="11273">
          <cell r="A11273">
            <v>42927</v>
          </cell>
          <cell r="B11273">
            <v>0.68149999999999999</v>
          </cell>
        </row>
        <row r="11274">
          <cell r="A11274">
            <v>42928</v>
          </cell>
          <cell r="B11274">
            <v>0.68130000000000002</v>
          </cell>
        </row>
        <row r="11275">
          <cell r="A11275">
            <v>42929</v>
          </cell>
          <cell r="B11275">
            <v>0.66539999999999999</v>
          </cell>
        </row>
        <row r="11276">
          <cell r="A11276">
            <v>42930</v>
          </cell>
          <cell r="B11276">
            <v>0.67179999999999995</v>
          </cell>
        </row>
        <row r="11277">
          <cell r="A11277">
            <v>42933</v>
          </cell>
          <cell r="B11277">
            <v>0.68569999999999998</v>
          </cell>
        </row>
        <row r="11278">
          <cell r="A11278">
            <v>42934</v>
          </cell>
          <cell r="B11278">
            <v>0.68859999999999999</v>
          </cell>
        </row>
        <row r="11279">
          <cell r="A11279">
            <v>42935</v>
          </cell>
          <cell r="B11279">
            <v>0.68759999999999999</v>
          </cell>
        </row>
        <row r="11280">
          <cell r="A11280">
            <v>42936</v>
          </cell>
          <cell r="B11280">
            <v>0.69550000000000001</v>
          </cell>
        </row>
        <row r="11281">
          <cell r="A11281">
            <v>42937</v>
          </cell>
          <cell r="B11281">
            <v>0.69140000000000001</v>
          </cell>
        </row>
        <row r="11282">
          <cell r="A11282">
            <v>42940</v>
          </cell>
          <cell r="B11282">
            <v>0.69</v>
          </cell>
        </row>
        <row r="11283">
          <cell r="A11283">
            <v>42941</v>
          </cell>
          <cell r="B11283">
            <v>0.69550000000000001</v>
          </cell>
        </row>
        <row r="11284">
          <cell r="A11284">
            <v>42942</v>
          </cell>
          <cell r="B11284">
            <v>0.69020000000000004</v>
          </cell>
        </row>
        <row r="11285">
          <cell r="A11285">
            <v>42943</v>
          </cell>
          <cell r="B11285">
            <v>0.70499999999999996</v>
          </cell>
        </row>
        <row r="11286">
          <cell r="A11286">
            <v>42944</v>
          </cell>
          <cell r="B11286">
            <v>0.70220000000000005</v>
          </cell>
        </row>
        <row r="11287">
          <cell r="A11287">
            <v>42947</v>
          </cell>
          <cell r="B11287">
            <v>0.70499999999999996</v>
          </cell>
        </row>
        <row r="11288">
          <cell r="A11288">
            <v>42948</v>
          </cell>
          <cell r="B11288">
            <v>0.7117</v>
          </cell>
        </row>
        <row r="11289">
          <cell r="A11289">
            <v>42949</v>
          </cell>
          <cell r="B11289">
            <v>0.71750000000000003</v>
          </cell>
        </row>
        <row r="11290">
          <cell r="A11290">
            <v>42950</v>
          </cell>
          <cell r="B11290">
            <v>0.71550000000000002</v>
          </cell>
        </row>
        <row r="11291">
          <cell r="A11291">
            <v>42951</v>
          </cell>
          <cell r="B11291">
            <v>0.70989999999999998</v>
          </cell>
        </row>
        <row r="11292">
          <cell r="A11292">
            <v>42954</v>
          </cell>
          <cell r="B11292">
            <v>0.71220000000000006</v>
          </cell>
        </row>
        <row r="11293">
          <cell r="A11293">
            <v>42955</v>
          </cell>
          <cell r="B11293">
            <v>0.71909999999999996</v>
          </cell>
        </row>
        <row r="11294">
          <cell r="A11294">
            <v>42956</v>
          </cell>
          <cell r="B11294">
            <v>0.71819999999999995</v>
          </cell>
        </row>
        <row r="11295">
          <cell r="A11295">
            <v>42957</v>
          </cell>
          <cell r="B11295">
            <v>0.69259999999999999</v>
          </cell>
        </row>
        <row r="11296">
          <cell r="A11296">
            <v>42958</v>
          </cell>
          <cell r="B11296">
            <v>0.69240000000000002</v>
          </cell>
        </row>
        <row r="11297">
          <cell r="A11297">
            <v>42961</v>
          </cell>
          <cell r="B11297">
            <v>0.68500000000000005</v>
          </cell>
        </row>
        <row r="11298">
          <cell r="A11298">
            <v>42962</v>
          </cell>
          <cell r="B11298">
            <v>0.67679999999999996</v>
          </cell>
        </row>
        <row r="11299">
          <cell r="A11299">
            <v>42963</v>
          </cell>
          <cell r="B11299">
            <v>0.67549999999999999</v>
          </cell>
        </row>
        <row r="11300">
          <cell r="A11300">
            <v>42964</v>
          </cell>
          <cell r="B11300">
            <v>0.67449999999999999</v>
          </cell>
        </row>
        <row r="11301">
          <cell r="A11301">
            <v>42965</v>
          </cell>
          <cell r="B11301">
            <v>0.67789999999999995</v>
          </cell>
        </row>
        <row r="11302">
          <cell r="A11302">
            <v>42968</v>
          </cell>
          <cell r="B11302">
            <v>0.68710000000000004</v>
          </cell>
        </row>
        <row r="11303">
          <cell r="A11303">
            <v>42969</v>
          </cell>
          <cell r="B11303">
            <v>0.68879999999999997</v>
          </cell>
        </row>
        <row r="11304">
          <cell r="A11304">
            <v>42970</v>
          </cell>
          <cell r="B11304">
            <v>0.69599999999999995</v>
          </cell>
        </row>
        <row r="11305">
          <cell r="A11305">
            <v>42971</v>
          </cell>
          <cell r="B11305">
            <v>0.70169999999999999</v>
          </cell>
        </row>
        <row r="11306">
          <cell r="A11306">
            <v>42972</v>
          </cell>
          <cell r="B11306">
            <v>0.68610000000000004</v>
          </cell>
        </row>
        <row r="11307">
          <cell r="A11307">
            <v>42975</v>
          </cell>
          <cell r="B11307">
            <v>0.70330000000000004</v>
          </cell>
        </row>
        <row r="11308">
          <cell r="A11308">
            <v>42976</v>
          </cell>
          <cell r="B11308">
            <v>0.7056</v>
          </cell>
        </row>
        <row r="11309">
          <cell r="A11309">
            <v>42977</v>
          </cell>
          <cell r="B11309">
            <v>0.7147</v>
          </cell>
        </row>
        <row r="11310">
          <cell r="A11310">
            <v>42978</v>
          </cell>
          <cell r="B11310">
            <v>0.71479999999999999</v>
          </cell>
        </row>
        <row r="11311">
          <cell r="A11311">
            <v>42979</v>
          </cell>
          <cell r="B11311">
            <v>0.72550000000000003</v>
          </cell>
        </row>
        <row r="11312">
          <cell r="A11312">
            <v>42982</v>
          </cell>
          <cell r="B11312">
            <v>0.72550000000000003</v>
          </cell>
        </row>
        <row r="11313">
          <cell r="A11313">
            <v>42983</v>
          </cell>
          <cell r="B11313">
            <v>0.75260000000000005</v>
          </cell>
        </row>
        <row r="11314">
          <cell r="A11314">
            <v>42984</v>
          </cell>
          <cell r="B11314">
            <v>0.75260000000000005</v>
          </cell>
        </row>
        <row r="11315">
          <cell r="A11315">
            <v>42985</v>
          </cell>
          <cell r="B11315">
            <v>0.75029999999999997</v>
          </cell>
        </row>
        <row r="11316">
          <cell r="A11316">
            <v>42986</v>
          </cell>
          <cell r="B11316">
            <v>0.75590000000000002</v>
          </cell>
        </row>
        <row r="11317">
          <cell r="A11317">
            <v>42989</v>
          </cell>
          <cell r="B11317">
            <v>0.73709999999999998</v>
          </cell>
        </row>
        <row r="11318">
          <cell r="A11318">
            <v>42990</v>
          </cell>
          <cell r="B11318">
            <v>0.70709999999999995</v>
          </cell>
        </row>
        <row r="11319">
          <cell r="A11319">
            <v>42991</v>
          </cell>
          <cell r="B11319">
            <v>0.69979999999999998</v>
          </cell>
        </row>
        <row r="11320">
          <cell r="A11320">
            <v>42992</v>
          </cell>
          <cell r="B11320">
            <v>0.69779999999999998</v>
          </cell>
        </row>
        <row r="11321">
          <cell r="A11321">
            <v>42993</v>
          </cell>
          <cell r="B11321">
            <v>0.70130000000000003</v>
          </cell>
        </row>
        <row r="11322">
          <cell r="A11322">
            <v>42996</v>
          </cell>
          <cell r="B11322">
            <v>0.70409999999999995</v>
          </cell>
        </row>
        <row r="11323">
          <cell r="A11323">
            <v>42997</v>
          </cell>
          <cell r="B11323">
            <v>0.69979999999999998</v>
          </cell>
        </row>
        <row r="11324">
          <cell r="A11324">
            <v>42998</v>
          </cell>
          <cell r="B11324">
            <v>0.70040000000000002</v>
          </cell>
        </row>
        <row r="11325">
          <cell r="A11325">
            <v>42999</v>
          </cell>
          <cell r="B11325">
            <v>0.69040000000000001</v>
          </cell>
        </row>
        <row r="11326">
          <cell r="A11326">
            <v>43000</v>
          </cell>
          <cell r="B11326">
            <v>0.69089999999999996</v>
          </cell>
        </row>
        <row r="11327">
          <cell r="A11327">
            <v>43003</v>
          </cell>
          <cell r="B11327">
            <v>0.70089999999999997</v>
          </cell>
        </row>
        <row r="11328">
          <cell r="A11328">
            <v>43004</v>
          </cell>
          <cell r="B11328">
            <v>0.6925</v>
          </cell>
        </row>
        <row r="11329">
          <cell r="A11329">
            <v>43005</v>
          </cell>
          <cell r="B11329">
            <v>0.69030000000000002</v>
          </cell>
        </row>
        <row r="11330">
          <cell r="A11330">
            <v>43006</v>
          </cell>
          <cell r="B11330">
            <v>0.69220000000000004</v>
          </cell>
        </row>
        <row r="11331">
          <cell r="A11331">
            <v>43007</v>
          </cell>
          <cell r="B11331">
            <v>0.68579999999999997</v>
          </cell>
        </row>
        <row r="11332">
          <cell r="A11332">
            <v>43010</v>
          </cell>
          <cell r="B11332">
            <v>0.67569999999999997</v>
          </cell>
        </row>
        <row r="11333">
          <cell r="A11333">
            <v>43011</v>
          </cell>
          <cell r="B11333">
            <v>0.67520000000000002</v>
          </cell>
        </row>
        <row r="11334">
          <cell r="A11334">
            <v>43012</v>
          </cell>
          <cell r="B11334">
            <v>0.68799999999999994</v>
          </cell>
        </row>
        <row r="11335">
          <cell r="A11335">
            <v>43013</v>
          </cell>
          <cell r="B11335">
            <v>0.68269999999999997</v>
          </cell>
        </row>
        <row r="11336">
          <cell r="A11336">
            <v>43014</v>
          </cell>
          <cell r="B11336">
            <v>0.68840000000000001</v>
          </cell>
        </row>
        <row r="11337">
          <cell r="A11337">
            <v>43017</v>
          </cell>
          <cell r="B11337">
            <v>0.6895</v>
          </cell>
        </row>
        <row r="11338">
          <cell r="A11338">
            <v>43018</v>
          </cell>
          <cell r="B11338">
            <v>0.6895</v>
          </cell>
        </row>
        <row r="11339">
          <cell r="A11339">
            <v>43019</v>
          </cell>
          <cell r="B11339">
            <v>0.68730000000000002</v>
          </cell>
        </row>
        <row r="11340">
          <cell r="A11340">
            <v>43020</v>
          </cell>
          <cell r="B11340">
            <v>0.6784</v>
          </cell>
        </row>
        <row r="11341">
          <cell r="A11341">
            <v>43021</v>
          </cell>
          <cell r="B11341">
            <v>0.68620000000000003</v>
          </cell>
        </row>
        <row r="11342">
          <cell r="A11342">
            <v>43024</v>
          </cell>
          <cell r="B11342">
            <v>0.67530000000000001</v>
          </cell>
        </row>
        <row r="11343">
          <cell r="A11343">
            <v>43025</v>
          </cell>
          <cell r="B11343">
            <v>0.67769999999999997</v>
          </cell>
        </row>
        <row r="11344">
          <cell r="A11344">
            <v>43026</v>
          </cell>
          <cell r="B11344">
            <v>0.67630000000000001</v>
          </cell>
        </row>
        <row r="11345">
          <cell r="A11345">
            <v>43027</v>
          </cell>
          <cell r="B11345">
            <v>0.67310000000000003</v>
          </cell>
        </row>
        <row r="11346">
          <cell r="A11346">
            <v>43028</v>
          </cell>
          <cell r="B11346">
            <v>0.66879999999999995</v>
          </cell>
        </row>
        <row r="11347">
          <cell r="A11347">
            <v>43031</v>
          </cell>
          <cell r="B11347">
            <v>0.69720000000000004</v>
          </cell>
        </row>
        <row r="11348">
          <cell r="A11348">
            <v>43032</v>
          </cell>
          <cell r="B11348">
            <v>0.69540000000000002</v>
          </cell>
        </row>
        <row r="11349">
          <cell r="A11349">
            <v>43033</v>
          </cell>
          <cell r="B11349">
            <v>0.69310000000000005</v>
          </cell>
        </row>
        <row r="11350">
          <cell r="A11350">
            <v>43034</v>
          </cell>
          <cell r="B11350">
            <v>0.68189999999999995</v>
          </cell>
        </row>
        <row r="11351">
          <cell r="A11351">
            <v>43035</v>
          </cell>
          <cell r="B11351">
            <v>0.68200000000000005</v>
          </cell>
        </row>
        <row r="11352">
          <cell r="A11352">
            <v>43038</v>
          </cell>
          <cell r="B11352">
            <v>0.68640000000000001</v>
          </cell>
        </row>
        <row r="11353">
          <cell r="A11353">
            <v>43039</v>
          </cell>
          <cell r="B11353">
            <v>0.68379999999999996</v>
          </cell>
        </row>
        <row r="11354">
          <cell r="A11354">
            <v>43040</v>
          </cell>
          <cell r="B11354">
            <v>0.68169999999999997</v>
          </cell>
        </row>
        <row r="11355">
          <cell r="A11355">
            <v>43041</v>
          </cell>
          <cell r="B11355">
            <v>0.69079999999999997</v>
          </cell>
        </row>
        <row r="11356">
          <cell r="A11356">
            <v>43042</v>
          </cell>
          <cell r="B11356">
            <v>0.68720000000000003</v>
          </cell>
        </row>
        <row r="11357">
          <cell r="A11357">
            <v>43045</v>
          </cell>
          <cell r="B11357">
            <v>0.6885</v>
          </cell>
        </row>
        <row r="11358">
          <cell r="A11358">
            <v>43046</v>
          </cell>
          <cell r="B11358">
            <v>0.68069999999999997</v>
          </cell>
        </row>
        <row r="11359">
          <cell r="A11359">
            <v>43047</v>
          </cell>
          <cell r="B11359">
            <v>0.68630000000000002</v>
          </cell>
        </row>
        <row r="11360">
          <cell r="A11360">
            <v>43048</v>
          </cell>
          <cell r="B11360">
            <v>0.68289999999999995</v>
          </cell>
        </row>
        <row r="11361">
          <cell r="A11361">
            <v>43049</v>
          </cell>
          <cell r="B11361">
            <v>0.6905</v>
          </cell>
        </row>
        <row r="11362">
          <cell r="A11362">
            <v>43052</v>
          </cell>
          <cell r="B11362">
            <v>0.68879999999999997</v>
          </cell>
        </row>
        <row r="11363">
          <cell r="A11363">
            <v>43053</v>
          </cell>
          <cell r="B11363">
            <v>0.68600000000000005</v>
          </cell>
        </row>
        <row r="11364">
          <cell r="A11364">
            <v>43054</v>
          </cell>
          <cell r="B11364">
            <v>0.68810000000000004</v>
          </cell>
        </row>
        <row r="11365">
          <cell r="A11365">
            <v>43055</v>
          </cell>
          <cell r="B11365">
            <v>0.69210000000000005</v>
          </cell>
        </row>
        <row r="11366">
          <cell r="A11366">
            <v>43056</v>
          </cell>
          <cell r="B11366">
            <v>0.69779999999999998</v>
          </cell>
        </row>
        <row r="11367">
          <cell r="A11367">
            <v>43059</v>
          </cell>
          <cell r="B11367">
            <v>0.7137</v>
          </cell>
        </row>
        <row r="11368">
          <cell r="A11368">
            <v>43060</v>
          </cell>
          <cell r="B11368">
            <v>0.70899999999999996</v>
          </cell>
        </row>
        <row r="11369">
          <cell r="A11369">
            <v>43061</v>
          </cell>
          <cell r="B11369">
            <v>0.70740000000000003</v>
          </cell>
        </row>
        <row r="11370">
          <cell r="A11370">
            <v>43063</v>
          </cell>
          <cell r="B11370">
            <v>0.72230000000000005</v>
          </cell>
        </row>
        <row r="11371">
          <cell r="A11371">
            <v>43066</v>
          </cell>
          <cell r="B11371">
            <v>0.72</v>
          </cell>
        </row>
        <row r="11372">
          <cell r="A11372">
            <v>43067</v>
          </cell>
          <cell r="B11372">
            <v>0.7329</v>
          </cell>
        </row>
        <row r="11373">
          <cell r="A11373">
            <v>43068</v>
          </cell>
          <cell r="B11373">
            <v>0.74270000000000003</v>
          </cell>
        </row>
        <row r="11374">
          <cell r="A11374">
            <v>43069</v>
          </cell>
          <cell r="B11374">
            <v>0.73260000000000003</v>
          </cell>
        </row>
        <row r="11375">
          <cell r="A11375">
            <v>43070</v>
          </cell>
          <cell r="B11375">
            <v>0.73280000000000001</v>
          </cell>
        </row>
        <row r="11376">
          <cell r="A11376">
            <v>43073</v>
          </cell>
          <cell r="B11376">
            <v>0.7258</v>
          </cell>
        </row>
        <row r="11377">
          <cell r="A11377">
            <v>43074</v>
          </cell>
          <cell r="B11377">
            <v>0.72509999999999997</v>
          </cell>
        </row>
        <row r="11378">
          <cell r="A11378">
            <v>43075</v>
          </cell>
          <cell r="B11378">
            <v>0.72719999999999996</v>
          </cell>
        </row>
        <row r="11379">
          <cell r="A11379">
            <v>43076</v>
          </cell>
          <cell r="B11379">
            <v>0.74229999999999996</v>
          </cell>
        </row>
        <row r="11380">
          <cell r="A11380">
            <v>43077</v>
          </cell>
          <cell r="B11380">
            <v>0.73719999999999997</v>
          </cell>
        </row>
        <row r="11381">
          <cell r="A11381">
            <v>43080</v>
          </cell>
          <cell r="B11381">
            <v>0.73</v>
          </cell>
        </row>
        <row r="11382">
          <cell r="A11382">
            <v>43081</v>
          </cell>
          <cell r="B11382">
            <v>0.72909999999999997</v>
          </cell>
        </row>
        <row r="11383">
          <cell r="A11383">
            <v>43082</v>
          </cell>
          <cell r="B11383">
            <v>0.74129999999999996</v>
          </cell>
        </row>
        <row r="11384">
          <cell r="A11384">
            <v>43083</v>
          </cell>
          <cell r="B11384">
            <v>0.75329999999999997</v>
          </cell>
        </row>
        <row r="11385">
          <cell r="A11385">
            <v>43084</v>
          </cell>
          <cell r="B11385">
            <v>0.75919999999999999</v>
          </cell>
        </row>
        <row r="11386">
          <cell r="A11386">
            <v>43087</v>
          </cell>
          <cell r="B11386">
            <v>0.752</v>
          </cell>
        </row>
        <row r="11387">
          <cell r="A11387">
            <v>43088</v>
          </cell>
          <cell r="B11387">
            <v>0.75029999999999997</v>
          </cell>
        </row>
        <row r="11388">
          <cell r="A11388">
            <v>43089</v>
          </cell>
          <cell r="B11388">
            <v>0.7571</v>
          </cell>
        </row>
        <row r="11389">
          <cell r="A11389">
            <v>43090</v>
          </cell>
          <cell r="B11389">
            <v>0.77939999999999998</v>
          </cell>
        </row>
        <row r="11390">
          <cell r="A11390">
            <v>43091</v>
          </cell>
          <cell r="B11390">
            <v>0.77869999999999995</v>
          </cell>
        </row>
        <row r="11391">
          <cell r="A11391">
            <v>43095</v>
          </cell>
          <cell r="B11391">
            <v>0.77429999999999999</v>
          </cell>
        </row>
        <row r="11392">
          <cell r="A11392">
            <v>43096</v>
          </cell>
          <cell r="B11392">
            <v>0.78949999999999998</v>
          </cell>
        </row>
        <row r="11393">
          <cell r="A11393">
            <v>43097</v>
          </cell>
          <cell r="B11393">
            <v>0.78800000000000003</v>
          </cell>
        </row>
        <row r="11394">
          <cell r="A11394">
            <v>43098</v>
          </cell>
          <cell r="B11394">
            <v>0.7863</v>
          </cell>
        </row>
        <row r="11395">
          <cell r="A11395">
            <v>43102</v>
          </cell>
          <cell r="B11395">
            <v>0.77500000000000002</v>
          </cell>
        </row>
        <row r="11396">
          <cell r="A11396">
            <v>43103</v>
          </cell>
          <cell r="B11396">
            <v>0.78110000000000002</v>
          </cell>
        </row>
        <row r="11397">
          <cell r="A11397">
            <v>43104</v>
          </cell>
          <cell r="B11397">
            <v>0.79249999999999998</v>
          </cell>
        </row>
        <row r="11398">
          <cell r="A11398">
            <v>43105</v>
          </cell>
          <cell r="B11398">
            <v>0.78010000000000002</v>
          </cell>
        </row>
        <row r="11399">
          <cell r="A11399">
            <v>43108</v>
          </cell>
          <cell r="B11399">
            <v>0.78139999999999998</v>
          </cell>
        </row>
        <row r="11400">
          <cell r="A11400">
            <v>43109</v>
          </cell>
          <cell r="B11400">
            <v>0.78349999999999997</v>
          </cell>
        </row>
        <row r="11401">
          <cell r="A11401">
            <v>43110</v>
          </cell>
          <cell r="B11401">
            <v>0.79649999999999999</v>
          </cell>
        </row>
        <row r="11402">
          <cell r="A11402">
            <v>43111</v>
          </cell>
          <cell r="B11402">
            <v>0.82650000000000001</v>
          </cell>
        </row>
        <row r="11403">
          <cell r="A11403">
            <v>43112</v>
          </cell>
          <cell r="B11403">
            <v>0.81679999999999997</v>
          </cell>
        </row>
        <row r="11404">
          <cell r="A11404">
            <v>43116</v>
          </cell>
          <cell r="B11404">
            <v>0.81430000000000002</v>
          </cell>
        </row>
        <row r="11405">
          <cell r="A11405">
            <v>43117</v>
          </cell>
          <cell r="B11405">
            <v>0.82140000000000002</v>
          </cell>
        </row>
        <row r="11406">
          <cell r="A11406">
            <v>43118</v>
          </cell>
          <cell r="B11406">
            <v>0.82630000000000003</v>
          </cell>
        </row>
        <row r="11407">
          <cell r="A11407">
            <v>43119</v>
          </cell>
          <cell r="B11407">
            <v>0.83420000000000005</v>
          </cell>
        </row>
        <row r="11408">
          <cell r="A11408">
            <v>43122</v>
          </cell>
          <cell r="B11408">
            <v>0.83409999999999995</v>
          </cell>
        </row>
        <row r="11409">
          <cell r="A11409">
            <v>43123</v>
          </cell>
          <cell r="B11409">
            <v>0.8226</v>
          </cell>
        </row>
        <row r="11410">
          <cell r="A11410">
            <v>43124</v>
          </cell>
          <cell r="B11410">
            <v>0.82269999999999999</v>
          </cell>
        </row>
        <row r="11411">
          <cell r="A11411">
            <v>43125</v>
          </cell>
          <cell r="B11411">
            <v>0.81879999999999997</v>
          </cell>
        </row>
        <row r="11412">
          <cell r="A11412">
            <v>43126</v>
          </cell>
          <cell r="B11412">
            <v>0.80479999999999996</v>
          </cell>
        </row>
        <row r="11413">
          <cell r="A11413">
            <v>43129</v>
          </cell>
          <cell r="B11413">
            <v>0.78359999999999996</v>
          </cell>
        </row>
        <row r="11414">
          <cell r="A11414">
            <v>43130</v>
          </cell>
          <cell r="B11414">
            <v>0.77029999999999998</v>
          </cell>
        </row>
        <row r="11415">
          <cell r="A11415">
            <v>43131</v>
          </cell>
          <cell r="B11415">
            <v>0.77280000000000004</v>
          </cell>
        </row>
        <row r="11416">
          <cell r="A11416">
            <v>43132</v>
          </cell>
          <cell r="B11416">
            <v>0.78349999999999997</v>
          </cell>
        </row>
        <row r="11417">
          <cell r="A11417">
            <v>43133</v>
          </cell>
          <cell r="B11417">
            <v>0.77300000000000002</v>
          </cell>
        </row>
        <row r="11418">
          <cell r="A11418">
            <v>43136</v>
          </cell>
          <cell r="B11418">
            <v>0.76570000000000005</v>
          </cell>
        </row>
        <row r="11419">
          <cell r="A11419">
            <v>43137</v>
          </cell>
          <cell r="B11419">
            <v>0.76190000000000002</v>
          </cell>
        </row>
        <row r="11420">
          <cell r="A11420">
            <v>43138</v>
          </cell>
          <cell r="B11420">
            <v>0.75960000000000005</v>
          </cell>
        </row>
        <row r="11421">
          <cell r="A11421">
            <v>43139</v>
          </cell>
          <cell r="B11421">
            <v>0.76619999999999999</v>
          </cell>
        </row>
        <row r="11422">
          <cell r="A11422">
            <v>43140</v>
          </cell>
          <cell r="B11422">
            <v>0.76680000000000004</v>
          </cell>
        </row>
        <row r="11423">
          <cell r="A11423">
            <v>43143</v>
          </cell>
          <cell r="B11423">
            <v>0.76449999999999996</v>
          </cell>
        </row>
        <row r="11424">
          <cell r="A11424">
            <v>43144</v>
          </cell>
          <cell r="B11424">
            <v>0.76380000000000003</v>
          </cell>
        </row>
        <row r="11425">
          <cell r="A11425">
            <v>43145</v>
          </cell>
          <cell r="B11425">
            <v>0.75600000000000001</v>
          </cell>
        </row>
        <row r="11426">
          <cell r="A11426">
            <v>43146</v>
          </cell>
          <cell r="B11426">
            <v>0.75409999999999999</v>
          </cell>
        </row>
        <row r="11427">
          <cell r="A11427">
            <v>43147</v>
          </cell>
          <cell r="B11427">
            <v>0.75719999999999998</v>
          </cell>
        </row>
        <row r="11428">
          <cell r="A11428">
            <v>43151</v>
          </cell>
          <cell r="B11428">
            <v>0.77510000000000001</v>
          </cell>
        </row>
        <row r="11429">
          <cell r="A11429">
            <v>43152</v>
          </cell>
          <cell r="B11429">
            <v>0.78910000000000002</v>
          </cell>
        </row>
        <row r="11430">
          <cell r="A11430">
            <v>43153</v>
          </cell>
          <cell r="B11430">
            <v>0.8054</v>
          </cell>
        </row>
        <row r="11431">
          <cell r="A11431">
            <v>43154</v>
          </cell>
          <cell r="B11431">
            <v>0.81430000000000002</v>
          </cell>
        </row>
        <row r="11432">
          <cell r="A11432">
            <v>43157</v>
          </cell>
          <cell r="B11432">
            <v>0.81879999999999997</v>
          </cell>
        </row>
        <row r="11433">
          <cell r="A11433">
            <v>43158</v>
          </cell>
          <cell r="B11433">
            <v>0.82050000000000001</v>
          </cell>
        </row>
        <row r="11434">
          <cell r="A11434">
            <v>43159</v>
          </cell>
          <cell r="B11434">
            <v>0.82669999999999999</v>
          </cell>
        </row>
        <row r="11435">
          <cell r="A11435">
            <v>43160</v>
          </cell>
          <cell r="B11435">
            <v>0.81810000000000005</v>
          </cell>
        </row>
        <row r="11436">
          <cell r="A11436">
            <v>43161</v>
          </cell>
          <cell r="B11436">
            <v>0.82089999999999996</v>
          </cell>
        </row>
        <row r="11437">
          <cell r="A11437">
            <v>43164</v>
          </cell>
          <cell r="B11437">
            <v>0.85229999999999995</v>
          </cell>
        </row>
        <row r="11438">
          <cell r="A11438">
            <v>43165</v>
          </cell>
          <cell r="B11438">
            <v>0.82430000000000003</v>
          </cell>
        </row>
        <row r="11439">
          <cell r="A11439">
            <v>43166</v>
          </cell>
          <cell r="B11439">
            <v>0.8286</v>
          </cell>
        </row>
        <row r="11440">
          <cell r="A11440">
            <v>43167</v>
          </cell>
          <cell r="B11440">
            <v>0.85119999999999996</v>
          </cell>
        </row>
        <row r="11441">
          <cell r="A11441">
            <v>43168</v>
          </cell>
          <cell r="B11441">
            <v>0.84519999999999995</v>
          </cell>
        </row>
        <row r="11442">
          <cell r="A11442">
            <v>43171</v>
          </cell>
          <cell r="B11442">
            <v>0.83279999999999998</v>
          </cell>
        </row>
        <row r="11443">
          <cell r="A11443">
            <v>43172</v>
          </cell>
          <cell r="B11443">
            <v>0.82979999999999998</v>
          </cell>
        </row>
        <row r="11444">
          <cell r="A11444">
            <v>43173</v>
          </cell>
          <cell r="B11444">
            <v>0.83440000000000003</v>
          </cell>
        </row>
        <row r="11445">
          <cell r="A11445">
            <v>43174</v>
          </cell>
          <cell r="B11445">
            <v>0.83530000000000004</v>
          </cell>
        </row>
        <row r="11446">
          <cell r="A11446">
            <v>43175</v>
          </cell>
          <cell r="B11446">
            <v>0.82850000000000001</v>
          </cell>
        </row>
        <row r="11447">
          <cell r="A11447">
            <v>43178</v>
          </cell>
          <cell r="B11447">
            <v>0.81230000000000002</v>
          </cell>
        </row>
        <row r="11448">
          <cell r="A11448">
            <v>43179</v>
          </cell>
          <cell r="B11448">
            <v>0.83079999999999998</v>
          </cell>
        </row>
        <row r="11449">
          <cell r="A11449">
            <v>43180</v>
          </cell>
          <cell r="B11449">
            <v>0.82589999999999997</v>
          </cell>
        </row>
        <row r="11450">
          <cell r="A11450">
            <v>43181</v>
          </cell>
          <cell r="B11450">
            <v>0.82150000000000001</v>
          </cell>
        </row>
        <row r="11451">
          <cell r="A11451">
            <v>43182</v>
          </cell>
          <cell r="B11451">
            <v>0.81830000000000003</v>
          </cell>
        </row>
        <row r="11452">
          <cell r="A11452">
            <v>43185</v>
          </cell>
          <cell r="B11452">
            <v>0.81779999999999997</v>
          </cell>
        </row>
        <row r="11453">
          <cell r="A11453">
            <v>43186</v>
          </cell>
          <cell r="B11453">
            <v>0.82020000000000004</v>
          </cell>
        </row>
        <row r="11454">
          <cell r="A11454">
            <v>43187</v>
          </cell>
          <cell r="B11454">
            <v>0.80740000000000001</v>
          </cell>
        </row>
        <row r="11455">
          <cell r="A11455">
            <v>43188</v>
          </cell>
          <cell r="B11455">
            <v>0.81459999999999999</v>
          </cell>
        </row>
        <row r="11456">
          <cell r="A11456">
            <v>43192</v>
          </cell>
          <cell r="B11456">
            <v>0.80969999999999998</v>
          </cell>
        </row>
        <row r="11457">
          <cell r="A11457">
            <v>43193</v>
          </cell>
          <cell r="B11457">
            <v>0.82020000000000004</v>
          </cell>
        </row>
        <row r="11458">
          <cell r="A11458">
            <v>43194</v>
          </cell>
          <cell r="B11458">
            <v>0.7964</v>
          </cell>
        </row>
        <row r="11459">
          <cell r="A11459">
            <v>43195</v>
          </cell>
          <cell r="B11459">
            <v>0.82569999999999999</v>
          </cell>
        </row>
        <row r="11460">
          <cell r="A11460">
            <v>43196</v>
          </cell>
          <cell r="B11460">
            <v>0.82540000000000002</v>
          </cell>
        </row>
        <row r="11461">
          <cell r="A11461">
            <v>43199</v>
          </cell>
          <cell r="B11461">
            <v>0.82909999999999995</v>
          </cell>
        </row>
        <row r="11462">
          <cell r="A11462">
            <v>43200</v>
          </cell>
          <cell r="B11462">
            <v>0.83530000000000004</v>
          </cell>
        </row>
        <row r="11463">
          <cell r="A11463">
            <v>43201</v>
          </cell>
          <cell r="B11463">
            <v>0.83830000000000005</v>
          </cell>
        </row>
        <row r="11464">
          <cell r="A11464">
            <v>43202</v>
          </cell>
          <cell r="B11464">
            <v>0.83689999999999998</v>
          </cell>
        </row>
        <row r="11465">
          <cell r="A11465">
            <v>43203</v>
          </cell>
          <cell r="B11465">
            <v>0.83409999999999995</v>
          </cell>
        </row>
        <row r="11466">
          <cell r="A11466">
            <v>43206</v>
          </cell>
          <cell r="B11466">
            <v>0.83250000000000002</v>
          </cell>
        </row>
        <row r="11467">
          <cell r="A11467">
            <v>43207</v>
          </cell>
          <cell r="B11467">
            <v>0.83130000000000004</v>
          </cell>
        </row>
        <row r="11468">
          <cell r="A11468">
            <v>43208</v>
          </cell>
          <cell r="B11468">
            <v>0.82740000000000002</v>
          </cell>
        </row>
        <row r="11469">
          <cell r="A11469">
            <v>43209</v>
          </cell>
          <cell r="B11469">
            <v>0.82969999999999999</v>
          </cell>
        </row>
        <row r="11470">
          <cell r="A11470">
            <v>43210</v>
          </cell>
          <cell r="B11470">
            <v>0.85470000000000002</v>
          </cell>
        </row>
        <row r="11471">
          <cell r="A11471">
            <v>43213</v>
          </cell>
          <cell r="B11471">
            <v>0.83189999999999997</v>
          </cell>
        </row>
        <row r="11472">
          <cell r="A11472">
            <v>43214</v>
          </cell>
          <cell r="B11472">
            <v>0.8226</v>
          </cell>
        </row>
        <row r="11473">
          <cell r="A11473">
            <v>43215</v>
          </cell>
          <cell r="B11473">
            <v>0.84599999999999997</v>
          </cell>
        </row>
        <row r="11474">
          <cell r="A11474">
            <v>43216</v>
          </cell>
          <cell r="B11474">
            <v>0.84660000000000002</v>
          </cell>
        </row>
        <row r="11475">
          <cell r="A11475">
            <v>43217</v>
          </cell>
          <cell r="B11475">
            <v>0.84840000000000004</v>
          </cell>
        </row>
        <row r="11476">
          <cell r="A11476">
            <v>43220</v>
          </cell>
          <cell r="B11476">
            <v>0.84009999999999996</v>
          </cell>
        </row>
        <row r="11477">
          <cell r="A11477">
            <v>43221</v>
          </cell>
          <cell r="B11477">
            <v>0.8448</v>
          </cell>
        </row>
        <row r="11478">
          <cell r="A11478">
            <v>43222</v>
          </cell>
          <cell r="B11478">
            <v>0.8468</v>
          </cell>
        </row>
        <row r="11479">
          <cell r="A11479">
            <v>43223</v>
          </cell>
          <cell r="B11479">
            <v>0.84499999999999997</v>
          </cell>
        </row>
        <row r="11480">
          <cell r="A11480">
            <v>43224</v>
          </cell>
          <cell r="B11480">
            <v>0.86899999999999999</v>
          </cell>
        </row>
        <row r="11481">
          <cell r="A11481">
            <v>43227</v>
          </cell>
          <cell r="B11481">
            <v>0.8599</v>
          </cell>
        </row>
        <row r="11482">
          <cell r="A11482">
            <v>43228</v>
          </cell>
          <cell r="B11482">
            <v>0.8538</v>
          </cell>
        </row>
        <row r="11483">
          <cell r="A11483">
            <v>43229</v>
          </cell>
          <cell r="B11483">
            <v>0.85860000000000003</v>
          </cell>
        </row>
        <row r="11484">
          <cell r="A11484">
            <v>43230</v>
          </cell>
          <cell r="B11484">
            <v>0.84560000000000002</v>
          </cell>
        </row>
        <row r="11485">
          <cell r="A11485">
            <v>43231</v>
          </cell>
          <cell r="B11485">
            <v>0.84619999999999995</v>
          </cell>
        </row>
        <row r="11486">
          <cell r="A11486">
            <v>43234</v>
          </cell>
          <cell r="B11486">
            <v>0.83699999999999997</v>
          </cell>
        </row>
        <row r="11487">
          <cell r="A11487">
            <v>43235</v>
          </cell>
          <cell r="B11487">
            <v>0.83760000000000001</v>
          </cell>
        </row>
        <row r="11488">
          <cell r="A11488">
            <v>43236</v>
          </cell>
          <cell r="B11488">
            <v>0.84350000000000003</v>
          </cell>
        </row>
        <row r="11489">
          <cell r="A11489">
            <v>43237</v>
          </cell>
          <cell r="B11489">
            <v>0.85029999999999994</v>
          </cell>
        </row>
        <row r="11490">
          <cell r="A11490">
            <v>43238</v>
          </cell>
          <cell r="B11490">
            <v>0.86550000000000005</v>
          </cell>
        </row>
        <row r="11491">
          <cell r="A11491">
            <v>43241</v>
          </cell>
          <cell r="B11491">
            <v>0.88419999999999999</v>
          </cell>
        </row>
        <row r="11492">
          <cell r="A11492">
            <v>43242</v>
          </cell>
          <cell r="B11492">
            <v>0.87350000000000005</v>
          </cell>
        </row>
        <row r="11493">
          <cell r="A11493">
            <v>43243</v>
          </cell>
          <cell r="B11493">
            <v>0.86960000000000004</v>
          </cell>
        </row>
        <row r="11494">
          <cell r="A11494">
            <v>43244</v>
          </cell>
          <cell r="B11494">
            <v>0.87460000000000004</v>
          </cell>
        </row>
        <row r="11495">
          <cell r="A11495">
            <v>43245</v>
          </cell>
          <cell r="B11495">
            <v>0.8921</v>
          </cell>
        </row>
        <row r="11496">
          <cell r="A11496">
            <v>43249</v>
          </cell>
          <cell r="B11496">
            <v>0.93210000000000004</v>
          </cell>
        </row>
        <row r="11497">
          <cell r="A11497">
            <v>43250</v>
          </cell>
          <cell r="B11497">
            <v>0.92490000000000006</v>
          </cell>
        </row>
        <row r="11498">
          <cell r="A11498">
            <v>43251</v>
          </cell>
          <cell r="B11498">
            <v>0.93149999999999999</v>
          </cell>
        </row>
        <row r="11499">
          <cell r="A11499">
            <v>43252</v>
          </cell>
          <cell r="B11499">
            <v>0.93300000000000005</v>
          </cell>
        </row>
        <row r="11500">
          <cell r="A11500">
            <v>43255</v>
          </cell>
          <cell r="B11500">
            <v>0.92100000000000004</v>
          </cell>
        </row>
        <row r="11501">
          <cell r="A11501">
            <v>43256</v>
          </cell>
          <cell r="B11501">
            <v>0.89839999999999998</v>
          </cell>
        </row>
        <row r="11502">
          <cell r="A11502">
            <v>43257</v>
          </cell>
          <cell r="B11502">
            <v>0.90949999999999998</v>
          </cell>
        </row>
        <row r="11503">
          <cell r="A11503">
            <v>43258</v>
          </cell>
          <cell r="B11503">
            <v>0.93720000000000003</v>
          </cell>
        </row>
        <row r="11504">
          <cell r="A11504">
            <v>43259</v>
          </cell>
          <cell r="B11504">
            <v>0.94940000000000002</v>
          </cell>
        </row>
        <row r="11505">
          <cell r="A11505">
            <v>43262</v>
          </cell>
          <cell r="B11505">
            <v>0.94750000000000001</v>
          </cell>
        </row>
        <row r="11506">
          <cell r="A11506">
            <v>43263</v>
          </cell>
          <cell r="B11506">
            <v>0.95209999999999995</v>
          </cell>
        </row>
        <row r="11507">
          <cell r="A11507">
            <v>43264</v>
          </cell>
          <cell r="B11507">
            <v>0.93810000000000004</v>
          </cell>
        </row>
        <row r="11508">
          <cell r="A11508">
            <v>43265</v>
          </cell>
          <cell r="B11508">
            <v>0.93410000000000004</v>
          </cell>
        </row>
        <row r="11509">
          <cell r="A11509">
            <v>43266</v>
          </cell>
          <cell r="B11509">
            <v>0.90720000000000001</v>
          </cell>
        </row>
        <row r="11510">
          <cell r="A11510">
            <v>43269</v>
          </cell>
          <cell r="B11510">
            <v>0.87319999999999998</v>
          </cell>
        </row>
        <row r="11511">
          <cell r="A11511">
            <v>43270</v>
          </cell>
          <cell r="B11511">
            <v>0.83320000000000005</v>
          </cell>
        </row>
        <row r="11512">
          <cell r="A11512">
            <v>43271</v>
          </cell>
          <cell r="B11512">
            <v>0.83209999999999995</v>
          </cell>
        </row>
        <row r="11513">
          <cell r="A11513">
            <v>43272</v>
          </cell>
          <cell r="B11513">
            <v>0.83209999999999995</v>
          </cell>
        </row>
        <row r="11514">
          <cell r="A11514">
            <v>43273</v>
          </cell>
          <cell r="B11514">
            <v>0.85429999999999995</v>
          </cell>
        </row>
        <row r="11515">
          <cell r="A11515">
            <v>43276</v>
          </cell>
          <cell r="B11515">
            <v>0.85940000000000005</v>
          </cell>
        </row>
        <row r="11516">
          <cell r="A11516">
            <v>43277</v>
          </cell>
          <cell r="B11516">
            <v>0.85150000000000003</v>
          </cell>
        </row>
        <row r="11517">
          <cell r="A11517">
            <v>43278</v>
          </cell>
          <cell r="B11517">
            <v>0.85829999999999995</v>
          </cell>
        </row>
        <row r="11518">
          <cell r="A11518">
            <v>43279</v>
          </cell>
          <cell r="B11518">
            <v>0.84709999999999996</v>
          </cell>
        </row>
        <row r="11519">
          <cell r="A11519">
            <v>43280</v>
          </cell>
          <cell r="B11519">
            <v>0.85209999999999997</v>
          </cell>
        </row>
        <row r="11520">
          <cell r="A11520">
            <v>43283</v>
          </cell>
          <cell r="B11520">
            <v>0.8377</v>
          </cell>
        </row>
        <row r="11521">
          <cell r="A11521">
            <v>43284</v>
          </cell>
          <cell r="B11521">
            <v>0.83799999999999997</v>
          </cell>
        </row>
        <row r="11522">
          <cell r="A11522">
            <v>43286</v>
          </cell>
          <cell r="B11522">
            <v>0.82709999999999995</v>
          </cell>
        </row>
        <row r="11523">
          <cell r="A11523">
            <v>43287</v>
          </cell>
          <cell r="B11523">
            <v>0.85650000000000004</v>
          </cell>
        </row>
        <row r="11524">
          <cell r="A11524">
            <v>43290</v>
          </cell>
          <cell r="B11524">
            <v>0.86580000000000001</v>
          </cell>
        </row>
        <row r="11525">
          <cell r="A11525">
            <v>43291</v>
          </cell>
          <cell r="B11525">
            <v>0.875</v>
          </cell>
        </row>
        <row r="11526">
          <cell r="A11526">
            <v>43292</v>
          </cell>
          <cell r="B11526">
            <v>0.85240000000000005</v>
          </cell>
        </row>
        <row r="11527">
          <cell r="A11527">
            <v>43293</v>
          </cell>
          <cell r="B11527">
            <v>0.89239999999999997</v>
          </cell>
        </row>
        <row r="11528">
          <cell r="A11528">
            <v>43294</v>
          </cell>
          <cell r="B11528">
            <v>0.88900000000000001</v>
          </cell>
        </row>
        <row r="11529">
          <cell r="A11529">
            <v>43297</v>
          </cell>
          <cell r="B11529">
            <v>0.88880000000000003</v>
          </cell>
        </row>
        <row r="11530">
          <cell r="A11530">
            <v>43298</v>
          </cell>
          <cell r="B11530">
            <v>0.89200000000000002</v>
          </cell>
        </row>
        <row r="11531">
          <cell r="A11531">
            <v>43299</v>
          </cell>
          <cell r="B11531">
            <v>0.88829999999999998</v>
          </cell>
        </row>
        <row r="11532">
          <cell r="A11532">
            <v>43300</v>
          </cell>
          <cell r="B11532">
            <v>0.88300000000000001</v>
          </cell>
        </row>
        <row r="11533">
          <cell r="A11533">
            <v>43301</v>
          </cell>
          <cell r="B11533">
            <v>0.87739999999999996</v>
          </cell>
        </row>
        <row r="11534">
          <cell r="A11534">
            <v>43304</v>
          </cell>
          <cell r="B11534">
            <v>0.87470000000000003</v>
          </cell>
        </row>
        <row r="11535">
          <cell r="A11535">
            <v>43305</v>
          </cell>
          <cell r="B11535">
            <v>0.87319999999999998</v>
          </cell>
        </row>
        <row r="11536">
          <cell r="A11536">
            <v>43306</v>
          </cell>
          <cell r="B11536">
            <v>0.88800000000000001</v>
          </cell>
        </row>
        <row r="11537">
          <cell r="A11537">
            <v>43307</v>
          </cell>
          <cell r="B11537">
            <v>0.89029999999999998</v>
          </cell>
        </row>
        <row r="11538">
          <cell r="A11538">
            <v>43308</v>
          </cell>
          <cell r="B11538">
            <v>0.89059999999999995</v>
          </cell>
        </row>
        <row r="11539">
          <cell r="A11539">
            <v>43311</v>
          </cell>
          <cell r="B11539">
            <v>0.89949999999999997</v>
          </cell>
        </row>
        <row r="11540">
          <cell r="A11540">
            <v>43312</v>
          </cell>
          <cell r="B11540">
            <v>0.90280000000000005</v>
          </cell>
        </row>
        <row r="11541">
          <cell r="A11541">
            <v>43313</v>
          </cell>
          <cell r="B11541">
            <v>0.89059999999999995</v>
          </cell>
        </row>
        <row r="11542">
          <cell r="A11542">
            <v>43314</v>
          </cell>
          <cell r="B11542">
            <v>0.89439999999999997</v>
          </cell>
        </row>
        <row r="11543">
          <cell r="A11543">
            <v>43315</v>
          </cell>
          <cell r="B11543">
            <v>0.88670000000000004</v>
          </cell>
        </row>
        <row r="11544">
          <cell r="A11544">
            <v>43318</v>
          </cell>
          <cell r="B11544">
            <v>0.88690000000000002</v>
          </cell>
        </row>
        <row r="11545">
          <cell r="A11545">
            <v>43319</v>
          </cell>
          <cell r="B11545">
            <v>0.88219999999999998</v>
          </cell>
        </row>
        <row r="11546">
          <cell r="A11546">
            <v>43320</v>
          </cell>
          <cell r="B11546">
            <v>0.87390000000000001</v>
          </cell>
        </row>
        <row r="11547">
          <cell r="A11547">
            <v>43321</v>
          </cell>
          <cell r="B11547">
            <v>0.87260000000000004</v>
          </cell>
        </row>
        <row r="11548">
          <cell r="A11548">
            <v>43322</v>
          </cell>
          <cell r="B11548">
            <v>0.85860000000000003</v>
          </cell>
        </row>
        <row r="11549">
          <cell r="A11549">
            <v>43325</v>
          </cell>
          <cell r="B11549">
            <v>0.83140000000000003</v>
          </cell>
        </row>
        <row r="11550">
          <cell r="A11550">
            <v>43326</v>
          </cell>
          <cell r="B11550">
            <v>0.83409999999999995</v>
          </cell>
        </row>
        <row r="11551">
          <cell r="A11551">
            <v>43327</v>
          </cell>
          <cell r="B11551">
            <v>0.81079999999999997</v>
          </cell>
        </row>
        <row r="11552">
          <cell r="A11552">
            <v>43328</v>
          </cell>
          <cell r="B11552">
            <v>0.82130000000000003</v>
          </cell>
        </row>
        <row r="11553">
          <cell r="A11553">
            <v>43329</v>
          </cell>
          <cell r="B11553">
            <v>0.8175</v>
          </cell>
        </row>
        <row r="11554">
          <cell r="A11554">
            <v>43332</v>
          </cell>
          <cell r="B11554">
            <v>0.83099999999999996</v>
          </cell>
        </row>
        <row r="11555">
          <cell r="A11555">
            <v>43333</v>
          </cell>
          <cell r="B11555">
            <v>0.83499999999999996</v>
          </cell>
        </row>
        <row r="11556">
          <cell r="A11556">
            <v>43334</v>
          </cell>
          <cell r="B11556">
            <v>0.82520000000000004</v>
          </cell>
        </row>
        <row r="11557">
          <cell r="A11557">
            <v>43335</v>
          </cell>
          <cell r="B11557">
            <v>0.81730000000000003</v>
          </cell>
        </row>
        <row r="11558">
          <cell r="A11558">
            <v>43336</v>
          </cell>
          <cell r="B11558">
            <v>0.81810000000000005</v>
          </cell>
        </row>
        <row r="11559">
          <cell r="A11559">
            <v>43339</v>
          </cell>
          <cell r="B11559">
            <v>0.83520000000000005</v>
          </cell>
        </row>
        <row r="11560">
          <cell r="A11560">
            <v>43340</v>
          </cell>
          <cell r="B11560">
            <v>0.83809999999999996</v>
          </cell>
        </row>
        <row r="11561">
          <cell r="A11561">
            <v>43341</v>
          </cell>
          <cell r="B11561">
            <v>0.82969999999999999</v>
          </cell>
        </row>
        <row r="11562">
          <cell r="A11562">
            <v>43342</v>
          </cell>
          <cell r="B11562">
            <v>0.82420000000000004</v>
          </cell>
        </row>
        <row r="11563">
          <cell r="A11563">
            <v>43343</v>
          </cell>
          <cell r="B11563">
            <v>0.82310000000000005</v>
          </cell>
        </row>
        <row r="11564">
          <cell r="A11564">
            <v>43347</v>
          </cell>
          <cell r="B11564">
            <v>0.82779999999999998</v>
          </cell>
        </row>
        <row r="11565">
          <cell r="A11565">
            <v>43348</v>
          </cell>
          <cell r="B11565">
            <v>0.81710000000000005</v>
          </cell>
        </row>
        <row r="11566">
          <cell r="A11566">
            <v>43349</v>
          </cell>
          <cell r="B11566">
            <v>0.81379999999999997</v>
          </cell>
        </row>
        <row r="11567">
          <cell r="A11567">
            <v>43350</v>
          </cell>
          <cell r="B11567">
            <v>0.82130000000000003</v>
          </cell>
        </row>
        <row r="11568">
          <cell r="A11568">
            <v>43353</v>
          </cell>
          <cell r="B11568">
            <v>0.83930000000000005</v>
          </cell>
        </row>
        <row r="11569">
          <cell r="A11569">
            <v>43354</v>
          </cell>
          <cell r="B11569">
            <v>0.83030000000000004</v>
          </cell>
        </row>
        <row r="11570">
          <cell r="A11570">
            <v>43355</v>
          </cell>
          <cell r="B11570">
            <v>0.8276</v>
          </cell>
        </row>
        <row r="11571">
          <cell r="A11571">
            <v>43356</v>
          </cell>
          <cell r="B11571">
            <v>0.81620000000000004</v>
          </cell>
        </row>
        <row r="11572">
          <cell r="A11572">
            <v>43357</v>
          </cell>
          <cell r="B11572">
            <v>0.81899999999999995</v>
          </cell>
        </row>
        <row r="11573">
          <cell r="A11573">
            <v>43360</v>
          </cell>
          <cell r="B11573">
            <v>0.81510000000000005</v>
          </cell>
        </row>
        <row r="11574">
          <cell r="A11574">
            <v>43361</v>
          </cell>
          <cell r="B11574">
            <v>0.79149999999999998</v>
          </cell>
        </row>
        <row r="11575">
          <cell r="A11575">
            <v>43362</v>
          </cell>
          <cell r="B11575">
            <v>0.79630000000000001</v>
          </cell>
        </row>
        <row r="11576">
          <cell r="A11576">
            <v>43363</v>
          </cell>
          <cell r="B11576">
            <v>0.79069999999999996</v>
          </cell>
        </row>
        <row r="11577">
          <cell r="A11577">
            <v>43364</v>
          </cell>
          <cell r="B11577">
            <v>0.79279999999999995</v>
          </cell>
        </row>
        <row r="11578">
          <cell r="A11578">
            <v>43367</v>
          </cell>
          <cell r="B11578">
            <v>0.7873</v>
          </cell>
        </row>
        <row r="11579">
          <cell r="A11579">
            <v>43368</v>
          </cell>
          <cell r="B11579">
            <v>0.80130000000000001</v>
          </cell>
        </row>
        <row r="11580">
          <cell r="A11580">
            <v>43369</v>
          </cell>
          <cell r="B11580">
            <v>0.78820000000000001</v>
          </cell>
        </row>
        <row r="11581">
          <cell r="A11581">
            <v>43370</v>
          </cell>
          <cell r="B11581">
            <v>0.77880000000000005</v>
          </cell>
        </row>
        <row r="11582">
          <cell r="A11582">
            <v>43371</v>
          </cell>
          <cell r="B11582">
            <v>0.76449999999999996</v>
          </cell>
        </row>
        <row r="11583">
          <cell r="A11583">
            <v>43374</v>
          </cell>
          <cell r="B11583">
            <v>0.7631</v>
          </cell>
        </row>
        <row r="11584">
          <cell r="A11584">
            <v>43375</v>
          </cell>
          <cell r="B11584">
            <v>0.76190000000000002</v>
          </cell>
        </row>
        <row r="11585">
          <cell r="A11585">
            <v>43376</v>
          </cell>
          <cell r="B11585">
            <v>0.76459999999999995</v>
          </cell>
        </row>
        <row r="11586">
          <cell r="A11586">
            <v>43377</v>
          </cell>
          <cell r="B11586">
            <v>0.76</v>
          </cell>
        </row>
        <row r="11587">
          <cell r="A11587">
            <v>43378</v>
          </cell>
          <cell r="B11587">
            <v>0.76100000000000001</v>
          </cell>
        </row>
        <row r="11588">
          <cell r="A11588">
            <v>43381</v>
          </cell>
          <cell r="B11588">
            <v>0.77549999999999997</v>
          </cell>
        </row>
        <row r="11589">
          <cell r="A11589">
            <v>43382</v>
          </cell>
          <cell r="B11589">
            <v>0.77010000000000001</v>
          </cell>
        </row>
        <row r="11590">
          <cell r="A11590">
            <v>43383</v>
          </cell>
          <cell r="B11590">
            <v>0.76800000000000002</v>
          </cell>
        </row>
        <row r="11591">
          <cell r="A11591">
            <v>43384</v>
          </cell>
          <cell r="B11591">
            <v>0.7681</v>
          </cell>
        </row>
        <row r="11592">
          <cell r="A11592">
            <v>43385</v>
          </cell>
          <cell r="B11592">
            <v>0.78369999999999995</v>
          </cell>
        </row>
        <row r="11593">
          <cell r="A11593">
            <v>43388</v>
          </cell>
          <cell r="B11593">
            <v>0.78720000000000001</v>
          </cell>
        </row>
        <row r="11594">
          <cell r="A11594">
            <v>43389</v>
          </cell>
          <cell r="B11594">
            <v>0.7833</v>
          </cell>
        </row>
        <row r="11595">
          <cell r="A11595">
            <v>43390</v>
          </cell>
          <cell r="B11595">
            <v>0.7792</v>
          </cell>
        </row>
        <row r="11596">
          <cell r="A11596">
            <v>43391</v>
          </cell>
          <cell r="B11596">
            <v>0.78049999999999997</v>
          </cell>
        </row>
        <row r="11597">
          <cell r="A11597">
            <v>43392</v>
          </cell>
          <cell r="B11597">
            <v>0.7792</v>
          </cell>
        </row>
        <row r="11598">
          <cell r="A11598">
            <v>43395</v>
          </cell>
          <cell r="B11598">
            <v>0.80020000000000002</v>
          </cell>
        </row>
        <row r="11599">
          <cell r="A11599">
            <v>43396</v>
          </cell>
          <cell r="B11599">
            <v>0.78990000000000005</v>
          </cell>
        </row>
        <row r="11600">
          <cell r="A11600">
            <v>43397</v>
          </cell>
          <cell r="B11600">
            <v>0.77070000000000005</v>
          </cell>
        </row>
        <row r="11601">
          <cell r="A11601">
            <v>43398</v>
          </cell>
          <cell r="B11601">
            <v>0.77680000000000005</v>
          </cell>
        </row>
        <row r="11602">
          <cell r="A11602">
            <v>43399</v>
          </cell>
          <cell r="B11602">
            <v>0.7853</v>
          </cell>
        </row>
        <row r="11603">
          <cell r="A11603">
            <v>43402</v>
          </cell>
          <cell r="B11603">
            <v>0.77170000000000005</v>
          </cell>
        </row>
        <row r="11604">
          <cell r="A11604">
            <v>43403</v>
          </cell>
          <cell r="B11604">
            <v>0.76900000000000002</v>
          </cell>
        </row>
        <row r="11605">
          <cell r="A11605">
            <v>43404</v>
          </cell>
          <cell r="B11605">
            <v>0.76859999999999995</v>
          </cell>
        </row>
        <row r="11606">
          <cell r="A11606">
            <v>43405</v>
          </cell>
          <cell r="B11606">
            <v>0.7903</v>
          </cell>
        </row>
        <row r="11607">
          <cell r="A11607">
            <v>43406</v>
          </cell>
          <cell r="B11607">
            <v>0.78790000000000004</v>
          </cell>
        </row>
        <row r="11608">
          <cell r="A11608">
            <v>43409</v>
          </cell>
          <cell r="B11608">
            <v>0.78869999999999996</v>
          </cell>
        </row>
        <row r="11609">
          <cell r="A11609">
            <v>43410</v>
          </cell>
          <cell r="B11609">
            <v>0.77429999999999999</v>
          </cell>
        </row>
        <row r="11610">
          <cell r="A11610">
            <v>43411</v>
          </cell>
          <cell r="B11610">
            <v>0.78959999999999997</v>
          </cell>
        </row>
        <row r="11611">
          <cell r="A11611">
            <v>43412</v>
          </cell>
          <cell r="B11611">
            <v>0.79010000000000002</v>
          </cell>
        </row>
        <row r="11612">
          <cell r="A11612">
            <v>43413</v>
          </cell>
          <cell r="B11612">
            <v>0.78090000000000004</v>
          </cell>
        </row>
        <row r="11613">
          <cell r="A11613">
            <v>43416</v>
          </cell>
          <cell r="B11613">
            <v>0.76380000000000003</v>
          </cell>
        </row>
        <row r="11614">
          <cell r="A11614">
            <v>43417</v>
          </cell>
          <cell r="B11614">
            <v>0.75860000000000005</v>
          </cell>
        </row>
        <row r="11615">
          <cell r="A11615">
            <v>43418</v>
          </cell>
          <cell r="B11615">
            <v>0.76390000000000002</v>
          </cell>
        </row>
        <row r="11616">
          <cell r="A11616">
            <v>43419</v>
          </cell>
          <cell r="B11616">
            <v>0.76249999999999996</v>
          </cell>
        </row>
        <row r="11617">
          <cell r="A11617">
            <v>43420</v>
          </cell>
          <cell r="B11617">
            <v>0.76119999999999999</v>
          </cell>
        </row>
        <row r="11618">
          <cell r="A11618">
            <v>43423</v>
          </cell>
          <cell r="B11618">
            <v>0.75880000000000003</v>
          </cell>
        </row>
        <row r="11619">
          <cell r="A11619">
            <v>43424</v>
          </cell>
          <cell r="B11619">
            <v>0.75270000000000004</v>
          </cell>
        </row>
        <row r="11620">
          <cell r="A11620">
            <v>43425</v>
          </cell>
          <cell r="B11620">
            <v>0.7651</v>
          </cell>
        </row>
        <row r="11621">
          <cell r="A11621">
            <v>43427</v>
          </cell>
          <cell r="B11621">
            <v>0.74919999999999998</v>
          </cell>
        </row>
        <row r="11622">
          <cell r="A11622">
            <v>43430</v>
          </cell>
          <cell r="B11622">
            <v>0.77400000000000002</v>
          </cell>
        </row>
        <row r="11623">
          <cell r="A11623">
            <v>43431</v>
          </cell>
          <cell r="B11623">
            <v>0.76990000000000003</v>
          </cell>
        </row>
        <row r="11624">
          <cell r="A11624">
            <v>43432</v>
          </cell>
          <cell r="B11624">
            <v>0.78210000000000002</v>
          </cell>
        </row>
        <row r="11625">
          <cell r="A11625">
            <v>43433</v>
          </cell>
          <cell r="B11625">
            <v>0.77859999999999996</v>
          </cell>
        </row>
        <row r="11626">
          <cell r="A11626">
            <v>43434</v>
          </cell>
          <cell r="B11626">
            <v>0.78559999999999997</v>
          </cell>
        </row>
        <row r="11627">
          <cell r="A11627">
            <v>43437</v>
          </cell>
          <cell r="B11627">
            <v>0.79949999999999999</v>
          </cell>
        </row>
        <row r="11628">
          <cell r="A11628">
            <v>43438</v>
          </cell>
          <cell r="B11628">
            <v>0.79810000000000003</v>
          </cell>
        </row>
        <row r="11629">
          <cell r="A11629">
            <v>43439</v>
          </cell>
          <cell r="B11629">
            <v>0.8115</v>
          </cell>
        </row>
        <row r="11630">
          <cell r="A11630">
            <v>43440</v>
          </cell>
          <cell r="B11630">
            <v>0.79079999999999995</v>
          </cell>
        </row>
        <row r="11631">
          <cell r="A11631">
            <v>43441</v>
          </cell>
          <cell r="B11631">
            <v>0.80230000000000001</v>
          </cell>
        </row>
        <row r="11632">
          <cell r="A11632">
            <v>43444</v>
          </cell>
          <cell r="B11632">
            <v>0.79879999999999995</v>
          </cell>
        </row>
        <row r="11633">
          <cell r="A11633">
            <v>43445</v>
          </cell>
          <cell r="B11633">
            <v>0.80020000000000002</v>
          </cell>
        </row>
        <row r="11634">
          <cell r="A11634">
            <v>43446</v>
          </cell>
          <cell r="B11634">
            <v>0.79969999999999997</v>
          </cell>
        </row>
        <row r="11635">
          <cell r="A11635">
            <v>43447</v>
          </cell>
          <cell r="B11635">
            <v>0.79410000000000003</v>
          </cell>
        </row>
        <row r="11636">
          <cell r="A11636">
            <v>43448</v>
          </cell>
          <cell r="B11636">
            <v>0.79600000000000004</v>
          </cell>
        </row>
        <row r="11637">
          <cell r="A11637">
            <v>43451</v>
          </cell>
          <cell r="B11637">
            <v>0.78539999999999999</v>
          </cell>
        </row>
        <row r="11638">
          <cell r="A11638">
            <v>43452</v>
          </cell>
          <cell r="B11638">
            <v>0.77849999999999997</v>
          </cell>
        </row>
        <row r="11639">
          <cell r="A11639">
            <v>43453</v>
          </cell>
          <cell r="B11639">
            <v>0.7671</v>
          </cell>
        </row>
        <row r="11640">
          <cell r="A11640">
            <v>43454</v>
          </cell>
          <cell r="B11640">
            <v>0.75060000000000004</v>
          </cell>
        </row>
        <row r="11641">
          <cell r="A11641">
            <v>43455</v>
          </cell>
          <cell r="B11641">
            <v>0.73180000000000001</v>
          </cell>
        </row>
        <row r="11642">
          <cell r="A11642">
            <v>43458</v>
          </cell>
          <cell r="B11642">
            <v>0.72550000000000003</v>
          </cell>
        </row>
        <row r="11643">
          <cell r="A11643">
            <v>43460</v>
          </cell>
          <cell r="B11643">
            <v>0.73499999999999999</v>
          </cell>
        </row>
        <row r="11644">
          <cell r="A11644">
            <v>43461</v>
          </cell>
          <cell r="B11644">
            <v>0.72060000000000002</v>
          </cell>
        </row>
        <row r="11645">
          <cell r="A11645">
            <v>43462</v>
          </cell>
          <cell r="B11645">
            <v>0.72189999999999999</v>
          </cell>
        </row>
        <row r="11646">
          <cell r="A11646">
            <v>43465</v>
          </cell>
          <cell r="B11646">
            <v>0.72199999999999998</v>
          </cell>
        </row>
        <row r="11647">
          <cell r="A11647">
            <v>43467</v>
          </cell>
          <cell r="B11647">
            <v>0.70840000000000003</v>
          </cell>
        </row>
        <row r="11648">
          <cell r="A11648">
            <v>43468</v>
          </cell>
          <cell r="B11648">
            <v>0.70830000000000004</v>
          </cell>
        </row>
        <row r="11649">
          <cell r="A11649">
            <v>43469</v>
          </cell>
          <cell r="B11649">
            <v>0.72519999999999996</v>
          </cell>
        </row>
        <row r="11650">
          <cell r="A11650">
            <v>43472</v>
          </cell>
          <cell r="B11650">
            <v>0.72750000000000004</v>
          </cell>
        </row>
        <row r="11651">
          <cell r="A11651">
            <v>43473</v>
          </cell>
          <cell r="B11651">
            <v>0.7167</v>
          </cell>
        </row>
        <row r="11652">
          <cell r="A11652">
            <v>43474</v>
          </cell>
          <cell r="B11652">
            <v>0.73129999999999995</v>
          </cell>
        </row>
        <row r="11653">
          <cell r="A11653">
            <v>43475</v>
          </cell>
          <cell r="B11653">
            <v>0.72850000000000004</v>
          </cell>
        </row>
        <row r="11654">
          <cell r="A11654">
            <v>43476</v>
          </cell>
          <cell r="B11654">
            <v>0.72489999999999999</v>
          </cell>
        </row>
        <row r="11655">
          <cell r="A11655">
            <v>43479</v>
          </cell>
          <cell r="B11655">
            <v>0.72989999999999999</v>
          </cell>
        </row>
        <row r="11656">
          <cell r="A11656">
            <v>43480</v>
          </cell>
          <cell r="B11656">
            <v>0.72360000000000002</v>
          </cell>
        </row>
        <row r="11657">
          <cell r="A11657">
            <v>43481</v>
          </cell>
          <cell r="B11657">
            <v>0.73270000000000002</v>
          </cell>
        </row>
        <row r="11658">
          <cell r="A11658">
            <v>43482</v>
          </cell>
          <cell r="B11658">
            <v>0.74370000000000003</v>
          </cell>
        </row>
        <row r="11659">
          <cell r="A11659">
            <v>43483</v>
          </cell>
          <cell r="B11659">
            <v>0.7389</v>
          </cell>
        </row>
        <row r="11660">
          <cell r="A11660">
            <v>43487</v>
          </cell>
          <cell r="B11660">
            <v>0.73129999999999995</v>
          </cell>
        </row>
        <row r="11661">
          <cell r="A11661">
            <v>43488</v>
          </cell>
          <cell r="B11661">
            <v>0.73519999999999996</v>
          </cell>
        </row>
        <row r="11662">
          <cell r="A11662">
            <v>43489</v>
          </cell>
          <cell r="B11662">
            <v>0.73140000000000005</v>
          </cell>
        </row>
        <row r="11663">
          <cell r="A11663">
            <v>43490</v>
          </cell>
          <cell r="B11663">
            <v>0.74129999999999996</v>
          </cell>
        </row>
        <row r="11664">
          <cell r="A11664">
            <v>43493</v>
          </cell>
          <cell r="B11664">
            <v>0.73850000000000005</v>
          </cell>
        </row>
        <row r="11665">
          <cell r="A11665">
            <v>43494</v>
          </cell>
          <cell r="B11665">
            <v>0.74150000000000005</v>
          </cell>
        </row>
        <row r="11666">
          <cell r="A11666">
            <v>43495</v>
          </cell>
          <cell r="B11666">
            <v>0.74360000000000004</v>
          </cell>
        </row>
        <row r="11667">
          <cell r="A11667">
            <v>43496</v>
          </cell>
          <cell r="B11667">
            <v>0.74399999999999999</v>
          </cell>
        </row>
        <row r="11668">
          <cell r="A11668">
            <v>43497</v>
          </cell>
          <cell r="B11668">
            <v>0.73640000000000005</v>
          </cell>
        </row>
        <row r="11669">
          <cell r="A11669">
            <v>43500</v>
          </cell>
          <cell r="B11669">
            <v>0.72760000000000002</v>
          </cell>
        </row>
        <row r="11670">
          <cell r="A11670">
            <v>43501</v>
          </cell>
          <cell r="B11670">
            <v>0.73399999999999999</v>
          </cell>
        </row>
        <row r="11671">
          <cell r="A11671">
            <v>43502</v>
          </cell>
          <cell r="B11671">
            <v>0.73660000000000003</v>
          </cell>
        </row>
        <row r="11672">
          <cell r="A11672">
            <v>43503</v>
          </cell>
          <cell r="B11672">
            <v>0.72809999999999997</v>
          </cell>
        </row>
        <row r="11673">
          <cell r="A11673">
            <v>43504</v>
          </cell>
          <cell r="B11673">
            <v>0.72550000000000003</v>
          </cell>
        </row>
        <row r="11674">
          <cell r="A11674">
            <v>43507</v>
          </cell>
          <cell r="B11674">
            <v>0.70550000000000002</v>
          </cell>
        </row>
        <row r="11675">
          <cell r="A11675">
            <v>43508</v>
          </cell>
          <cell r="B11675">
            <v>0.69779999999999998</v>
          </cell>
        </row>
        <row r="11676">
          <cell r="A11676">
            <v>43509</v>
          </cell>
          <cell r="B11676">
            <v>0.6986</v>
          </cell>
        </row>
        <row r="11677">
          <cell r="A11677">
            <v>43510</v>
          </cell>
          <cell r="B11677">
            <v>0.70130000000000003</v>
          </cell>
        </row>
        <row r="11678">
          <cell r="A11678">
            <v>43511</v>
          </cell>
          <cell r="B11678">
            <v>0.70220000000000005</v>
          </cell>
        </row>
        <row r="11679">
          <cell r="A11679">
            <v>43515</v>
          </cell>
          <cell r="B11679">
            <v>0.70409999999999995</v>
          </cell>
        </row>
        <row r="11680">
          <cell r="A11680">
            <v>43516</v>
          </cell>
          <cell r="B11680">
            <v>0.70279999999999998</v>
          </cell>
        </row>
        <row r="11681">
          <cell r="A11681">
            <v>43517</v>
          </cell>
          <cell r="B11681">
            <v>0.72189999999999999</v>
          </cell>
        </row>
        <row r="11682">
          <cell r="A11682">
            <v>43518</v>
          </cell>
          <cell r="B11682">
            <v>0.71840000000000004</v>
          </cell>
        </row>
        <row r="11683">
          <cell r="A11683">
            <v>43521</v>
          </cell>
          <cell r="B11683">
            <v>0.72160000000000002</v>
          </cell>
        </row>
        <row r="11684">
          <cell r="A11684">
            <v>43522</v>
          </cell>
          <cell r="B11684">
            <v>0.71319999999999995</v>
          </cell>
        </row>
        <row r="11685">
          <cell r="A11685">
            <v>43523</v>
          </cell>
          <cell r="B11685">
            <v>0.71889999999999998</v>
          </cell>
        </row>
        <row r="11686">
          <cell r="A11686">
            <v>43524</v>
          </cell>
          <cell r="B11686">
            <v>0.72599999999999998</v>
          </cell>
        </row>
        <row r="11687">
          <cell r="A11687">
            <v>43525</v>
          </cell>
          <cell r="B11687">
            <v>0.73850000000000005</v>
          </cell>
        </row>
        <row r="11688">
          <cell r="A11688">
            <v>43528</v>
          </cell>
          <cell r="B11688">
            <v>0.73129999999999995</v>
          </cell>
        </row>
        <row r="11689">
          <cell r="A11689">
            <v>43529</v>
          </cell>
          <cell r="B11689">
            <v>0.74609999999999999</v>
          </cell>
        </row>
        <row r="11690">
          <cell r="A11690">
            <v>43530</v>
          </cell>
          <cell r="B11690">
            <v>0.74209999999999998</v>
          </cell>
        </row>
        <row r="11691">
          <cell r="A11691">
            <v>43531</v>
          </cell>
          <cell r="B11691">
            <v>0.73109999999999997</v>
          </cell>
        </row>
        <row r="11692">
          <cell r="A11692">
            <v>43532</v>
          </cell>
          <cell r="B11692">
            <v>0.7349</v>
          </cell>
        </row>
        <row r="11693">
          <cell r="A11693">
            <v>43535</v>
          </cell>
          <cell r="B11693">
            <v>0.73199999999999998</v>
          </cell>
        </row>
        <row r="11694">
          <cell r="A11694">
            <v>43536</v>
          </cell>
          <cell r="B11694">
            <v>0.74850000000000005</v>
          </cell>
        </row>
        <row r="11695">
          <cell r="A11695">
            <v>43537</v>
          </cell>
          <cell r="B11695">
            <v>0.75719999999999998</v>
          </cell>
        </row>
        <row r="11696">
          <cell r="A11696">
            <v>43538</v>
          </cell>
          <cell r="B11696">
            <v>0.74299999999999999</v>
          </cell>
        </row>
        <row r="11697">
          <cell r="A11697">
            <v>43539</v>
          </cell>
          <cell r="B11697">
            <v>0.755</v>
          </cell>
        </row>
        <row r="11698">
          <cell r="A11698">
            <v>43542</v>
          </cell>
          <cell r="B11698">
            <v>0.75270000000000004</v>
          </cell>
        </row>
        <row r="11699">
          <cell r="A11699">
            <v>43543</v>
          </cell>
          <cell r="B11699">
            <v>0.75649999999999995</v>
          </cell>
        </row>
        <row r="11700">
          <cell r="A11700">
            <v>43544</v>
          </cell>
          <cell r="B11700">
            <v>0.755</v>
          </cell>
        </row>
        <row r="11701">
          <cell r="A11701">
            <v>43545</v>
          </cell>
          <cell r="B11701">
            <v>0.77180000000000004</v>
          </cell>
        </row>
        <row r="11702">
          <cell r="A11702">
            <v>43546</v>
          </cell>
          <cell r="B11702">
            <v>0.76580000000000004</v>
          </cell>
        </row>
        <row r="11703">
          <cell r="A11703">
            <v>43549</v>
          </cell>
          <cell r="B11703">
            <v>0.77729999999999999</v>
          </cell>
        </row>
        <row r="11704">
          <cell r="A11704">
            <v>43550</v>
          </cell>
          <cell r="B11704">
            <v>0.77890000000000004</v>
          </cell>
        </row>
        <row r="11705">
          <cell r="A11705">
            <v>43551</v>
          </cell>
          <cell r="B11705">
            <v>0.76949999999999996</v>
          </cell>
        </row>
        <row r="11706">
          <cell r="A11706">
            <v>43552</v>
          </cell>
          <cell r="B11706">
            <v>0.75870000000000004</v>
          </cell>
        </row>
        <row r="11707">
          <cell r="A11707">
            <v>43553</v>
          </cell>
          <cell r="B11707">
            <v>0.77610000000000001</v>
          </cell>
        </row>
        <row r="11708">
          <cell r="A11708">
            <v>43556</v>
          </cell>
          <cell r="B11708">
            <v>0.77359999999999995</v>
          </cell>
        </row>
        <row r="11709">
          <cell r="A11709">
            <v>43557</v>
          </cell>
          <cell r="B11709">
            <v>0.77270000000000005</v>
          </cell>
        </row>
        <row r="11710">
          <cell r="A11710">
            <v>43558</v>
          </cell>
          <cell r="B11710">
            <v>0.77049999999999996</v>
          </cell>
        </row>
        <row r="11711">
          <cell r="A11711">
            <v>43559</v>
          </cell>
          <cell r="B11711">
            <v>0.7732</v>
          </cell>
        </row>
        <row r="11712">
          <cell r="A11712">
            <v>43560</v>
          </cell>
          <cell r="B11712">
            <v>0.78249999999999997</v>
          </cell>
        </row>
        <row r="11713">
          <cell r="A11713">
            <v>43563</v>
          </cell>
          <cell r="B11713">
            <v>0.78920000000000001</v>
          </cell>
        </row>
        <row r="11714">
          <cell r="A11714">
            <v>43564</v>
          </cell>
          <cell r="B11714">
            <v>0.78090000000000004</v>
          </cell>
        </row>
        <row r="11715">
          <cell r="A11715">
            <v>43565</v>
          </cell>
          <cell r="B11715">
            <v>0.7762</v>
          </cell>
        </row>
        <row r="11716">
          <cell r="A11716">
            <v>43566</v>
          </cell>
          <cell r="B11716">
            <v>0.76980000000000004</v>
          </cell>
        </row>
        <row r="11717">
          <cell r="A11717">
            <v>43567</v>
          </cell>
          <cell r="B11717">
            <v>0.78110000000000002</v>
          </cell>
        </row>
        <row r="11718">
          <cell r="A11718">
            <v>43570</v>
          </cell>
          <cell r="B11718">
            <v>0.76490000000000002</v>
          </cell>
        </row>
        <row r="11719">
          <cell r="A11719">
            <v>43571</v>
          </cell>
          <cell r="B11719">
            <v>0.77939999999999998</v>
          </cell>
        </row>
        <row r="11720">
          <cell r="A11720">
            <v>43572</v>
          </cell>
          <cell r="B11720">
            <v>0.78110000000000002</v>
          </cell>
        </row>
        <row r="11721">
          <cell r="A11721">
            <v>43573</v>
          </cell>
          <cell r="B11721">
            <v>0.77310000000000001</v>
          </cell>
        </row>
        <row r="11722">
          <cell r="A11722">
            <v>43577</v>
          </cell>
          <cell r="B11722">
            <v>0.77190000000000003</v>
          </cell>
        </row>
        <row r="11723">
          <cell r="A11723">
            <v>43578</v>
          </cell>
          <cell r="B11723">
            <v>0.76570000000000005</v>
          </cell>
        </row>
        <row r="11724">
          <cell r="A11724">
            <v>43579</v>
          </cell>
          <cell r="B11724">
            <v>0.75770000000000004</v>
          </cell>
        </row>
        <row r="11725">
          <cell r="A11725">
            <v>43580</v>
          </cell>
          <cell r="B11725">
            <v>0.77239999999999998</v>
          </cell>
        </row>
        <row r="11726">
          <cell r="A11726">
            <v>43581</v>
          </cell>
          <cell r="B11726">
            <v>0.77129999999999999</v>
          </cell>
        </row>
        <row r="11727">
          <cell r="A11727">
            <v>43584</v>
          </cell>
          <cell r="B11727">
            <v>0.76619999999999999</v>
          </cell>
        </row>
        <row r="11728">
          <cell r="A11728">
            <v>43585</v>
          </cell>
          <cell r="B11728">
            <v>0.76619999999999999</v>
          </cell>
        </row>
        <row r="11729">
          <cell r="A11729">
            <v>43586</v>
          </cell>
          <cell r="B11729">
            <v>0.7671</v>
          </cell>
        </row>
        <row r="11730">
          <cell r="A11730">
            <v>43587</v>
          </cell>
          <cell r="B11730">
            <v>0.75449999999999995</v>
          </cell>
        </row>
        <row r="11731">
          <cell r="A11731">
            <v>43588</v>
          </cell>
          <cell r="B11731">
            <v>0.75680000000000003</v>
          </cell>
        </row>
        <row r="11732">
          <cell r="A11732">
            <v>43591</v>
          </cell>
          <cell r="B11732">
            <v>0.73550000000000004</v>
          </cell>
        </row>
        <row r="11733">
          <cell r="A11733">
            <v>43592</v>
          </cell>
          <cell r="B11733">
            <v>0.73180000000000001</v>
          </cell>
        </row>
        <row r="11734">
          <cell r="A11734">
            <v>43593</v>
          </cell>
          <cell r="B11734">
            <v>0.72309999999999997</v>
          </cell>
        </row>
        <row r="11735">
          <cell r="A11735">
            <v>43594</v>
          </cell>
          <cell r="B11735">
            <v>0.70230000000000004</v>
          </cell>
        </row>
        <row r="11736">
          <cell r="A11736">
            <v>43595</v>
          </cell>
          <cell r="B11736">
            <v>0.6845</v>
          </cell>
        </row>
        <row r="11737">
          <cell r="A11737">
            <v>43598</v>
          </cell>
          <cell r="B11737">
            <v>0.65449999999999997</v>
          </cell>
        </row>
        <row r="11738">
          <cell r="A11738">
            <v>43599</v>
          </cell>
          <cell r="B11738">
            <v>0.66759999999999997</v>
          </cell>
        </row>
        <row r="11739">
          <cell r="A11739">
            <v>43600</v>
          </cell>
          <cell r="B11739">
            <v>0.66349999999999998</v>
          </cell>
        </row>
        <row r="11740">
          <cell r="A11740">
            <v>43601</v>
          </cell>
          <cell r="B11740">
            <v>0.66800000000000004</v>
          </cell>
        </row>
        <row r="11741">
          <cell r="A11741">
            <v>43602</v>
          </cell>
          <cell r="B11741">
            <v>0.65990000000000004</v>
          </cell>
        </row>
        <row r="11742">
          <cell r="A11742">
            <v>43605</v>
          </cell>
          <cell r="B11742">
            <v>0.67910000000000004</v>
          </cell>
        </row>
        <row r="11743">
          <cell r="A11743">
            <v>43606</v>
          </cell>
          <cell r="B11743">
            <v>0.67320000000000002</v>
          </cell>
        </row>
        <row r="11744">
          <cell r="A11744">
            <v>43607</v>
          </cell>
          <cell r="B11744">
            <v>0.66749999999999998</v>
          </cell>
        </row>
        <row r="11745">
          <cell r="A11745">
            <v>43608</v>
          </cell>
          <cell r="B11745">
            <v>0.67479999999999996</v>
          </cell>
        </row>
        <row r="11746">
          <cell r="A11746">
            <v>43609</v>
          </cell>
          <cell r="B11746">
            <v>0.68389999999999995</v>
          </cell>
        </row>
        <row r="11747">
          <cell r="A11747">
            <v>43612</v>
          </cell>
          <cell r="B11747">
            <v>0.68389999999999995</v>
          </cell>
        </row>
        <row r="11748">
          <cell r="A11748">
            <v>43613</v>
          </cell>
          <cell r="B11748">
            <v>0.69469999999999998</v>
          </cell>
        </row>
        <row r="11749">
          <cell r="A11749">
            <v>43614</v>
          </cell>
          <cell r="B11749">
            <v>0.69059999999999999</v>
          </cell>
        </row>
        <row r="11750">
          <cell r="A11750">
            <v>43615</v>
          </cell>
          <cell r="B11750">
            <v>0.69340000000000002</v>
          </cell>
        </row>
        <row r="11751">
          <cell r="A11751">
            <v>43616</v>
          </cell>
          <cell r="B11751">
            <v>0.68079999999999996</v>
          </cell>
        </row>
        <row r="11752">
          <cell r="A11752">
            <v>43619</v>
          </cell>
          <cell r="B11752">
            <v>0.69420000000000004</v>
          </cell>
        </row>
        <row r="11753">
          <cell r="A11753">
            <v>43620</v>
          </cell>
          <cell r="B11753">
            <v>0.68969999999999998</v>
          </cell>
        </row>
        <row r="11754">
          <cell r="A11754">
            <v>43621</v>
          </cell>
          <cell r="B11754">
            <v>0.68740000000000001</v>
          </cell>
        </row>
        <row r="11755">
          <cell r="A11755">
            <v>43622</v>
          </cell>
          <cell r="B11755">
            <v>0.68589999999999995</v>
          </cell>
        </row>
        <row r="11756">
          <cell r="A11756">
            <v>43623</v>
          </cell>
          <cell r="B11756">
            <v>0.65590000000000004</v>
          </cell>
        </row>
        <row r="11757">
          <cell r="A11757">
            <v>43626</v>
          </cell>
          <cell r="B11757">
            <v>0.65990000000000004</v>
          </cell>
        </row>
        <row r="11758">
          <cell r="A11758">
            <v>43627</v>
          </cell>
          <cell r="B11758">
            <v>0.65649999999999997</v>
          </cell>
        </row>
        <row r="11759">
          <cell r="A11759">
            <v>43628</v>
          </cell>
          <cell r="B11759">
            <v>0.66569999999999996</v>
          </cell>
        </row>
        <row r="11760">
          <cell r="A11760">
            <v>43629</v>
          </cell>
          <cell r="B11760">
            <v>0.66830000000000001</v>
          </cell>
        </row>
        <row r="11761">
          <cell r="A11761">
            <v>43630</v>
          </cell>
          <cell r="B11761">
            <v>0.65939999999999999</v>
          </cell>
        </row>
        <row r="11762">
          <cell r="A11762">
            <v>43633</v>
          </cell>
          <cell r="B11762">
            <v>0.65629999999999999</v>
          </cell>
        </row>
        <row r="11763">
          <cell r="A11763">
            <v>43634</v>
          </cell>
          <cell r="B11763">
            <v>0.6532</v>
          </cell>
        </row>
        <row r="11764">
          <cell r="A11764">
            <v>43635</v>
          </cell>
          <cell r="B11764">
            <v>0.65380000000000005</v>
          </cell>
        </row>
        <row r="11765">
          <cell r="A11765">
            <v>43636</v>
          </cell>
          <cell r="B11765">
            <v>0.6321</v>
          </cell>
        </row>
        <row r="11766">
          <cell r="A11766">
            <v>43637</v>
          </cell>
          <cell r="B11766">
            <v>0.6119</v>
          </cell>
        </row>
        <row r="11767">
          <cell r="A11767">
            <v>43640</v>
          </cell>
          <cell r="B11767">
            <v>0.623</v>
          </cell>
        </row>
        <row r="11768">
          <cell r="A11768">
            <v>43641</v>
          </cell>
          <cell r="B11768">
            <v>0.62890000000000001</v>
          </cell>
        </row>
        <row r="11769">
          <cell r="A11769">
            <v>43642</v>
          </cell>
          <cell r="B11769">
            <v>0.6462</v>
          </cell>
        </row>
        <row r="11770">
          <cell r="A11770">
            <v>43643</v>
          </cell>
          <cell r="B11770">
            <v>0.64790000000000003</v>
          </cell>
        </row>
        <row r="11771">
          <cell r="A11771">
            <v>43644</v>
          </cell>
          <cell r="B11771">
            <v>0.65229999999999999</v>
          </cell>
        </row>
        <row r="11772">
          <cell r="A11772">
            <v>43647</v>
          </cell>
          <cell r="B11772">
            <v>0.65969999999999995</v>
          </cell>
        </row>
        <row r="11773">
          <cell r="A11773">
            <v>43648</v>
          </cell>
          <cell r="B11773">
            <v>0.66569999999999996</v>
          </cell>
        </row>
        <row r="11774">
          <cell r="A11774">
            <v>43649</v>
          </cell>
          <cell r="B11774">
            <v>0.66549999999999998</v>
          </cell>
        </row>
        <row r="11775">
          <cell r="A11775">
            <v>43650</v>
          </cell>
          <cell r="B11775">
            <v>0.66549999999999998</v>
          </cell>
        </row>
        <row r="11776">
          <cell r="A11776">
            <v>43651</v>
          </cell>
          <cell r="B11776">
            <v>0.66239999999999999</v>
          </cell>
        </row>
        <row r="11777">
          <cell r="A11777">
            <v>43654</v>
          </cell>
          <cell r="B11777">
            <v>0.65129999999999999</v>
          </cell>
        </row>
        <row r="11778">
          <cell r="A11778">
            <v>43655</v>
          </cell>
          <cell r="B11778">
            <v>0.63029999999999997</v>
          </cell>
        </row>
        <row r="11779">
          <cell r="A11779">
            <v>43656</v>
          </cell>
          <cell r="B11779">
            <v>0.63539999999999996</v>
          </cell>
        </row>
        <row r="11780">
          <cell r="A11780">
            <v>43657</v>
          </cell>
          <cell r="B11780">
            <v>0.62890000000000001</v>
          </cell>
        </row>
        <row r="11781">
          <cell r="A11781">
            <v>43658</v>
          </cell>
          <cell r="B11781">
            <v>0.62360000000000004</v>
          </cell>
        </row>
        <row r="11782">
          <cell r="A11782">
            <v>43661</v>
          </cell>
          <cell r="B11782">
            <v>0.63700000000000001</v>
          </cell>
        </row>
        <row r="11783">
          <cell r="A11783">
            <v>43662</v>
          </cell>
          <cell r="B11783">
            <v>0.62329999999999997</v>
          </cell>
        </row>
        <row r="11784">
          <cell r="A11784">
            <v>43663</v>
          </cell>
          <cell r="B11784">
            <v>0.61890000000000001</v>
          </cell>
        </row>
        <row r="11785">
          <cell r="A11785">
            <v>43664</v>
          </cell>
          <cell r="B11785">
            <v>0.60780000000000001</v>
          </cell>
        </row>
        <row r="11786">
          <cell r="A11786">
            <v>43665</v>
          </cell>
          <cell r="B11786">
            <v>0.62250000000000005</v>
          </cell>
        </row>
        <row r="11787">
          <cell r="A11787">
            <v>43668</v>
          </cell>
          <cell r="B11787">
            <v>0.62790000000000001</v>
          </cell>
        </row>
        <row r="11788">
          <cell r="A11788">
            <v>43669</v>
          </cell>
          <cell r="B11788">
            <v>0.63290000000000002</v>
          </cell>
        </row>
        <row r="11789">
          <cell r="A11789">
            <v>43670</v>
          </cell>
          <cell r="B11789">
            <v>0.63890000000000002</v>
          </cell>
        </row>
        <row r="11790">
          <cell r="A11790">
            <v>43671</v>
          </cell>
          <cell r="B11790">
            <v>0.6381</v>
          </cell>
        </row>
        <row r="11791">
          <cell r="A11791">
            <v>43672</v>
          </cell>
          <cell r="B11791">
            <v>0.64239999999999997</v>
          </cell>
        </row>
        <row r="11792">
          <cell r="A11792">
            <v>43675</v>
          </cell>
          <cell r="B11792">
            <v>0.63770000000000004</v>
          </cell>
        </row>
        <row r="11793">
          <cell r="A11793">
            <v>43676</v>
          </cell>
          <cell r="B11793">
            <v>0.62870000000000004</v>
          </cell>
        </row>
        <row r="11794">
          <cell r="A11794">
            <v>43677</v>
          </cell>
          <cell r="B11794">
            <v>0.63219999999999998</v>
          </cell>
        </row>
        <row r="11795">
          <cell r="A11795">
            <v>43678</v>
          </cell>
          <cell r="B11795">
            <v>0.61839999999999995</v>
          </cell>
        </row>
        <row r="11796">
          <cell r="A11796">
            <v>43679</v>
          </cell>
          <cell r="B11796">
            <v>0.58940000000000003</v>
          </cell>
        </row>
        <row r="11797">
          <cell r="A11797">
            <v>43682</v>
          </cell>
          <cell r="B11797">
            <v>0.57909999999999995</v>
          </cell>
        </row>
        <row r="11798">
          <cell r="A11798">
            <v>43683</v>
          </cell>
          <cell r="B11798">
            <v>0.5827</v>
          </cell>
        </row>
        <row r="11799">
          <cell r="A11799">
            <v>43684</v>
          </cell>
          <cell r="B11799">
            <v>0.58579999999999999</v>
          </cell>
        </row>
        <row r="11800">
          <cell r="A11800">
            <v>43685</v>
          </cell>
          <cell r="B11800">
            <v>0.59540000000000004</v>
          </cell>
        </row>
        <row r="11801">
          <cell r="A11801">
            <v>43686</v>
          </cell>
          <cell r="B11801">
            <v>0.59050000000000002</v>
          </cell>
        </row>
        <row r="11802">
          <cell r="A11802">
            <v>43689</v>
          </cell>
          <cell r="B11802">
            <v>0.58030000000000004</v>
          </cell>
        </row>
        <row r="11803">
          <cell r="A11803">
            <v>43690</v>
          </cell>
          <cell r="B11803">
            <v>0.59340000000000004</v>
          </cell>
        </row>
        <row r="11804">
          <cell r="A11804">
            <v>43691</v>
          </cell>
          <cell r="B11804">
            <v>0.59609999999999996</v>
          </cell>
        </row>
        <row r="11805">
          <cell r="A11805">
            <v>43692</v>
          </cell>
          <cell r="B11805">
            <v>0.59660000000000002</v>
          </cell>
        </row>
        <row r="11806">
          <cell r="A11806">
            <v>43693</v>
          </cell>
          <cell r="B11806">
            <v>0.6008</v>
          </cell>
        </row>
        <row r="11807">
          <cell r="A11807">
            <v>43696</v>
          </cell>
          <cell r="B11807">
            <v>0.59179999999999999</v>
          </cell>
        </row>
        <row r="11808">
          <cell r="A11808">
            <v>43697</v>
          </cell>
          <cell r="B11808">
            <v>0.5917</v>
          </cell>
        </row>
        <row r="11809">
          <cell r="A11809">
            <v>43698</v>
          </cell>
          <cell r="B11809">
            <v>0.59870000000000001</v>
          </cell>
        </row>
        <row r="11810">
          <cell r="A11810">
            <v>43699</v>
          </cell>
          <cell r="B11810">
            <v>0.5887</v>
          </cell>
        </row>
        <row r="11811">
          <cell r="A11811">
            <v>43700</v>
          </cell>
          <cell r="B11811">
            <v>0.57969999999999999</v>
          </cell>
        </row>
        <row r="11812">
          <cell r="A11812">
            <v>43703</v>
          </cell>
          <cell r="B11812">
            <v>0.5766</v>
          </cell>
        </row>
        <row r="11813">
          <cell r="A11813">
            <v>43704</v>
          </cell>
          <cell r="B11813">
            <v>0.57540000000000002</v>
          </cell>
        </row>
        <row r="11814">
          <cell r="A11814">
            <v>43705</v>
          </cell>
          <cell r="B11814">
            <v>0.58350000000000002</v>
          </cell>
        </row>
        <row r="11815">
          <cell r="A11815">
            <v>43706</v>
          </cell>
          <cell r="B11815">
            <v>0.58879999999999999</v>
          </cell>
        </row>
        <row r="11816">
          <cell r="A11816">
            <v>43707</v>
          </cell>
          <cell r="B11816">
            <v>0.59050000000000002</v>
          </cell>
        </row>
        <row r="11817">
          <cell r="A11817">
            <v>43710</v>
          </cell>
          <cell r="B11817">
            <v>0.59050000000000002</v>
          </cell>
        </row>
        <row r="11818">
          <cell r="A11818">
            <v>43711</v>
          </cell>
          <cell r="B11818">
            <v>0.58309999999999995</v>
          </cell>
        </row>
        <row r="11819">
          <cell r="A11819">
            <v>43712</v>
          </cell>
          <cell r="B11819">
            <v>0.5877</v>
          </cell>
        </row>
        <row r="11820">
          <cell r="A11820">
            <v>43713</v>
          </cell>
          <cell r="B11820">
            <v>0.59160000000000001</v>
          </cell>
        </row>
        <row r="11821">
          <cell r="A11821">
            <v>43714</v>
          </cell>
          <cell r="B11821">
            <v>0.58730000000000004</v>
          </cell>
        </row>
        <row r="11822">
          <cell r="A11822">
            <v>43717</v>
          </cell>
          <cell r="B11822">
            <v>0.59119999999999995</v>
          </cell>
        </row>
        <row r="11823">
          <cell r="A11823">
            <v>43718</v>
          </cell>
          <cell r="B11823">
            <v>0.59499999999999997</v>
          </cell>
        </row>
        <row r="11824">
          <cell r="A11824">
            <v>43719</v>
          </cell>
          <cell r="B11824">
            <v>0.59370000000000001</v>
          </cell>
        </row>
        <row r="11825">
          <cell r="A11825">
            <v>43720</v>
          </cell>
          <cell r="B11825">
            <v>0.62250000000000005</v>
          </cell>
        </row>
        <row r="11826">
          <cell r="A11826">
            <v>43721</v>
          </cell>
          <cell r="B11826">
            <v>0.61629999999999996</v>
          </cell>
        </row>
        <row r="11827">
          <cell r="A11827">
            <v>43724</v>
          </cell>
          <cell r="B11827">
            <v>0.6159</v>
          </cell>
        </row>
        <row r="11828">
          <cell r="A11828">
            <v>43725</v>
          </cell>
          <cell r="B11828">
            <v>0.60119999999999996</v>
          </cell>
        </row>
        <row r="11829">
          <cell r="A11829">
            <v>43726</v>
          </cell>
          <cell r="B11829">
            <v>0.59360000000000002</v>
          </cell>
        </row>
        <row r="11830">
          <cell r="A11830">
            <v>43727</v>
          </cell>
          <cell r="B11830">
            <v>0.58989999999999998</v>
          </cell>
        </row>
        <row r="11831">
          <cell r="A11831">
            <v>43728</v>
          </cell>
          <cell r="B11831">
            <v>0.59130000000000005</v>
          </cell>
        </row>
        <row r="11832">
          <cell r="A11832">
            <v>43731</v>
          </cell>
          <cell r="B11832">
            <v>0.59830000000000005</v>
          </cell>
        </row>
        <row r="11833">
          <cell r="A11833">
            <v>43732</v>
          </cell>
          <cell r="B11833">
            <v>0.59319999999999995</v>
          </cell>
        </row>
        <row r="11834">
          <cell r="A11834">
            <v>43733</v>
          </cell>
          <cell r="B11834">
            <v>0.59589999999999999</v>
          </cell>
        </row>
        <row r="11835">
          <cell r="A11835">
            <v>43734</v>
          </cell>
          <cell r="B11835">
            <v>0.59630000000000005</v>
          </cell>
        </row>
        <row r="11836">
          <cell r="A11836">
            <v>43735</v>
          </cell>
          <cell r="B11836">
            <v>0.60470000000000002</v>
          </cell>
        </row>
        <row r="11837">
          <cell r="A11837">
            <v>43738</v>
          </cell>
          <cell r="B11837">
            <v>0.60609999999999997</v>
          </cell>
        </row>
        <row r="11838">
          <cell r="A11838">
            <v>43739</v>
          </cell>
          <cell r="B11838">
            <v>0.60980000000000001</v>
          </cell>
        </row>
        <row r="11839">
          <cell r="A11839">
            <v>43740</v>
          </cell>
          <cell r="B11839">
            <v>0.61329999999999996</v>
          </cell>
        </row>
        <row r="11840">
          <cell r="A11840">
            <v>43741</v>
          </cell>
          <cell r="B11840">
            <v>0.61599999999999999</v>
          </cell>
        </row>
        <row r="11841">
          <cell r="A11841">
            <v>43742</v>
          </cell>
          <cell r="B11841">
            <v>0.61670000000000003</v>
          </cell>
        </row>
        <row r="11842">
          <cell r="A11842">
            <v>43745</v>
          </cell>
          <cell r="B11842">
            <v>0.61829999999999996</v>
          </cell>
        </row>
        <row r="11843">
          <cell r="A11843">
            <v>43746</v>
          </cell>
          <cell r="B11843">
            <v>0.61319999999999997</v>
          </cell>
        </row>
        <row r="11844">
          <cell r="A11844">
            <v>43747</v>
          </cell>
          <cell r="B11844">
            <v>0.62090000000000001</v>
          </cell>
        </row>
        <row r="11845">
          <cell r="A11845">
            <v>43748</v>
          </cell>
          <cell r="B11845">
            <v>0.61419999999999997</v>
          </cell>
        </row>
        <row r="11846">
          <cell r="A11846">
            <v>43749</v>
          </cell>
          <cell r="B11846">
            <v>0.63880000000000003</v>
          </cell>
        </row>
        <row r="11847">
          <cell r="A11847">
            <v>43752</v>
          </cell>
          <cell r="B11847">
            <v>0.62219999999999998</v>
          </cell>
        </row>
        <row r="11848">
          <cell r="A11848">
            <v>43753</v>
          </cell>
          <cell r="B11848">
            <v>0.63529999999999998</v>
          </cell>
        </row>
        <row r="11849">
          <cell r="A11849">
            <v>43754</v>
          </cell>
          <cell r="B11849">
            <v>0.64539999999999997</v>
          </cell>
        </row>
        <row r="11850">
          <cell r="A11850">
            <v>43755</v>
          </cell>
          <cell r="B11850">
            <v>0.64990000000000003</v>
          </cell>
        </row>
        <row r="11851">
          <cell r="A11851">
            <v>43756</v>
          </cell>
          <cell r="B11851">
            <v>0.65159999999999996</v>
          </cell>
        </row>
        <row r="11852">
          <cell r="A11852">
            <v>43759</v>
          </cell>
          <cell r="B11852">
            <v>0.64559999999999995</v>
          </cell>
        </row>
        <row r="11853">
          <cell r="A11853">
            <v>43760</v>
          </cell>
          <cell r="B11853">
            <v>0.64670000000000005</v>
          </cell>
        </row>
        <row r="11854">
          <cell r="A11854">
            <v>43761</v>
          </cell>
          <cell r="B11854">
            <v>0.64949999999999997</v>
          </cell>
        </row>
        <row r="11855">
          <cell r="A11855">
            <v>43762</v>
          </cell>
          <cell r="B11855">
            <v>0.64649999999999996</v>
          </cell>
        </row>
        <row r="11856">
          <cell r="A11856">
            <v>43763</v>
          </cell>
          <cell r="B11856">
            <v>0.64900000000000002</v>
          </cell>
        </row>
        <row r="11857">
          <cell r="A11857">
            <v>43766</v>
          </cell>
          <cell r="B11857">
            <v>0.64790000000000003</v>
          </cell>
        </row>
        <row r="11858">
          <cell r="A11858">
            <v>43767</v>
          </cell>
          <cell r="B11858">
            <v>0.6472</v>
          </cell>
        </row>
        <row r="11859">
          <cell r="A11859">
            <v>43768</v>
          </cell>
          <cell r="B11859">
            <v>0.65700000000000003</v>
          </cell>
        </row>
        <row r="11860">
          <cell r="A11860">
            <v>43769</v>
          </cell>
          <cell r="B11860">
            <v>0.64439999999999997</v>
          </cell>
        </row>
        <row r="11861">
          <cell r="A11861">
            <v>43770</v>
          </cell>
          <cell r="B11861">
            <v>0.64229999999999998</v>
          </cell>
        </row>
        <row r="11862">
          <cell r="A11862">
            <v>43773</v>
          </cell>
          <cell r="B11862">
            <v>0.63660000000000005</v>
          </cell>
        </row>
        <row r="11863">
          <cell r="A11863">
            <v>43774</v>
          </cell>
          <cell r="B11863">
            <v>0.6381</v>
          </cell>
        </row>
        <row r="11864">
          <cell r="A11864">
            <v>43775</v>
          </cell>
          <cell r="B11864">
            <v>0.63690000000000002</v>
          </cell>
        </row>
        <row r="11865">
          <cell r="A11865">
            <v>43776</v>
          </cell>
          <cell r="B11865">
            <v>0.64349999999999996</v>
          </cell>
        </row>
        <row r="11866">
          <cell r="A11866">
            <v>43777</v>
          </cell>
          <cell r="B11866">
            <v>0.6472</v>
          </cell>
        </row>
        <row r="11867">
          <cell r="A11867">
            <v>43780</v>
          </cell>
          <cell r="B11867">
            <v>0.64290000000000003</v>
          </cell>
        </row>
        <row r="11868">
          <cell r="A11868">
            <v>43781</v>
          </cell>
          <cell r="B11868">
            <v>0.64739999999999998</v>
          </cell>
        </row>
        <row r="11869">
          <cell r="A11869">
            <v>43782</v>
          </cell>
          <cell r="B11869">
            <v>0.64219999999999999</v>
          </cell>
        </row>
        <row r="11870">
          <cell r="A11870">
            <v>43783</v>
          </cell>
          <cell r="B11870">
            <v>0.64270000000000005</v>
          </cell>
        </row>
        <row r="11871">
          <cell r="A11871">
            <v>43784</v>
          </cell>
          <cell r="B11871">
            <v>0.64859999999999995</v>
          </cell>
        </row>
        <row r="11872">
          <cell r="A11872">
            <v>43787</v>
          </cell>
          <cell r="B11872">
            <v>0.6421</v>
          </cell>
        </row>
        <row r="11873">
          <cell r="A11873">
            <v>43788</v>
          </cell>
          <cell r="B11873">
            <v>0.63439999999999996</v>
          </cell>
        </row>
        <row r="11874">
          <cell r="A11874">
            <v>43789</v>
          </cell>
          <cell r="B11874">
            <v>0.62239999999999995</v>
          </cell>
        </row>
        <row r="11875">
          <cell r="A11875">
            <v>43790</v>
          </cell>
          <cell r="B11875">
            <v>0.61839999999999995</v>
          </cell>
        </row>
        <row r="11876">
          <cell r="A11876">
            <v>43791</v>
          </cell>
          <cell r="B11876">
            <v>0.63419999999999999</v>
          </cell>
        </row>
        <row r="11877">
          <cell r="A11877">
            <v>43794</v>
          </cell>
          <cell r="B11877">
            <v>0.64690000000000003</v>
          </cell>
        </row>
        <row r="11878">
          <cell r="A11878">
            <v>43795</v>
          </cell>
          <cell r="B11878">
            <v>0.65110000000000001</v>
          </cell>
        </row>
        <row r="11879">
          <cell r="A11879">
            <v>43796</v>
          </cell>
          <cell r="B11879">
            <v>0.65269999999999995</v>
          </cell>
        </row>
        <row r="11880">
          <cell r="A11880">
            <v>43797</v>
          </cell>
          <cell r="B11880">
            <v>0.65449999999999997</v>
          </cell>
        </row>
        <row r="11881">
          <cell r="A11881">
            <v>43798</v>
          </cell>
          <cell r="B11881">
            <v>0.65169999999999995</v>
          </cell>
        </row>
        <row r="11882">
          <cell r="A11882">
            <v>43801</v>
          </cell>
          <cell r="B11882">
            <v>0.64800000000000002</v>
          </cell>
        </row>
        <row r="11883">
          <cell r="A11883">
            <v>43802</v>
          </cell>
          <cell r="B11883">
            <v>0.64049999999999996</v>
          </cell>
        </row>
        <row r="11884">
          <cell r="A11884">
            <v>43803</v>
          </cell>
          <cell r="B11884">
            <v>0.64700000000000002</v>
          </cell>
        </row>
        <row r="11885">
          <cell r="A11885">
            <v>43804</v>
          </cell>
          <cell r="B11885">
            <v>0.64510000000000001</v>
          </cell>
        </row>
        <row r="11886">
          <cell r="A11886">
            <v>43805</v>
          </cell>
          <cell r="B11886">
            <v>0.66</v>
          </cell>
        </row>
        <row r="11887">
          <cell r="A11887">
            <v>43808</v>
          </cell>
          <cell r="B11887">
            <v>0.65380000000000005</v>
          </cell>
        </row>
        <row r="11888">
          <cell r="A11888">
            <v>43809</v>
          </cell>
          <cell r="B11888">
            <v>0.6593</v>
          </cell>
        </row>
        <row r="11889">
          <cell r="A11889">
            <v>43810</v>
          </cell>
          <cell r="B11889">
            <v>0.65880000000000005</v>
          </cell>
        </row>
        <row r="11890">
          <cell r="A11890">
            <v>43811</v>
          </cell>
          <cell r="B11890">
            <v>0.67169999999999996</v>
          </cell>
        </row>
        <row r="11891">
          <cell r="A11891">
            <v>43812</v>
          </cell>
          <cell r="B11891">
            <v>0.66800000000000004</v>
          </cell>
        </row>
        <row r="11892">
          <cell r="A11892">
            <v>43815</v>
          </cell>
          <cell r="B11892">
            <v>0.66969999999999996</v>
          </cell>
        </row>
        <row r="11893">
          <cell r="A11893">
            <v>43816</v>
          </cell>
          <cell r="B11893">
            <v>0.66439999999999999</v>
          </cell>
        </row>
        <row r="11894">
          <cell r="A11894">
            <v>43817</v>
          </cell>
          <cell r="B11894">
            <v>0.66739999999999999</v>
          </cell>
        </row>
        <row r="11895">
          <cell r="A11895">
            <v>43818</v>
          </cell>
          <cell r="B11895">
            <v>0.67579999999999996</v>
          </cell>
        </row>
        <row r="11896">
          <cell r="A11896">
            <v>43819</v>
          </cell>
          <cell r="B11896">
            <v>0.67959999999999998</v>
          </cell>
        </row>
        <row r="11897">
          <cell r="A11897">
            <v>43822</v>
          </cell>
          <cell r="B11897">
            <v>0.68610000000000004</v>
          </cell>
        </row>
        <row r="11898">
          <cell r="A11898">
            <v>43823</v>
          </cell>
          <cell r="B11898">
            <v>0.68700000000000006</v>
          </cell>
        </row>
        <row r="11899">
          <cell r="A11899">
            <v>43825</v>
          </cell>
          <cell r="B11899">
            <v>0.68700000000000006</v>
          </cell>
        </row>
        <row r="11900">
          <cell r="A11900">
            <v>43826</v>
          </cell>
          <cell r="B11900">
            <v>0.68920000000000003</v>
          </cell>
        </row>
        <row r="11901">
          <cell r="A11901">
            <v>43829</v>
          </cell>
          <cell r="B11901">
            <v>0.6956</v>
          </cell>
        </row>
        <row r="11902">
          <cell r="A11902">
            <v>43830</v>
          </cell>
          <cell r="B11902">
            <v>0.6905</v>
          </cell>
        </row>
        <row r="11903">
          <cell r="A11903">
            <v>43832</v>
          </cell>
          <cell r="B11903">
            <v>0.69269999999999998</v>
          </cell>
        </row>
        <row r="11904">
          <cell r="A11904">
            <v>43833</v>
          </cell>
          <cell r="B11904">
            <v>0.69199999999999995</v>
          </cell>
        </row>
        <row r="11905">
          <cell r="A11905">
            <v>43836</v>
          </cell>
          <cell r="B11905">
            <v>0.70040000000000002</v>
          </cell>
        </row>
        <row r="11906">
          <cell r="A11906">
            <v>43837</v>
          </cell>
          <cell r="B11906">
            <v>0.69830000000000003</v>
          </cell>
        </row>
        <row r="11907">
          <cell r="A11907">
            <v>43838</v>
          </cell>
          <cell r="B11907">
            <v>0.6996</v>
          </cell>
        </row>
        <row r="11908">
          <cell r="A11908">
            <v>43839</v>
          </cell>
          <cell r="B11908">
            <v>0.70689999999999997</v>
          </cell>
        </row>
        <row r="11909">
          <cell r="A11909">
            <v>43840</v>
          </cell>
          <cell r="B11909">
            <v>0.71309999999999996</v>
          </cell>
        </row>
        <row r="11910">
          <cell r="A11910">
            <v>43843</v>
          </cell>
          <cell r="B11910">
            <v>0.71530000000000005</v>
          </cell>
        </row>
        <row r="11911">
          <cell r="A11911">
            <v>43844</v>
          </cell>
          <cell r="B11911">
            <v>0.71379999999999999</v>
          </cell>
        </row>
        <row r="11912">
          <cell r="A11912">
            <v>43845</v>
          </cell>
          <cell r="B11912">
            <v>0.70320000000000005</v>
          </cell>
        </row>
        <row r="11913">
          <cell r="A11913">
            <v>43846</v>
          </cell>
          <cell r="B11913">
            <v>0.70220000000000005</v>
          </cell>
        </row>
        <row r="11914">
          <cell r="A11914">
            <v>43847</v>
          </cell>
          <cell r="B11914">
            <v>0.71250000000000002</v>
          </cell>
        </row>
        <row r="11915">
          <cell r="A11915">
            <v>43850</v>
          </cell>
          <cell r="B11915">
            <v>0.71250000000000002</v>
          </cell>
        </row>
        <row r="11916">
          <cell r="A11916">
            <v>43851</v>
          </cell>
          <cell r="B11916">
            <v>0.69240000000000002</v>
          </cell>
        </row>
        <row r="11917">
          <cell r="A11917">
            <v>43852</v>
          </cell>
          <cell r="B11917">
            <v>0.71130000000000004</v>
          </cell>
        </row>
        <row r="11918">
          <cell r="A11918">
            <v>43853</v>
          </cell>
          <cell r="B11918">
            <v>0.70030000000000003</v>
          </cell>
        </row>
        <row r="11919">
          <cell r="A11919">
            <v>43854</v>
          </cell>
          <cell r="B11919">
            <v>0.69399999999999995</v>
          </cell>
        </row>
        <row r="11920">
          <cell r="A11920">
            <v>43857</v>
          </cell>
          <cell r="B11920">
            <v>0.69510000000000005</v>
          </cell>
        </row>
        <row r="11921">
          <cell r="A11921">
            <v>43858</v>
          </cell>
          <cell r="B11921">
            <v>0.7036</v>
          </cell>
        </row>
        <row r="11922">
          <cell r="A11922">
            <v>43859</v>
          </cell>
          <cell r="B11922">
            <v>0.7006</v>
          </cell>
        </row>
        <row r="11923">
          <cell r="A11923">
            <v>43860</v>
          </cell>
          <cell r="B11923">
            <v>0.6905</v>
          </cell>
        </row>
        <row r="11924">
          <cell r="A11924">
            <v>43861</v>
          </cell>
          <cell r="B11924">
            <v>0.67500000000000004</v>
          </cell>
        </row>
        <row r="11925">
          <cell r="A11925">
            <v>43864</v>
          </cell>
          <cell r="B11925">
            <v>0.66839999999999999</v>
          </cell>
        </row>
        <row r="11926">
          <cell r="A11926">
            <v>43865</v>
          </cell>
          <cell r="B11926">
            <v>0.67349999999999999</v>
          </cell>
        </row>
        <row r="11927">
          <cell r="A11927">
            <v>43866</v>
          </cell>
          <cell r="B11927">
            <v>0.67510000000000003</v>
          </cell>
        </row>
        <row r="11928">
          <cell r="A11928">
            <v>43867</v>
          </cell>
          <cell r="B11928">
            <v>0.67910000000000004</v>
          </cell>
        </row>
        <row r="11929">
          <cell r="A11929">
            <v>43868</v>
          </cell>
          <cell r="B11929">
            <v>0.67749999999999999</v>
          </cell>
        </row>
        <row r="11930">
          <cell r="A11930">
            <v>43871</v>
          </cell>
          <cell r="B11930">
            <v>0.68189999999999995</v>
          </cell>
        </row>
        <row r="11931">
          <cell r="A11931">
            <v>43872</v>
          </cell>
          <cell r="B11931">
            <v>0.68230000000000002</v>
          </cell>
        </row>
        <row r="11932">
          <cell r="A11932">
            <v>43873</v>
          </cell>
          <cell r="B11932">
            <v>0.68579999999999997</v>
          </cell>
        </row>
        <row r="11933">
          <cell r="A11933">
            <v>43874</v>
          </cell>
          <cell r="B11933">
            <v>0.67749999999999999</v>
          </cell>
        </row>
        <row r="11934">
          <cell r="A11934">
            <v>43875</v>
          </cell>
          <cell r="B11934">
            <v>0.67410000000000003</v>
          </cell>
        </row>
        <row r="11935">
          <cell r="A11935">
            <v>43878</v>
          </cell>
          <cell r="B11935">
            <v>0.67410000000000003</v>
          </cell>
        </row>
        <row r="11936">
          <cell r="A11936">
            <v>43879</v>
          </cell>
          <cell r="B11936">
            <v>0.67869999999999997</v>
          </cell>
        </row>
        <row r="11937">
          <cell r="A11937">
            <v>43880</v>
          </cell>
          <cell r="B11937">
            <v>0.68479999999999996</v>
          </cell>
        </row>
        <row r="11938">
          <cell r="A11938">
            <v>43881</v>
          </cell>
          <cell r="B11938">
            <v>0.6875</v>
          </cell>
        </row>
        <row r="11939">
          <cell r="A11939">
            <v>43882</v>
          </cell>
          <cell r="B11939">
            <v>0.68930000000000002</v>
          </cell>
        </row>
        <row r="11940">
          <cell r="A11940">
            <v>43885</v>
          </cell>
          <cell r="B11940">
            <v>0.67530000000000001</v>
          </cell>
        </row>
        <row r="11941">
          <cell r="A11941">
            <v>43886</v>
          </cell>
          <cell r="B11941">
            <v>0.66320000000000001</v>
          </cell>
        </row>
        <row r="11942">
          <cell r="A11942">
            <v>43887</v>
          </cell>
          <cell r="B11942">
            <v>0.6552</v>
          </cell>
        </row>
        <row r="11943">
          <cell r="A11943">
            <v>43888</v>
          </cell>
          <cell r="B11943">
            <v>0.62539999999999996</v>
          </cell>
        </row>
        <row r="11944">
          <cell r="A11944">
            <v>43889</v>
          </cell>
          <cell r="B11944">
            <v>0.61509999999999998</v>
          </cell>
        </row>
        <row r="11945">
          <cell r="A11945">
            <v>43892</v>
          </cell>
          <cell r="B11945">
            <v>0.63380000000000003</v>
          </cell>
        </row>
        <row r="11946">
          <cell r="A11946">
            <v>43893</v>
          </cell>
          <cell r="B11946">
            <v>0.62770000000000004</v>
          </cell>
        </row>
        <row r="11947">
          <cell r="A11947">
            <v>43894</v>
          </cell>
          <cell r="B11947">
            <v>0.62980000000000003</v>
          </cell>
        </row>
        <row r="11948">
          <cell r="A11948">
            <v>43895</v>
          </cell>
          <cell r="B11948">
            <v>0.63349999999999995</v>
          </cell>
        </row>
        <row r="11949">
          <cell r="A11949">
            <v>43896</v>
          </cell>
          <cell r="B11949">
            <v>0.62790000000000001</v>
          </cell>
        </row>
        <row r="11950">
          <cell r="A11950">
            <v>43899</v>
          </cell>
          <cell r="B11950">
            <v>0.61209999999999998</v>
          </cell>
        </row>
        <row r="11951">
          <cell r="A11951">
            <v>43900</v>
          </cell>
          <cell r="B11951">
            <v>0.61409999999999998</v>
          </cell>
        </row>
        <row r="11952">
          <cell r="A11952">
            <v>43901</v>
          </cell>
          <cell r="B11952">
            <v>0.61550000000000005</v>
          </cell>
        </row>
        <row r="11953">
          <cell r="A11953">
            <v>43902</v>
          </cell>
          <cell r="B11953">
            <v>0.59699999999999998</v>
          </cell>
        </row>
        <row r="11954">
          <cell r="A11954">
            <v>43903</v>
          </cell>
          <cell r="B11954">
            <v>0.60489999999999999</v>
          </cell>
        </row>
        <row r="11955">
          <cell r="A11955">
            <v>43906</v>
          </cell>
          <cell r="B11955">
            <v>0.58799999999999997</v>
          </cell>
        </row>
        <row r="11956">
          <cell r="A11956">
            <v>43907</v>
          </cell>
          <cell r="B11956">
            <v>0.57920000000000005</v>
          </cell>
        </row>
        <row r="11957">
          <cell r="A11957">
            <v>43908</v>
          </cell>
          <cell r="B11957">
            <v>0.56640000000000001</v>
          </cell>
        </row>
        <row r="11958">
          <cell r="A11958">
            <v>43909</v>
          </cell>
          <cell r="B11958">
            <v>0.54930000000000001</v>
          </cell>
        </row>
        <row r="11959">
          <cell r="A11959">
            <v>43910</v>
          </cell>
          <cell r="B11959">
            <v>0.53680000000000005</v>
          </cell>
        </row>
        <row r="11960">
          <cell r="A11960">
            <v>43913</v>
          </cell>
          <cell r="B11960">
            <v>0.52149999999999996</v>
          </cell>
        </row>
        <row r="11961">
          <cell r="A11961">
            <v>43914</v>
          </cell>
          <cell r="B11961">
            <v>0.52890000000000004</v>
          </cell>
        </row>
        <row r="11962">
          <cell r="A11962">
            <v>43915</v>
          </cell>
          <cell r="B11962">
            <v>0.53439999999999999</v>
          </cell>
        </row>
        <row r="11963">
          <cell r="A11963">
            <v>43916</v>
          </cell>
          <cell r="B11963">
            <v>0.52780000000000005</v>
          </cell>
        </row>
        <row r="11964">
          <cell r="A11964">
            <v>43917</v>
          </cell>
          <cell r="B11964">
            <v>0.51329999999999998</v>
          </cell>
        </row>
        <row r="11965">
          <cell r="A11965">
            <v>43920</v>
          </cell>
          <cell r="B11965">
            <v>0.50700000000000001</v>
          </cell>
        </row>
        <row r="11966">
          <cell r="A11966">
            <v>43921</v>
          </cell>
          <cell r="B11966">
            <v>0.51129999999999998</v>
          </cell>
        </row>
        <row r="11967">
          <cell r="A11967">
            <v>43922</v>
          </cell>
          <cell r="B11967">
            <v>0.48409999999999997</v>
          </cell>
        </row>
        <row r="11968">
          <cell r="A11968">
            <v>43923</v>
          </cell>
          <cell r="B11968">
            <v>0.49990000000000001</v>
          </cell>
        </row>
        <row r="11969">
          <cell r="A11969">
            <v>43924</v>
          </cell>
          <cell r="B11969">
            <v>0.50980000000000003</v>
          </cell>
        </row>
        <row r="11970">
          <cell r="A11970">
            <v>43927</v>
          </cell>
          <cell r="B11970">
            <v>0.53049999999999997</v>
          </cell>
        </row>
        <row r="11971">
          <cell r="A11971">
            <v>43928</v>
          </cell>
          <cell r="B11971">
            <v>0.52900000000000003</v>
          </cell>
        </row>
        <row r="11972">
          <cell r="A11972">
            <v>43929</v>
          </cell>
          <cell r="B11972">
            <v>0.53839999999999999</v>
          </cell>
        </row>
        <row r="11973">
          <cell r="A11973">
            <v>43930</v>
          </cell>
          <cell r="B11973">
            <v>0.54369999999999996</v>
          </cell>
        </row>
        <row r="11974">
          <cell r="A11974">
            <v>43934</v>
          </cell>
          <cell r="B11974">
            <v>0.52759999999999996</v>
          </cell>
        </row>
        <row r="11975">
          <cell r="A11975">
            <v>43935</v>
          </cell>
          <cell r="B11975">
            <v>0.52510000000000001</v>
          </cell>
        </row>
        <row r="11976">
          <cell r="A11976">
            <v>43936</v>
          </cell>
          <cell r="B11976">
            <v>0.52749999999999997</v>
          </cell>
        </row>
        <row r="11977">
          <cell r="A11977">
            <v>43937</v>
          </cell>
          <cell r="B11977">
            <v>0.52790000000000004</v>
          </cell>
        </row>
        <row r="11978">
          <cell r="A11978">
            <v>43938</v>
          </cell>
          <cell r="B11978">
            <v>0.52769999999999995</v>
          </cell>
        </row>
        <row r="11979">
          <cell r="A11979">
            <v>43941</v>
          </cell>
          <cell r="B11979">
            <v>0.5403</v>
          </cell>
        </row>
        <row r="11980">
          <cell r="A11980">
            <v>43942</v>
          </cell>
          <cell r="B11980">
            <v>0.53310000000000002</v>
          </cell>
        </row>
        <row r="11981">
          <cell r="A11981">
            <v>43943</v>
          </cell>
          <cell r="B11981">
            <v>0.56279999999999997</v>
          </cell>
        </row>
        <row r="11982">
          <cell r="A11982">
            <v>43944</v>
          </cell>
          <cell r="B11982">
            <v>0.56879999999999997</v>
          </cell>
        </row>
        <row r="11983">
          <cell r="A11983">
            <v>43945</v>
          </cell>
          <cell r="B11983">
            <v>0.54930000000000001</v>
          </cell>
        </row>
        <row r="11984">
          <cell r="A11984">
            <v>43948</v>
          </cell>
          <cell r="B11984">
            <v>0.54149999999999998</v>
          </cell>
        </row>
        <row r="11985">
          <cell r="A11985">
            <v>43949</v>
          </cell>
          <cell r="B11985">
            <v>0.56020000000000003</v>
          </cell>
        </row>
        <row r="11986">
          <cell r="A11986">
            <v>43950</v>
          </cell>
          <cell r="B11986">
            <v>0.57479999999999998</v>
          </cell>
        </row>
        <row r="11987">
          <cell r="A11987">
            <v>43951</v>
          </cell>
          <cell r="B11987">
            <v>0.57479999999999998</v>
          </cell>
        </row>
        <row r="11988">
          <cell r="A11988">
            <v>43952</v>
          </cell>
          <cell r="B11988">
            <v>0.55840000000000001</v>
          </cell>
        </row>
        <row r="11989">
          <cell r="A11989">
            <v>43955</v>
          </cell>
          <cell r="B11989">
            <v>0.54330000000000001</v>
          </cell>
        </row>
        <row r="11990">
          <cell r="A11990">
            <v>43956</v>
          </cell>
          <cell r="B11990">
            <v>0.53580000000000005</v>
          </cell>
        </row>
        <row r="11991">
          <cell r="A11991">
            <v>43957</v>
          </cell>
          <cell r="B11991">
            <v>0.54510000000000003</v>
          </cell>
        </row>
        <row r="11992">
          <cell r="A11992">
            <v>43958</v>
          </cell>
          <cell r="B11992">
            <v>0.55389999999999995</v>
          </cell>
        </row>
        <row r="11993">
          <cell r="A11993">
            <v>43959</v>
          </cell>
          <cell r="B11993">
            <v>0.56269999999999998</v>
          </cell>
        </row>
        <row r="11994">
          <cell r="A11994">
            <v>43962</v>
          </cell>
          <cell r="B11994">
            <v>0.56630000000000003</v>
          </cell>
        </row>
        <row r="11995">
          <cell r="A11995">
            <v>43963</v>
          </cell>
          <cell r="B11995">
            <v>0.58340000000000003</v>
          </cell>
        </row>
        <row r="11996">
          <cell r="A11996">
            <v>43964</v>
          </cell>
          <cell r="B11996">
            <v>0.5746</v>
          </cell>
        </row>
        <row r="11997">
          <cell r="A11997">
            <v>43965</v>
          </cell>
          <cell r="B11997">
            <v>0.57850000000000001</v>
          </cell>
        </row>
        <row r="11998">
          <cell r="A11998">
            <v>43966</v>
          </cell>
          <cell r="B11998">
            <v>0.58250000000000002</v>
          </cell>
        </row>
        <row r="11999">
          <cell r="A11999">
            <v>43969</v>
          </cell>
          <cell r="B11999">
            <v>0.57799999999999996</v>
          </cell>
        </row>
        <row r="12000">
          <cell r="A12000">
            <v>43970</v>
          </cell>
          <cell r="B12000">
            <v>0.59199999999999997</v>
          </cell>
        </row>
        <row r="12001">
          <cell r="A12001">
            <v>43971</v>
          </cell>
          <cell r="B12001">
            <v>0.58209999999999995</v>
          </cell>
        </row>
        <row r="12002">
          <cell r="A12002">
            <v>43972</v>
          </cell>
          <cell r="B12002">
            <v>0.5806</v>
          </cell>
        </row>
        <row r="12003">
          <cell r="A12003">
            <v>43973</v>
          </cell>
          <cell r="B12003">
            <v>0.57609999999999995</v>
          </cell>
        </row>
        <row r="12004">
          <cell r="A12004">
            <v>43976</v>
          </cell>
          <cell r="B12004">
            <v>0.57609999999999995</v>
          </cell>
        </row>
        <row r="12005">
          <cell r="A12005">
            <v>43977</v>
          </cell>
          <cell r="B12005">
            <v>0.58230000000000004</v>
          </cell>
        </row>
        <row r="12006">
          <cell r="A12006">
            <v>43978</v>
          </cell>
          <cell r="B12006">
            <v>0.58340000000000003</v>
          </cell>
        </row>
        <row r="12007">
          <cell r="A12007">
            <v>43979</v>
          </cell>
          <cell r="B12007">
            <v>0.57569999999999999</v>
          </cell>
        </row>
        <row r="12008">
          <cell r="A12008">
            <v>43980</v>
          </cell>
          <cell r="B12008">
            <v>0.57589999999999997</v>
          </cell>
        </row>
        <row r="12009">
          <cell r="A12009">
            <v>43983</v>
          </cell>
          <cell r="B12009">
            <v>0.60060000000000002</v>
          </cell>
        </row>
        <row r="12010">
          <cell r="A12010">
            <v>43984</v>
          </cell>
          <cell r="B12010">
            <v>0.60370000000000001</v>
          </cell>
        </row>
        <row r="12011">
          <cell r="A12011">
            <v>43985</v>
          </cell>
          <cell r="B12011">
            <v>0.6048</v>
          </cell>
        </row>
        <row r="12012">
          <cell r="A12012">
            <v>43986</v>
          </cell>
          <cell r="B12012">
            <v>0.6</v>
          </cell>
        </row>
        <row r="12013">
          <cell r="A12013">
            <v>43987</v>
          </cell>
          <cell r="B12013">
            <v>0.6179</v>
          </cell>
        </row>
        <row r="12014">
          <cell r="A12014">
            <v>43990</v>
          </cell>
          <cell r="B12014">
            <v>0.60809999999999997</v>
          </cell>
        </row>
        <row r="12015">
          <cell r="A12015">
            <v>43991</v>
          </cell>
          <cell r="B12015">
            <v>0.60519999999999996</v>
          </cell>
        </row>
        <row r="12016">
          <cell r="A12016">
            <v>43992</v>
          </cell>
          <cell r="B12016">
            <v>0.60509999999999997</v>
          </cell>
        </row>
        <row r="12017">
          <cell r="A12017">
            <v>43993</v>
          </cell>
          <cell r="B12017">
            <v>0.60019999999999996</v>
          </cell>
        </row>
        <row r="12018">
          <cell r="A12018">
            <v>43994</v>
          </cell>
          <cell r="B12018">
            <v>0.59840000000000004</v>
          </cell>
        </row>
        <row r="12019">
          <cell r="A12019">
            <v>43997</v>
          </cell>
          <cell r="B12019">
            <v>0.59009999999999996</v>
          </cell>
        </row>
        <row r="12020">
          <cell r="A12020">
            <v>43998</v>
          </cell>
          <cell r="B12020">
            <v>0.60070000000000001</v>
          </cell>
        </row>
        <row r="12021">
          <cell r="A12021">
            <v>43999</v>
          </cell>
          <cell r="B12021">
            <v>0.61339999999999995</v>
          </cell>
        </row>
        <row r="12022">
          <cell r="A12022">
            <v>44000</v>
          </cell>
          <cell r="B12022">
            <v>0.61170000000000002</v>
          </cell>
        </row>
        <row r="12023">
          <cell r="A12023">
            <v>44001</v>
          </cell>
          <cell r="B12023">
            <v>0.61560000000000004</v>
          </cell>
        </row>
        <row r="12024">
          <cell r="A12024">
            <v>44004</v>
          </cell>
          <cell r="B12024">
            <v>0.62519999999999998</v>
          </cell>
        </row>
        <row r="12025">
          <cell r="A12025">
            <v>44005</v>
          </cell>
          <cell r="B12025">
            <v>0.63039999999999996</v>
          </cell>
        </row>
        <row r="12026">
          <cell r="A12026">
            <v>44006</v>
          </cell>
          <cell r="B12026">
            <v>0.61660000000000004</v>
          </cell>
        </row>
        <row r="12027">
          <cell r="A12027">
            <v>44007</v>
          </cell>
          <cell r="B12027">
            <v>0.61529999999999996</v>
          </cell>
        </row>
        <row r="12028">
          <cell r="A12028">
            <v>44008</v>
          </cell>
          <cell r="B12028">
            <v>0.60429999999999995</v>
          </cell>
        </row>
        <row r="12029">
          <cell r="A12029">
            <v>44011</v>
          </cell>
          <cell r="B12029">
            <v>0.59930000000000005</v>
          </cell>
        </row>
        <row r="12030">
          <cell r="A12030">
            <v>44012</v>
          </cell>
          <cell r="B12030">
            <v>0.61380000000000001</v>
          </cell>
        </row>
        <row r="12031">
          <cell r="A12031">
            <v>44013</v>
          </cell>
          <cell r="B12031">
            <v>0.63080000000000003</v>
          </cell>
        </row>
        <row r="12032">
          <cell r="A12032">
            <v>44014</v>
          </cell>
          <cell r="B12032">
            <v>0.63549999999999995</v>
          </cell>
        </row>
        <row r="12033">
          <cell r="A12033">
            <v>44018</v>
          </cell>
          <cell r="B12033">
            <v>0.63570000000000004</v>
          </cell>
        </row>
        <row r="12034">
          <cell r="A12034">
            <v>44019</v>
          </cell>
          <cell r="B12034">
            <v>0.63739999999999997</v>
          </cell>
        </row>
        <row r="12035">
          <cell r="A12035">
            <v>44020</v>
          </cell>
          <cell r="B12035">
            <v>0.64570000000000005</v>
          </cell>
        </row>
        <row r="12036">
          <cell r="A12036">
            <v>44021</v>
          </cell>
          <cell r="B12036">
            <v>0.64339999999999997</v>
          </cell>
        </row>
        <row r="12037">
          <cell r="A12037">
            <v>44022</v>
          </cell>
          <cell r="B12037">
            <v>0.64710000000000001</v>
          </cell>
        </row>
        <row r="12038">
          <cell r="A12038">
            <v>44025</v>
          </cell>
          <cell r="B12038">
            <v>0.63749999999999996</v>
          </cell>
        </row>
        <row r="12039">
          <cell r="A12039">
            <v>44026</v>
          </cell>
          <cell r="B12039">
            <v>0.62690000000000001</v>
          </cell>
        </row>
        <row r="12040">
          <cell r="A12040">
            <v>44027</v>
          </cell>
          <cell r="B12040">
            <v>0.62590000000000001</v>
          </cell>
        </row>
        <row r="12041">
          <cell r="A12041">
            <v>44028</v>
          </cell>
          <cell r="B12041">
            <v>0.62880000000000003</v>
          </cell>
        </row>
        <row r="12042">
          <cell r="A12042">
            <v>44029</v>
          </cell>
          <cell r="B12042">
            <v>0.62009999999999998</v>
          </cell>
        </row>
        <row r="12043">
          <cell r="A12043">
            <v>44032</v>
          </cell>
          <cell r="B12043">
            <v>0.62990000000000002</v>
          </cell>
        </row>
        <row r="12044">
          <cell r="A12044">
            <v>44033</v>
          </cell>
          <cell r="B12044">
            <v>0.62909999999999999</v>
          </cell>
        </row>
        <row r="12045">
          <cell r="A12045">
            <v>44034</v>
          </cell>
          <cell r="B12045">
            <v>0.62739999999999996</v>
          </cell>
        </row>
        <row r="12046">
          <cell r="A12046">
            <v>44035</v>
          </cell>
          <cell r="B12046">
            <v>0.61680000000000001</v>
          </cell>
        </row>
        <row r="12047">
          <cell r="A12047">
            <v>44036</v>
          </cell>
          <cell r="B12047">
            <v>0.59960000000000002</v>
          </cell>
        </row>
        <row r="12048">
          <cell r="A12048">
            <v>44039</v>
          </cell>
          <cell r="B12048">
            <v>0.6069</v>
          </cell>
        </row>
        <row r="12049">
          <cell r="A12049">
            <v>44040</v>
          </cell>
          <cell r="B12049">
            <v>0.60589999999999999</v>
          </cell>
        </row>
        <row r="12050">
          <cell r="A12050">
            <v>44041</v>
          </cell>
          <cell r="B12050">
            <v>0.61029999999999995</v>
          </cell>
        </row>
        <row r="12051">
          <cell r="A12051">
            <v>44042</v>
          </cell>
          <cell r="B12051">
            <v>0.62819999999999998</v>
          </cell>
        </row>
        <row r="12052">
          <cell r="A12052">
            <v>44043</v>
          </cell>
          <cell r="B12052">
            <v>0.623</v>
          </cell>
        </row>
        <row r="12053">
          <cell r="A12053">
            <v>44046</v>
          </cell>
          <cell r="B12053">
            <v>0.63529999999999998</v>
          </cell>
        </row>
        <row r="12054">
          <cell r="A12054">
            <v>44047</v>
          </cell>
          <cell r="B12054">
            <v>0.63929999999999998</v>
          </cell>
        </row>
        <row r="12055">
          <cell r="A12055">
            <v>44048</v>
          </cell>
          <cell r="B12055">
            <v>0.64359999999999995</v>
          </cell>
        </row>
        <row r="12056">
          <cell r="A12056">
            <v>44049</v>
          </cell>
          <cell r="B12056">
            <v>0.64410000000000001</v>
          </cell>
        </row>
        <row r="12057">
          <cell r="A12057">
            <v>44050</v>
          </cell>
          <cell r="B12057">
            <v>0.61880000000000002</v>
          </cell>
        </row>
        <row r="12058">
          <cell r="A12058">
            <v>44053</v>
          </cell>
          <cell r="B12058">
            <v>0.62339999999999995</v>
          </cell>
        </row>
        <row r="12059">
          <cell r="A12059">
            <v>44054</v>
          </cell>
          <cell r="B12059">
            <v>0.63029999999999997</v>
          </cell>
        </row>
        <row r="12060">
          <cell r="A12060">
            <v>44055</v>
          </cell>
          <cell r="B12060">
            <v>0.61839999999999995</v>
          </cell>
        </row>
        <row r="12061">
          <cell r="A12061">
            <v>44056</v>
          </cell>
          <cell r="B12061">
            <v>0.62429999999999997</v>
          </cell>
        </row>
        <row r="12062">
          <cell r="A12062">
            <v>44057</v>
          </cell>
          <cell r="B12062">
            <v>0.62290000000000001</v>
          </cell>
        </row>
        <row r="12063">
          <cell r="A12063">
            <v>44060</v>
          </cell>
          <cell r="B12063">
            <v>0.62619999999999998</v>
          </cell>
        </row>
        <row r="12064">
          <cell r="A12064">
            <v>44061</v>
          </cell>
          <cell r="B12064">
            <v>0.62390000000000001</v>
          </cell>
        </row>
        <row r="12065">
          <cell r="A12065">
            <v>44062</v>
          </cell>
          <cell r="B12065">
            <v>0.6321</v>
          </cell>
        </row>
        <row r="12066">
          <cell r="A12066">
            <v>44063</v>
          </cell>
          <cell r="B12066">
            <v>0.63919999999999999</v>
          </cell>
        </row>
        <row r="12067">
          <cell r="A12067">
            <v>44064</v>
          </cell>
          <cell r="B12067">
            <v>0.63729999999999998</v>
          </cell>
        </row>
        <row r="12068">
          <cell r="A12068">
            <v>44067</v>
          </cell>
          <cell r="B12068">
            <v>0.65159999999999996</v>
          </cell>
        </row>
        <row r="12069">
          <cell r="A12069">
            <v>44068</v>
          </cell>
          <cell r="B12069">
            <v>0.64980000000000004</v>
          </cell>
        </row>
        <row r="12070">
          <cell r="A12070">
            <v>44069</v>
          </cell>
          <cell r="B12070">
            <v>0.64980000000000004</v>
          </cell>
        </row>
        <row r="12071">
          <cell r="A12071">
            <v>44070</v>
          </cell>
          <cell r="B12071">
            <v>0.64759999999999995</v>
          </cell>
        </row>
        <row r="12072">
          <cell r="A12072">
            <v>44071</v>
          </cell>
          <cell r="B12072">
            <v>0.64370000000000005</v>
          </cell>
        </row>
        <row r="12073">
          <cell r="A12073">
            <v>44074</v>
          </cell>
          <cell r="B12073">
            <v>0.64410000000000001</v>
          </cell>
        </row>
        <row r="12074">
          <cell r="A12074">
            <v>44075</v>
          </cell>
          <cell r="B12074">
            <v>0.64659999999999995</v>
          </cell>
        </row>
        <row r="12075">
          <cell r="A12075">
            <v>44076</v>
          </cell>
          <cell r="B12075">
            <v>0.64180000000000004</v>
          </cell>
        </row>
        <row r="12076">
          <cell r="A12076">
            <v>44077</v>
          </cell>
          <cell r="B12076">
            <v>0.63560000000000005</v>
          </cell>
        </row>
        <row r="12077">
          <cell r="A12077">
            <v>44078</v>
          </cell>
          <cell r="B12077">
            <v>0.64119999999999999</v>
          </cell>
        </row>
        <row r="12078">
          <cell r="A12078">
            <v>44081</v>
          </cell>
          <cell r="B12078">
            <v>0.64119999999999999</v>
          </cell>
        </row>
        <row r="12079">
          <cell r="A12079">
            <v>44082</v>
          </cell>
          <cell r="B12079">
            <v>0.63190000000000002</v>
          </cell>
        </row>
        <row r="12080">
          <cell r="A12080">
            <v>44083</v>
          </cell>
          <cell r="B12080">
            <v>0.63349999999999995</v>
          </cell>
        </row>
        <row r="12081">
          <cell r="A12081">
            <v>44084</v>
          </cell>
          <cell r="B12081">
            <v>0.63959999999999995</v>
          </cell>
        </row>
        <row r="12082">
          <cell r="A12082">
            <v>44085</v>
          </cell>
          <cell r="B12082">
            <v>0.64059999999999995</v>
          </cell>
        </row>
        <row r="12083">
          <cell r="A12083">
            <v>44088</v>
          </cell>
          <cell r="B12083">
            <v>0.65459999999999996</v>
          </cell>
        </row>
        <row r="12084">
          <cell r="A12084">
            <v>44089</v>
          </cell>
          <cell r="B12084">
            <v>0.65390000000000004</v>
          </cell>
        </row>
        <row r="12085">
          <cell r="A12085">
            <v>44090</v>
          </cell>
          <cell r="B12085">
            <v>0.64970000000000006</v>
          </cell>
        </row>
        <row r="12086">
          <cell r="A12086">
            <v>44091</v>
          </cell>
          <cell r="B12086">
            <v>0.64349999999999996</v>
          </cell>
        </row>
        <row r="12087">
          <cell r="A12087">
            <v>44092</v>
          </cell>
          <cell r="B12087">
            <v>0.64159999999999995</v>
          </cell>
        </row>
        <row r="12088">
          <cell r="A12088">
            <v>44095</v>
          </cell>
          <cell r="B12088">
            <v>0.63739999999999997</v>
          </cell>
        </row>
        <row r="12089">
          <cell r="A12089">
            <v>44096</v>
          </cell>
          <cell r="B12089">
            <v>0.63839999999999997</v>
          </cell>
        </row>
        <row r="12090">
          <cell r="A12090">
            <v>44097</v>
          </cell>
          <cell r="B12090">
            <v>0.63759999999999994</v>
          </cell>
        </row>
        <row r="12091">
          <cell r="A12091">
            <v>44098</v>
          </cell>
          <cell r="B12091">
            <v>0.63970000000000005</v>
          </cell>
        </row>
        <row r="12092">
          <cell r="A12092">
            <v>44099</v>
          </cell>
          <cell r="B12092">
            <v>0.6492</v>
          </cell>
        </row>
        <row r="12093">
          <cell r="A12093">
            <v>44102</v>
          </cell>
          <cell r="B12093">
            <v>0.6492</v>
          </cell>
        </row>
        <row r="12094">
          <cell r="A12094">
            <v>44103</v>
          </cell>
          <cell r="B12094">
            <v>0.64770000000000005</v>
          </cell>
        </row>
        <row r="12095">
          <cell r="A12095">
            <v>44104</v>
          </cell>
          <cell r="B12095">
            <v>0.65529999999999999</v>
          </cell>
        </row>
        <row r="12096">
          <cell r="A12096">
            <v>44105</v>
          </cell>
          <cell r="B12096">
            <v>0.65910000000000002</v>
          </cell>
        </row>
        <row r="12097">
          <cell r="A12097">
            <v>44106</v>
          </cell>
          <cell r="B12097">
            <v>0.65820000000000001</v>
          </cell>
        </row>
        <row r="12098">
          <cell r="A12098">
            <v>44109</v>
          </cell>
          <cell r="B12098">
            <v>0.6603</v>
          </cell>
        </row>
        <row r="12099">
          <cell r="A12099">
            <v>44110</v>
          </cell>
          <cell r="B12099">
            <v>0.66859999999999997</v>
          </cell>
        </row>
        <row r="12100">
          <cell r="A12100">
            <v>44111</v>
          </cell>
          <cell r="B12100">
            <v>0.67589999999999995</v>
          </cell>
        </row>
        <row r="12101">
          <cell r="A12101">
            <v>44112</v>
          </cell>
          <cell r="B12101">
            <v>0.67490000000000006</v>
          </cell>
        </row>
        <row r="12102">
          <cell r="A12102">
            <v>44113</v>
          </cell>
          <cell r="B12102">
            <v>0.6764</v>
          </cell>
        </row>
        <row r="12103">
          <cell r="A12103">
            <v>44116</v>
          </cell>
          <cell r="B12103">
            <v>0.68369999999999997</v>
          </cell>
        </row>
        <row r="12104">
          <cell r="A12104">
            <v>44117</v>
          </cell>
          <cell r="B12104">
            <v>0.68830000000000002</v>
          </cell>
        </row>
        <row r="12105">
          <cell r="A12105">
            <v>44118</v>
          </cell>
          <cell r="B12105">
            <v>0.68930000000000002</v>
          </cell>
        </row>
        <row r="12106">
          <cell r="A12106">
            <v>44119</v>
          </cell>
          <cell r="B12106">
            <v>0.69220000000000004</v>
          </cell>
        </row>
        <row r="12107">
          <cell r="A12107">
            <v>44120</v>
          </cell>
          <cell r="B12107">
            <v>0.69920000000000004</v>
          </cell>
        </row>
        <row r="12108">
          <cell r="A12108">
            <v>44123</v>
          </cell>
          <cell r="B12108">
            <v>0.71160000000000001</v>
          </cell>
        </row>
        <row r="12109">
          <cell r="A12109">
            <v>44124</v>
          </cell>
          <cell r="B12109">
            <v>0.71020000000000005</v>
          </cell>
        </row>
        <row r="12110">
          <cell r="A12110">
            <v>44125</v>
          </cell>
          <cell r="B12110">
            <v>0.71040000000000003</v>
          </cell>
        </row>
        <row r="12111">
          <cell r="A12111">
            <v>44126</v>
          </cell>
          <cell r="B12111">
            <v>0.71940000000000004</v>
          </cell>
        </row>
        <row r="12112">
          <cell r="A12112">
            <v>44127</v>
          </cell>
          <cell r="B12112">
            <v>0.71289999999999998</v>
          </cell>
        </row>
        <row r="12113">
          <cell r="A12113">
            <v>44130</v>
          </cell>
          <cell r="B12113">
            <v>0.72109999999999996</v>
          </cell>
        </row>
        <row r="12114">
          <cell r="A12114">
            <v>44131</v>
          </cell>
          <cell r="B12114">
            <v>0.72030000000000005</v>
          </cell>
        </row>
        <row r="12115">
          <cell r="A12115">
            <v>44132</v>
          </cell>
          <cell r="B12115">
            <v>0.70169999999999999</v>
          </cell>
        </row>
        <row r="12116">
          <cell r="A12116">
            <v>44133</v>
          </cell>
          <cell r="B12116">
            <v>0.69820000000000004</v>
          </cell>
        </row>
        <row r="12117">
          <cell r="A12117">
            <v>44134</v>
          </cell>
          <cell r="B12117">
            <v>0.68920000000000003</v>
          </cell>
        </row>
        <row r="12118">
          <cell r="A12118">
            <v>44137</v>
          </cell>
          <cell r="B12118">
            <v>0.68730000000000002</v>
          </cell>
        </row>
        <row r="12119">
          <cell r="A12119">
            <v>44138</v>
          </cell>
          <cell r="B12119">
            <v>0.70240000000000002</v>
          </cell>
        </row>
        <row r="12120">
          <cell r="A12120">
            <v>44139</v>
          </cell>
          <cell r="B12120">
            <v>0.70230000000000004</v>
          </cell>
        </row>
        <row r="12121">
          <cell r="A12121">
            <v>44140</v>
          </cell>
          <cell r="B12121">
            <v>0.70069999999999999</v>
          </cell>
        </row>
        <row r="12122">
          <cell r="A12122">
            <v>44141</v>
          </cell>
          <cell r="B12122">
            <v>0.68620000000000003</v>
          </cell>
        </row>
        <row r="12123">
          <cell r="A12123">
            <v>44144</v>
          </cell>
          <cell r="B12123">
            <v>0.7</v>
          </cell>
        </row>
        <row r="12124">
          <cell r="A12124">
            <v>44145</v>
          </cell>
          <cell r="B12124">
            <v>0.69850000000000001</v>
          </cell>
        </row>
        <row r="12125">
          <cell r="A12125">
            <v>44146</v>
          </cell>
          <cell r="B12125">
            <v>0.69279999999999997</v>
          </cell>
        </row>
        <row r="12126">
          <cell r="A12126">
            <v>44147</v>
          </cell>
          <cell r="B12126">
            <v>0.68479999999999996</v>
          </cell>
        </row>
        <row r="12127">
          <cell r="A12127">
            <v>44148</v>
          </cell>
          <cell r="B12127">
            <v>0.68459999999999999</v>
          </cell>
        </row>
        <row r="12128">
          <cell r="A12128">
            <v>44151</v>
          </cell>
          <cell r="B12128">
            <v>0.69569999999999999</v>
          </cell>
        </row>
        <row r="12129">
          <cell r="A12129">
            <v>44152</v>
          </cell>
          <cell r="B12129">
            <v>0.69110000000000005</v>
          </cell>
        </row>
        <row r="12130">
          <cell r="A12130">
            <v>44153</v>
          </cell>
          <cell r="B12130">
            <v>0.69679999999999997</v>
          </cell>
        </row>
        <row r="12131">
          <cell r="A12131">
            <v>44154</v>
          </cell>
          <cell r="B12131">
            <v>0.69320000000000004</v>
          </cell>
        </row>
        <row r="12132">
          <cell r="A12132">
            <v>44155</v>
          </cell>
          <cell r="B12132">
            <v>0.70879999999999999</v>
          </cell>
        </row>
        <row r="12133">
          <cell r="A12133">
            <v>44158</v>
          </cell>
          <cell r="B12133">
            <v>0.72150000000000003</v>
          </cell>
        </row>
        <row r="12134">
          <cell r="A12134">
            <v>44159</v>
          </cell>
          <cell r="B12134">
            <v>0.71530000000000005</v>
          </cell>
        </row>
        <row r="12135">
          <cell r="A12135">
            <v>44160</v>
          </cell>
          <cell r="B12135">
            <v>0.71109999999999995</v>
          </cell>
        </row>
        <row r="12136">
          <cell r="A12136">
            <v>44161</v>
          </cell>
          <cell r="B12136">
            <v>0.71419999999999995</v>
          </cell>
        </row>
        <row r="12137">
          <cell r="A12137">
            <v>44162</v>
          </cell>
          <cell r="B12137">
            <v>0.72619999999999996</v>
          </cell>
        </row>
        <row r="12138">
          <cell r="A12138">
            <v>44165</v>
          </cell>
          <cell r="B12138">
            <v>0.71840000000000004</v>
          </cell>
        </row>
        <row r="12139">
          <cell r="A12139">
            <v>44166</v>
          </cell>
          <cell r="B12139">
            <v>0.72189999999999999</v>
          </cell>
        </row>
        <row r="12140">
          <cell r="A12140">
            <v>44167</v>
          </cell>
          <cell r="B12140">
            <v>0.71599999999999997</v>
          </cell>
        </row>
        <row r="12141">
          <cell r="A12141">
            <v>44168</v>
          </cell>
          <cell r="B12141">
            <v>0.71109999999999995</v>
          </cell>
        </row>
        <row r="12142">
          <cell r="A12142">
            <v>44169</v>
          </cell>
          <cell r="B12142">
            <v>0.7157</v>
          </cell>
        </row>
        <row r="12143">
          <cell r="A12143">
            <v>44172</v>
          </cell>
          <cell r="B12143">
            <v>0.7238</v>
          </cell>
        </row>
        <row r="12144">
          <cell r="A12144">
            <v>44173</v>
          </cell>
          <cell r="B12144">
            <v>0.7198</v>
          </cell>
        </row>
        <row r="12145">
          <cell r="A12145">
            <v>44174</v>
          </cell>
          <cell r="B12145">
            <v>0.73050000000000004</v>
          </cell>
        </row>
        <row r="12146">
          <cell r="A12146">
            <v>44175</v>
          </cell>
          <cell r="B12146">
            <v>0.74260000000000004</v>
          </cell>
        </row>
        <row r="12147">
          <cell r="A12147">
            <v>44176</v>
          </cell>
          <cell r="B12147">
            <v>0.74080000000000001</v>
          </cell>
        </row>
        <row r="12148">
          <cell r="A12148">
            <v>44179</v>
          </cell>
          <cell r="B12148">
            <v>0.74670000000000003</v>
          </cell>
        </row>
        <row r="12149">
          <cell r="A12149">
            <v>44180</v>
          </cell>
          <cell r="B12149">
            <v>0.75590000000000002</v>
          </cell>
        </row>
        <row r="12150">
          <cell r="A12150">
            <v>44181</v>
          </cell>
          <cell r="B12150">
            <v>0.75649999999999995</v>
          </cell>
        </row>
        <row r="12151">
          <cell r="A12151">
            <v>44182</v>
          </cell>
          <cell r="B12151">
            <v>0.77190000000000003</v>
          </cell>
        </row>
        <row r="12152">
          <cell r="A12152">
            <v>44183</v>
          </cell>
          <cell r="B12152">
            <v>0.77159999999999995</v>
          </cell>
        </row>
        <row r="12153">
          <cell r="A12153">
            <v>44186</v>
          </cell>
          <cell r="B12153">
            <v>0.74760000000000004</v>
          </cell>
        </row>
        <row r="12154">
          <cell r="A12154">
            <v>44187</v>
          </cell>
          <cell r="B12154">
            <v>0.74819999999999998</v>
          </cell>
        </row>
        <row r="12155">
          <cell r="A12155">
            <v>44188</v>
          </cell>
          <cell r="B12155">
            <v>0.76139999999999997</v>
          </cell>
        </row>
        <row r="12156">
          <cell r="A12156">
            <v>44189</v>
          </cell>
          <cell r="B12156">
            <v>0.76200000000000001</v>
          </cell>
        </row>
        <row r="12157">
          <cell r="A12157">
            <v>44193</v>
          </cell>
          <cell r="B12157">
            <v>0.76349999999999996</v>
          </cell>
        </row>
        <row r="12158">
          <cell r="A12158">
            <v>44194</v>
          </cell>
          <cell r="B12158">
            <v>0.77010000000000001</v>
          </cell>
        </row>
        <row r="12159">
          <cell r="A12159">
            <v>44195</v>
          </cell>
          <cell r="B12159">
            <v>0.77969999999999995</v>
          </cell>
        </row>
        <row r="12160">
          <cell r="A12160">
            <v>44196</v>
          </cell>
          <cell r="B12160">
            <v>0.78120000000000001</v>
          </cell>
        </row>
        <row r="12161">
          <cell r="A12161">
            <v>44200</v>
          </cell>
          <cell r="B12161">
            <v>0.78969999999999996</v>
          </cell>
        </row>
        <row r="12162">
          <cell r="A12162">
            <v>44201</v>
          </cell>
          <cell r="B12162">
            <v>0.80349999999999999</v>
          </cell>
        </row>
        <row r="12163">
          <cell r="A12163">
            <v>44202</v>
          </cell>
          <cell r="B12163">
            <v>0.80059999999999998</v>
          </cell>
        </row>
        <row r="12164">
          <cell r="A12164">
            <v>44203</v>
          </cell>
          <cell r="B12164">
            <v>0.79759999999999998</v>
          </cell>
        </row>
        <row r="12165">
          <cell r="A12165">
            <v>44204</v>
          </cell>
          <cell r="B12165">
            <v>0.79769999999999996</v>
          </cell>
        </row>
        <row r="12166">
          <cell r="A12166">
            <v>44207</v>
          </cell>
          <cell r="B12166">
            <v>0.80430000000000001</v>
          </cell>
        </row>
        <row r="12167">
          <cell r="A12167">
            <v>44208</v>
          </cell>
          <cell r="B12167">
            <v>0.81699999999999995</v>
          </cell>
        </row>
        <row r="12168">
          <cell r="A12168">
            <v>44209</v>
          </cell>
          <cell r="B12168">
            <v>0.80920000000000003</v>
          </cell>
        </row>
        <row r="12169">
          <cell r="A12169">
            <v>44210</v>
          </cell>
          <cell r="B12169">
            <v>0.8115</v>
          </cell>
        </row>
        <row r="12170">
          <cell r="A12170">
            <v>44211</v>
          </cell>
          <cell r="B12170">
            <v>0.80700000000000005</v>
          </cell>
        </row>
        <row r="12171">
          <cell r="A12171">
            <v>44214</v>
          </cell>
          <cell r="B12171">
            <v>0.80700000000000005</v>
          </cell>
        </row>
        <row r="12172">
          <cell r="A12172">
            <v>44215</v>
          </cell>
          <cell r="B12172">
            <v>0.8115</v>
          </cell>
        </row>
        <row r="12173">
          <cell r="A12173">
            <v>44216</v>
          </cell>
          <cell r="B12173">
            <v>0.81589999999999996</v>
          </cell>
        </row>
        <row r="12174">
          <cell r="A12174">
            <v>44217</v>
          </cell>
          <cell r="B12174">
            <v>0.82569999999999999</v>
          </cell>
        </row>
        <row r="12175">
          <cell r="A12175">
            <v>44218</v>
          </cell>
          <cell r="B12175">
            <v>0.81559999999999999</v>
          </cell>
        </row>
        <row r="12176">
          <cell r="A12176">
            <v>44221</v>
          </cell>
          <cell r="B12176">
            <v>0.82330000000000003</v>
          </cell>
        </row>
        <row r="12177">
          <cell r="A12177">
            <v>44222</v>
          </cell>
          <cell r="B12177">
            <v>0.81710000000000005</v>
          </cell>
        </row>
        <row r="12178">
          <cell r="A12178">
            <v>44223</v>
          </cell>
          <cell r="B12178">
            <v>0.80840000000000001</v>
          </cell>
        </row>
        <row r="12179">
          <cell r="A12179">
            <v>44224</v>
          </cell>
          <cell r="B12179">
            <v>0.79930000000000001</v>
          </cell>
        </row>
        <row r="12180">
          <cell r="A12180">
            <v>44225</v>
          </cell>
          <cell r="B12180">
            <v>0.80640000000000001</v>
          </cell>
        </row>
        <row r="12181">
          <cell r="A12181">
            <v>44228</v>
          </cell>
          <cell r="B12181">
            <v>0.80030000000000001</v>
          </cell>
        </row>
        <row r="12182">
          <cell r="A12182">
            <v>44229</v>
          </cell>
          <cell r="B12182">
            <v>0.80689999999999995</v>
          </cell>
        </row>
        <row r="12183">
          <cell r="A12183">
            <v>44230</v>
          </cell>
          <cell r="B12183">
            <v>0.80989999999999995</v>
          </cell>
        </row>
        <row r="12184">
          <cell r="A12184">
            <v>44231</v>
          </cell>
          <cell r="B12184">
            <v>0.84279999999999999</v>
          </cell>
        </row>
        <row r="12185">
          <cell r="A12185">
            <v>44232</v>
          </cell>
          <cell r="B12185">
            <v>0.82740000000000002</v>
          </cell>
        </row>
        <row r="12186">
          <cell r="A12186">
            <v>44235</v>
          </cell>
          <cell r="B12186">
            <v>0.84279999999999999</v>
          </cell>
        </row>
        <row r="12187">
          <cell r="A12187">
            <v>44236</v>
          </cell>
          <cell r="B12187">
            <v>0.86929999999999996</v>
          </cell>
        </row>
        <row r="12188">
          <cell r="A12188">
            <v>44237</v>
          </cell>
          <cell r="B12188">
            <v>0.84670000000000001</v>
          </cell>
        </row>
        <row r="12189">
          <cell r="A12189">
            <v>44238</v>
          </cell>
          <cell r="B12189">
            <v>0.86409999999999998</v>
          </cell>
        </row>
        <row r="12190">
          <cell r="A12190">
            <v>44239</v>
          </cell>
          <cell r="B12190">
            <v>0.87270000000000003</v>
          </cell>
        </row>
        <row r="12191">
          <cell r="A12191">
            <v>44242</v>
          </cell>
          <cell r="B12191">
            <v>0.87270000000000003</v>
          </cell>
        </row>
        <row r="12192">
          <cell r="A12192">
            <v>44243</v>
          </cell>
          <cell r="B12192">
            <v>0.88119999999999998</v>
          </cell>
        </row>
        <row r="12193">
          <cell r="A12193">
            <v>44244</v>
          </cell>
          <cell r="B12193">
            <v>0.88360000000000005</v>
          </cell>
        </row>
        <row r="12194">
          <cell r="A12194">
            <v>44245</v>
          </cell>
          <cell r="B12194">
            <v>0.88729999999999998</v>
          </cell>
        </row>
        <row r="12195">
          <cell r="A12195">
            <v>44246</v>
          </cell>
          <cell r="B12195">
            <v>0.88949999999999996</v>
          </cell>
        </row>
        <row r="12196">
          <cell r="A12196">
            <v>44249</v>
          </cell>
          <cell r="B12196">
            <v>0.90910000000000002</v>
          </cell>
        </row>
        <row r="12197">
          <cell r="A12197">
            <v>44250</v>
          </cell>
          <cell r="B12197">
            <v>0.9163</v>
          </cell>
        </row>
        <row r="12198">
          <cell r="A12198">
            <v>44251</v>
          </cell>
          <cell r="B12198">
            <v>0.92869999999999997</v>
          </cell>
        </row>
        <row r="12199">
          <cell r="A12199">
            <v>44252</v>
          </cell>
          <cell r="B12199">
            <v>0.8911</v>
          </cell>
        </row>
        <row r="12200">
          <cell r="A12200">
            <v>44253</v>
          </cell>
          <cell r="B12200">
            <v>0.88629999999999998</v>
          </cell>
        </row>
        <row r="12201">
          <cell r="A12201">
            <v>44256</v>
          </cell>
          <cell r="B12201">
            <v>0.91569999999999996</v>
          </cell>
        </row>
        <row r="12202">
          <cell r="A12202">
            <v>44257</v>
          </cell>
          <cell r="B12202">
            <v>0.90990000000000004</v>
          </cell>
        </row>
        <row r="12203">
          <cell r="A12203">
            <v>44258</v>
          </cell>
          <cell r="B12203">
            <v>0.88449999999999995</v>
          </cell>
        </row>
        <row r="12204">
          <cell r="A12204">
            <v>44259</v>
          </cell>
          <cell r="B12204">
            <v>0.87139999999999995</v>
          </cell>
        </row>
        <row r="12205">
          <cell r="A12205">
            <v>44260</v>
          </cell>
          <cell r="B12205">
            <v>0.87760000000000005</v>
          </cell>
        </row>
        <row r="12206">
          <cell r="A12206">
            <v>44263</v>
          </cell>
          <cell r="B12206">
            <v>0.88319999999999999</v>
          </cell>
        </row>
        <row r="12207">
          <cell r="A12207">
            <v>44264</v>
          </cell>
          <cell r="B12207">
            <v>0.84319999999999995</v>
          </cell>
        </row>
        <row r="12208">
          <cell r="A12208">
            <v>44265</v>
          </cell>
          <cell r="B12208">
            <v>0.85219999999999996</v>
          </cell>
        </row>
        <row r="12209">
          <cell r="A12209">
            <v>44266</v>
          </cell>
          <cell r="B12209">
            <v>0.88349999999999995</v>
          </cell>
        </row>
        <row r="12210">
          <cell r="A12210">
            <v>44267</v>
          </cell>
          <cell r="B12210">
            <v>0.87560000000000004</v>
          </cell>
        </row>
        <row r="12211">
          <cell r="A12211">
            <v>44270</v>
          </cell>
          <cell r="B12211">
            <v>0.86719999999999997</v>
          </cell>
        </row>
        <row r="12212">
          <cell r="A12212">
            <v>44271</v>
          </cell>
          <cell r="B12212">
            <v>0.86919999999999997</v>
          </cell>
        </row>
        <row r="12213">
          <cell r="A12213">
            <v>44272</v>
          </cell>
          <cell r="B12213">
            <v>0.86509999999999998</v>
          </cell>
        </row>
        <row r="12214">
          <cell r="A12214">
            <v>44273</v>
          </cell>
          <cell r="B12214">
            <v>0.85450000000000004</v>
          </cell>
        </row>
        <row r="12215">
          <cell r="A12215">
            <v>44274</v>
          </cell>
          <cell r="B12215">
            <v>0.8468</v>
          </cell>
        </row>
        <row r="12216">
          <cell r="A12216">
            <v>44277</v>
          </cell>
          <cell r="B12216">
            <v>0.84619999999999995</v>
          </cell>
        </row>
        <row r="12217">
          <cell r="A12217">
            <v>44278</v>
          </cell>
          <cell r="B12217">
            <v>0.83530000000000004</v>
          </cell>
        </row>
        <row r="12218">
          <cell r="A12218">
            <v>44279</v>
          </cell>
          <cell r="B12218">
            <v>0.82440000000000002</v>
          </cell>
        </row>
        <row r="12219">
          <cell r="A12219">
            <v>44280</v>
          </cell>
          <cell r="B12219">
            <v>0.78439999999999999</v>
          </cell>
        </row>
        <row r="12220">
          <cell r="A12220">
            <v>44281</v>
          </cell>
          <cell r="B12220">
            <v>0.80379999999999996</v>
          </cell>
        </row>
        <row r="12221">
          <cell r="A12221">
            <v>44284</v>
          </cell>
          <cell r="B12221">
            <v>0.80489999999999995</v>
          </cell>
        </row>
        <row r="12222">
          <cell r="A12222">
            <v>44285</v>
          </cell>
          <cell r="B12222">
            <v>0.80640000000000001</v>
          </cell>
        </row>
        <row r="12223">
          <cell r="A12223">
            <v>44286</v>
          </cell>
          <cell r="B12223">
            <v>0.80879999999999996</v>
          </cell>
        </row>
        <row r="12224">
          <cell r="A12224">
            <v>44287</v>
          </cell>
          <cell r="B12224">
            <v>0.77949999999999997</v>
          </cell>
        </row>
        <row r="12225">
          <cell r="A12225">
            <v>44291</v>
          </cell>
          <cell r="B12225">
            <v>0.77880000000000005</v>
          </cell>
        </row>
        <row r="12226">
          <cell r="A12226">
            <v>44292</v>
          </cell>
          <cell r="B12226">
            <v>0.79220000000000002</v>
          </cell>
        </row>
        <row r="12227">
          <cell r="A12227">
            <v>44293</v>
          </cell>
          <cell r="B12227">
            <v>0.79500000000000004</v>
          </cell>
        </row>
        <row r="12228">
          <cell r="A12228">
            <v>44294</v>
          </cell>
          <cell r="B12228">
            <v>0.81410000000000005</v>
          </cell>
        </row>
        <row r="12229">
          <cell r="A12229">
            <v>44295</v>
          </cell>
          <cell r="B12229">
            <v>0.82399999999999995</v>
          </cell>
        </row>
        <row r="12230">
          <cell r="A12230">
            <v>44298</v>
          </cell>
          <cell r="B12230">
            <v>0.8014</v>
          </cell>
        </row>
        <row r="12231">
          <cell r="A12231">
            <v>44299</v>
          </cell>
          <cell r="B12231">
            <v>0.81820000000000004</v>
          </cell>
        </row>
        <row r="12232">
          <cell r="A12232">
            <v>44300</v>
          </cell>
          <cell r="B12232">
            <v>0.84199999999999997</v>
          </cell>
        </row>
        <row r="12233">
          <cell r="A12233">
            <v>44301</v>
          </cell>
          <cell r="B12233">
            <v>0.85019999999999996</v>
          </cell>
        </row>
        <row r="12234">
          <cell r="A12234">
            <v>44302</v>
          </cell>
          <cell r="B12234">
            <v>0.83709999999999996</v>
          </cell>
        </row>
        <row r="12235">
          <cell r="A12235">
            <v>44305</v>
          </cell>
          <cell r="B12235">
            <v>0.83260000000000001</v>
          </cell>
        </row>
        <row r="12236">
          <cell r="A12236">
            <v>44306</v>
          </cell>
          <cell r="B12236">
            <v>0.8377</v>
          </cell>
        </row>
        <row r="12237">
          <cell r="A12237">
            <v>44307</v>
          </cell>
          <cell r="B12237">
            <v>0.84830000000000005</v>
          </cell>
        </row>
        <row r="12238">
          <cell r="A12238">
            <v>44308</v>
          </cell>
          <cell r="B12238">
            <v>0.84640000000000004</v>
          </cell>
        </row>
        <row r="12239">
          <cell r="A12239">
            <v>44309</v>
          </cell>
          <cell r="B12239">
            <v>0.87509999999999999</v>
          </cell>
        </row>
        <row r="12240">
          <cell r="A12240">
            <v>44312</v>
          </cell>
          <cell r="B12240">
            <v>0.87860000000000005</v>
          </cell>
        </row>
        <row r="12241">
          <cell r="A12241">
            <v>44313</v>
          </cell>
          <cell r="B12241">
            <v>0.90339999999999998</v>
          </cell>
        </row>
        <row r="12242">
          <cell r="A12242">
            <v>44314</v>
          </cell>
          <cell r="B12242">
            <v>0.89049999999999996</v>
          </cell>
        </row>
        <row r="12243">
          <cell r="A12243">
            <v>44315</v>
          </cell>
          <cell r="B12243">
            <v>0.86280000000000001</v>
          </cell>
        </row>
        <row r="12244">
          <cell r="A12244">
            <v>44316</v>
          </cell>
          <cell r="B12244">
            <v>0.87949999999999995</v>
          </cell>
        </row>
        <row r="12245">
          <cell r="A12245">
            <v>44319</v>
          </cell>
          <cell r="B12245">
            <v>0.87860000000000005</v>
          </cell>
        </row>
        <row r="12246">
          <cell r="A12246">
            <v>44320</v>
          </cell>
          <cell r="B12246">
            <v>0.87170000000000003</v>
          </cell>
        </row>
        <row r="12247">
          <cell r="A12247">
            <v>44321</v>
          </cell>
          <cell r="B12247">
            <v>0.87329999999999997</v>
          </cell>
        </row>
        <row r="12248">
          <cell r="A12248">
            <v>44322</v>
          </cell>
          <cell r="B12248">
            <v>0.90580000000000005</v>
          </cell>
        </row>
        <row r="12249">
          <cell r="A12249">
            <v>44323</v>
          </cell>
          <cell r="B12249">
            <v>0.89659999999999995</v>
          </cell>
        </row>
        <row r="12250">
          <cell r="A12250">
            <v>44326</v>
          </cell>
          <cell r="B12250">
            <v>0.88470000000000004</v>
          </cell>
        </row>
        <row r="12251">
          <cell r="A12251">
            <v>44327</v>
          </cell>
          <cell r="B12251">
            <v>0.87749999999999995</v>
          </cell>
        </row>
        <row r="12252">
          <cell r="A12252">
            <v>44328</v>
          </cell>
          <cell r="B12252">
            <v>0.88229999999999997</v>
          </cell>
        </row>
        <row r="12253">
          <cell r="A12253">
            <v>44329</v>
          </cell>
          <cell r="B12253">
            <v>0.8498</v>
          </cell>
        </row>
        <row r="12254">
          <cell r="A12254">
            <v>44330</v>
          </cell>
          <cell r="B12254">
            <v>0.82430000000000003</v>
          </cell>
        </row>
        <row r="12255">
          <cell r="A12255">
            <v>44333</v>
          </cell>
          <cell r="B12255">
            <v>0.82320000000000004</v>
          </cell>
        </row>
        <row r="12256">
          <cell r="A12256">
            <v>44334</v>
          </cell>
          <cell r="B12256">
            <v>0.84009999999999996</v>
          </cell>
        </row>
        <row r="12257">
          <cell r="A12257">
            <v>44335</v>
          </cell>
          <cell r="B12257">
            <v>0.82920000000000005</v>
          </cell>
        </row>
        <row r="12258">
          <cell r="A12258">
            <v>44336</v>
          </cell>
          <cell r="B12258">
            <v>0.81530000000000002</v>
          </cell>
        </row>
        <row r="12259">
          <cell r="A12259">
            <v>44337</v>
          </cell>
          <cell r="B12259">
            <v>0.82820000000000005</v>
          </cell>
        </row>
        <row r="12260">
          <cell r="A12260">
            <v>44340</v>
          </cell>
          <cell r="B12260">
            <v>0.82820000000000005</v>
          </cell>
        </row>
        <row r="12261">
          <cell r="A12261">
            <v>44341</v>
          </cell>
          <cell r="B12261">
            <v>0.82709999999999995</v>
          </cell>
        </row>
        <row r="12262">
          <cell r="A12262">
            <v>44342</v>
          </cell>
          <cell r="B12262">
            <v>0.82440000000000002</v>
          </cell>
        </row>
        <row r="12263">
          <cell r="A12263">
            <v>44343</v>
          </cell>
          <cell r="B12263">
            <v>0.82609999999999995</v>
          </cell>
        </row>
        <row r="12264">
          <cell r="A12264">
            <v>44344</v>
          </cell>
          <cell r="B12264">
            <v>0.82120000000000004</v>
          </cell>
        </row>
        <row r="12265">
          <cell r="A12265">
            <v>44347</v>
          </cell>
          <cell r="B12265">
            <v>0.82120000000000004</v>
          </cell>
        </row>
        <row r="12266">
          <cell r="A12266">
            <v>44348</v>
          </cell>
          <cell r="B12266">
            <v>0.84250000000000003</v>
          </cell>
        </row>
        <row r="12267">
          <cell r="A12267">
            <v>44349</v>
          </cell>
          <cell r="B12267">
            <v>0.8377</v>
          </cell>
        </row>
        <row r="12268">
          <cell r="A12268">
            <v>44350</v>
          </cell>
          <cell r="B12268">
            <v>0.84209999999999996</v>
          </cell>
        </row>
        <row r="12269">
          <cell r="A12269">
            <v>44351</v>
          </cell>
          <cell r="B12269">
            <v>0.85799999999999998</v>
          </cell>
        </row>
        <row r="12270">
          <cell r="A12270">
            <v>44354</v>
          </cell>
          <cell r="B12270">
            <v>0.84360000000000002</v>
          </cell>
        </row>
        <row r="12271">
          <cell r="A12271">
            <v>44355</v>
          </cell>
          <cell r="B12271">
            <v>0.85140000000000005</v>
          </cell>
        </row>
        <row r="12272">
          <cell r="A12272">
            <v>44356</v>
          </cell>
          <cell r="B12272">
            <v>0.86619999999999997</v>
          </cell>
        </row>
        <row r="12273">
          <cell r="A12273">
            <v>44357</v>
          </cell>
          <cell r="B12273">
            <v>0.87360000000000004</v>
          </cell>
        </row>
        <row r="12274">
          <cell r="A12274">
            <v>44358</v>
          </cell>
          <cell r="B12274">
            <v>0.87</v>
          </cell>
        </row>
        <row r="12275">
          <cell r="A12275">
            <v>44361</v>
          </cell>
          <cell r="B12275">
            <v>0.84950000000000003</v>
          </cell>
        </row>
        <row r="12276">
          <cell r="A12276">
            <v>44362</v>
          </cell>
          <cell r="B12276">
            <v>0.8528</v>
          </cell>
        </row>
        <row r="12277">
          <cell r="A12277">
            <v>44363</v>
          </cell>
          <cell r="B12277">
            <v>0.85329999999999995</v>
          </cell>
        </row>
        <row r="12278">
          <cell r="A12278">
            <v>44364</v>
          </cell>
          <cell r="B12278">
            <v>0.8417</v>
          </cell>
        </row>
        <row r="12279">
          <cell r="A12279">
            <v>44365</v>
          </cell>
          <cell r="B12279">
            <v>0.84419999999999995</v>
          </cell>
        </row>
        <row r="12280">
          <cell r="A12280">
            <v>44368</v>
          </cell>
          <cell r="B12280">
            <v>0.84089999999999998</v>
          </cell>
        </row>
        <row r="12281">
          <cell r="A12281">
            <v>44369</v>
          </cell>
          <cell r="B12281">
            <v>0.84219999999999995</v>
          </cell>
        </row>
        <row r="12282">
          <cell r="A12282">
            <v>44370</v>
          </cell>
          <cell r="B12282">
            <v>0.86460000000000004</v>
          </cell>
        </row>
        <row r="12283">
          <cell r="A12283">
            <v>44371</v>
          </cell>
          <cell r="B12283">
            <v>0.86029999999999995</v>
          </cell>
        </row>
        <row r="12284">
          <cell r="A12284">
            <v>44372</v>
          </cell>
          <cell r="B12284">
            <v>0.86750000000000005</v>
          </cell>
        </row>
        <row r="12285">
          <cell r="A12285">
            <v>44375</v>
          </cell>
          <cell r="B12285">
            <v>0.873</v>
          </cell>
        </row>
        <row r="12286">
          <cell r="A12286">
            <v>44376</v>
          </cell>
          <cell r="B12286">
            <v>0.87480000000000002</v>
          </cell>
        </row>
        <row r="12287">
          <cell r="A12287">
            <v>44377</v>
          </cell>
          <cell r="B12287">
            <v>0.85209999999999997</v>
          </cell>
        </row>
        <row r="12288">
          <cell r="A12288">
            <v>44378</v>
          </cell>
          <cell r="B12288">
            <v>0.8649</v>
          </cell>
        </row>
        <row r="12289">
          <cell r="A12289">
            <v>44379</v>
          </cell>
          <cell r="B12289">
            <v>0.87509999999999999</v>
          </cell>
        </row>
        <row r="12290">
          <cell r="A12290">
            <v>44382</v>
          </cell>
          <cell r="B12290">
            <v>0.87509999999999999</v>
          </cell>
        </row>
        <row r="12291">
          <cell r="A12291">
            <v>44383</v>
          </cell>
          <cell r="B12291">
            <v>0.87860000000000005</v>
          </cell>
        </row>
        <row r="12292">
          <cell r="A12292">
            <v>44384</v>
          </cell>
          <cell r="B12292">
            <v>0.88080000000000003</v>
          </cell>
        </row>
        <row r="12293">
          <cell r="A12293">
            <v>44385</v>
          </cell>
          <cell r="B12293">
            <v>0.87329999999999997</v>
          </cell>
        </row>
        <row r="12294">
          <cell r="A12294">
            <v>44386</v>
          </cell>
          <cell r="B12294">
            <v>0.87990000000000002</v>
          </cell>
        </row>
        <row r="12295">
          <cell r="A12295">
            <v>44389</v>
          </cell>
          <cell r="B12295">
            <v>0.88470000000000004</v>
          </cell>
        </row>
        <row r="12296">
          <cell r="A12296">
            <v>44390</v>
          </cell>
          <cell r="B12296">
            <v>0.88770000000000004</v>
          </cell>
        </row>
        <row r="12297">
          <cell r="A12297">
            <v>44391</v>
          </cell>
          <cell r="B12297">
            <v>0.90569999999999995</v>
          </cell>
        </row>
        <row r="12298">
          <cell r="A12298">
            <v>44392</v>
          </cell>
          <cell r="B12298">
            <v>0.89839999999999998</v>
          </cell>
        </row>
        <row r="12299">
          <cell r="A12299">
            <v>44393</v>
          </cell>
          <cell r="B12299">
            <v>0.90700000000000003</v>
          </cell>
        </row>
        <row r="12300">
          <cell r="A12300">
            <v>44396</v>
          </cell>
          <cell r="B12300">
            <v>0.87109999999999999</v>
          </cell>
        </row>
        <row r="12301">
          <cell r="A12301">
            <v>44397</v>
          </cell>
          <cell r="B12301">
            <v>0.88870000000000005</v>
          </cell>
        </row>
        <row r="12302">
          <cell r="A12302">
            <v>44398</v>
          </cell>
          <cell r="B12302">
            <v>0.89090000000000003</v>
          </cell>
        </row>
        <row r="12303">
          <cell r="A12303">
            <v>44399</v>
          </cell>
          <cell r="B12303">
            <v>0.90269999999999995</v>
          </cell>
        </row>
        <row r="12304">
          <cell r="A12304">
            <v>44400</v>
          </cell>
          <cell r="B12304">
            <v>0.9032</v>
          </cell>
        </row>
        <row r="12305">
          <cell r="A12305">
            <v>44403</v>
          </cell>
          <cell r="B12305">
            <v>0.90290000000000004</v>
          </cell>
        </row>
        <row r="12306">
          <cell r="A12306">
            <v>44404</v>
          </cell>
          <cell r="B12306">
            <v>0.90739999999999998</v>
          </cell>
        </row>
        <row r="12307">
          <cell r="A12307">
            <v>44405</v>
          </cell>
          <cell r="B12307">
            <v>0.90910000000000002</v>
          </cell>
        </row>
        <row r="12308">
          <cell r="A12308">
            <v>44406</v>
          </cell>
          <cell r="B12308">
            <v>0.90759999999999996</v>
          </cell>
        </row>
        <row r="12309">
          <cell r="A12309">
            <v>44407</v>
          </cell>
          <cell r="B12309">
            <v>0.89829999999999999</v>
          </cell>
        </row>
        <row r="12310">
          <cell r="A12310">
            <v>44410</v>
          </cell>
          <cell r="B12310">
            <v>0.90069999999999995</v>
          </cell>
        </row>
        <row r="12311">
          <cell r="A12311">
            <v>44411</v>
          </cell>
          <cell r="B12311">
            <v>0.90300000000000002</v>
          </cell>
        </row>
        <row r="12312">
          <cell r="A12312">
            <v>44412</v>
          </cell>
          <cell r="B12312">
            <v>0.90720000000000001</v>
          </cell>
        </row>
        <row r="12313">
          <cell r="A12313">
            <v>44413</v>
          </cell>
          <cell r="B12313">
            <v>0.91169999999999995</v>
          </cell>
        </row>
        <row r="12314">
          <cell r="A12314">
            <v>44414</v>
          </cell>
          <cell r="B12314">
            <v>0.92420000000000002</v>
          </cell>
        </row>
        <row r="12315">
          <cell r="A12315">
            <v>44417</v>
          </cell>
          <cell r="B12315">
            <v>0.91300000000000003</v>
          </cell>
        </row>
        <row r="12316">
          <cell r="A12316">
            <v>44418</v>
          </cell>
          <cell r="B12316">
            <v>0.9274</v>
          </cell>
        </row>
        <row r="12317">
          <cell r="A12317">
            <v>44419</v>
          </cell>
          <cell r="B12317">
            <v>0.91639999999999999</v>
          </cell>
        </row>
        <row r="12318">
          <cell r="A12318">
            <v>44420</v>
          </cell>
          <cell r="B12318">
            <v>0.93769999999999998</v>
          </cell>
        </row>
        <row r="12319">
          <cell r="A12319">
            <v>44421</v>
          </cell>
          <cell r="B12319">
            <v>0.95209999999999995</v>
          </cell>
        </row>
        <row r="12320">
          <cell r="A12320">
            <v>44424</v>
          </cell>
          <cell r="B12320">
            <v>0.94850000000000001</v>
          </cell>
        </row>
        <row r="12321">
          <cell r="A12321">
            <v>44425</v>
          </cell>
          <cell r="B12321">
            <v>0.95699999999999996</v>
          </cell>
        </row>
        <row r="12322">
          <cell r="A12322">
            <v>44426</v>
          </cell>
          <cell r="B12322">
            <v>0.95520000000000005</v>
          </cell>
        </row>
        <row r="12323">
          <cell r="A12323">
            <v>44427</v>
          </cell>
          <cell r="B12323">
            <v>0.93469999999999998</v>
          </cell>
        </row>
        <row r="12324">
          <cell r="A12324">
            <v>44428</v>
          </cell>
          <cell r="B12324">
            <v>0.93899999999999995</v>
          </cell>
        </row>
        <row r="12325">
          <cell r="A12325">
            <v>44431</v>
          </cell>
          <cell r="B12325">
            <v>0.94540000000000002</v>
          </cell>
        </row>
        <row r="12326">
          <cell r="A12326">
            <v>44432</v>
          </cell>
          <cell r="B12326">
            <v>0.95760000000000001</v>
          </cell>
        </row>
        <row r="12327">
          <cell r="A12327">
            <v>44433</v>
          </cell>
          <cell r="B12327">
            <v>0.95950000000000002</v>
          </cell>
        </row>
        <row r="12328">
          <cell r="A12328">
            <v>44434</v>
          </cell>
          <cell r="B12328">
            <v>0.9536</v>
          </cell>
        </row>
        <row r="12329">
          <cell r="A12329">
            <v>44435</v>
          </cell>
          <cell r="B12329">
            <v>0.9627</v>
          </cell>
        </row>
        <row r="12330">
          <cell r="A12330">
            <v>44438</v>
          </cell>
          <cell r="B12330">
            <v>0.95609999999999995</v>
          </cell>
        </row>
        <row r="12331">
          <cell r="A12331">
            <v>44439</v>
          </cell>
          <cell r="B12331">
            <v>0.93910000000000005</v>
          </cell>
        </row>
        <row r="12332">
          <cell r="A12332">
            <v>44440</v>
          </cell>
          <cell r="B12332">
            <v>0.9415</v>
          </cell>
        </row>
        <row r="12333">
          <cell r="A12333">
            <v>44441</v>
          </cell>
          <cell r="B12333">
            <v>0.95140000000000002</v>
          </cell>
        </row>
        <row r="12334">
          <cell r="A12334">
            <v>44442</v>
          </cell>
          <cell r="B12334">
            <v>0.95620000000000005</v>
          </cell>
        </row>
        <row r="12335">
          <cell r="A12335">
            <v>44445</v>
          </cell>
          <cell r="B12335">
            <v>0.95620000000000005</v>
          </cell>
        </row>
        <row r="12336">
          <cell r="A12336">
            <v>44446</v>
          </cell>
          <cell r="B12336">
            <v>0.95409999999999995</v>
          </cell>
        </row>
        <row r="12337">
          <cell r="A12337">
            <v>44447</v>
          </cell>
          <cell r="B12337">
            <v>0.95199999999999996</v>
          </cell>
        </row>
        <row r="12338">
          <cell r="A12338">
            <v>44448</v>
          </cell>
          <cell r="B12338">
            <v>0.9456</v>
          </cell>
        </row>
        <row r="12339">
          <cell r="A12339">
            <v>44449</v>
          </cell>
          <cell r="B12339">
            <v>0.95230000000000004</v>
          </cell>
        </row>
        <row r="12340">
          <cell r="A12340">
            <v>44452</v>
          </cell>
          <cell r="B12340">
            <v>0.94410000000000005</v>
          </cell>
        </row>
        <row r="12341">
          <cell r="A12341">
            <v>44453</v>
          </cell>
          <cell r="B12341">
            <v>0.9496</v>
          </cell>
        </row>
        <row r="12342">
          <cell r="A12342">
            <v>44454</v>
          </cell>
          <cell r="B12342">
            <v>0.94669999999999999</v>
          </cell>
        </row>
        <row r="12343">
          <cell r="A12343">
            <v>44455</v>
          </cell>
          <cell r="B12343">
            <v>0.93410000000000004</v>
          </cell>
        </row>
        <row r="12344">
          <cell r="A12344">
            <v>44456</v>
          </cell>
          <cell r="B12344">
            <v>0.93320000000000003</v>
          </cell>
        </row>
        <row r="12345">
          <cell r="A12345">
            <v>44459</v>
          </cell>
          <cell r="B12345">
            <v>0.89890000000000003</v>
          </cell>
        </row>
        <row r="12346">
          <cell r="A12346">
            <v>44460</v>
          </cell>
          <cell r="B12346">
            <v>0.91180000000000005</v>
          </cell>
        </row>
        <row r="12347">
          <cell r="A12347">
            <v>44461</v>
          </cell>
          <cell r="B12347">
            <v>0.91830000000000001</v>
          </cell>
        </row>
        <row r="12348">
          <cell r="A12348">
            <v>44462</v>
          </cell>
          <cell r="B12348">
            <v>0.93310000000000004</v>
          </cell>
        </row>
        <row r="12349">
          <cell r="A12349">
            <v>44463</v>
          </cell>
          <cell r="B12349">
            <v>0.96850000000000003</v>
          </cell>
        </row>
        <row r="12350">
          <cell r="A12350">
            <v>44466</v>
          </cell>
          <cell r="B12350">
            <v>0.98740000000000006</v>
          </cell>
        </row>
        <row r="12351">
          <cell r="A12351">
            <v>44467</v>
          </cell>
          <cell r="B12351">
            <v>1.0056</v>
          </cell>
        </row>
        <row r="12352">
          <cell r="A12352">
            <v>44468</v>
          </cell>
          <cell r="B12352">
            <v>1.0274000000000001</v>
          </cell>
        </row>
        <row r="12353">
          <cell r="A12353">
            <v>44469</v>
          </cell>
          <cell r="B12353">
            <v>1.0620000000000001</v>
          </cell>
        </row>
        <row r="12354">
          <cell r="A12354">
            <v>44470</v>
          </cell>
          <cell r="B12354">
            <v>1.0452999999999999</v>
          </cell>
        </row>
        <row r="12355">
          <cell r="A12355">
            <v>44473</v>
          </cell>
          <cell r="B12355">
            <v>1.0492999999999999</v>
          </cell>
        </row>
        <row r="12356">
          <cell r="A12356">
            <v>44474</v>
          </cell>
          <cell r="B12356">
            <v>1.0892999999999999</v>
          </cell>
        </row>
        <row r="12357">
          <cell r="A12357">
            <v>44475</v>
          </cell>
          <cell r="B12357">
            <v>1.1106</v>
          </cell>
        </row>
        <row r="12358">
          <cell r="A12358">
            <v>44476</v>
          </cell>
          <cell r="B12358">
            <v>1.1161000000000001</v>
          </cell>
        </row>
        <row r="12359">
          <cell r="A12359">
            <v>44477</v>
          </cell>
          <cell r="B12359">
            <v>1.1060000000000001</v>
          </cell>
        </row>
        <row r="12360">
          <cell r="A12360">
            <v>44480</v>
          </cell>
          <cell r="B12360">
            <v>1.0979000000000001</v>
          </cell>
        </row>
        <row r="12361">
          <cell r="A12361">
            <v>44481</v>
          </cell>
          <cell r="B12361">
            <v>1.0638000000000001</v>
          </cell>
        </row>
        <row r="12362">
          <cell r="A12362">
            <v>44482</v>
          </cell>
          <cell r="B12362">
            <v>1.0386</v>
          </cell>
        </row>
        <row r="12363">
          <cell r="A12363">
            <v>44483</v>
          </cell>
          <cell r="B12363">
            <v>1.071</v>
          </cell>
        </row>
        <row r="12364">
          <cell r="A12364">
            <v>44484</v>
          </cell>
          <cell r="B12364">
            <v>1.0732999999999999</v>
          </cell>
        </row>
        <row r="12365">
          <cell r="A12365">
            <v>44487</v>
          </cell>
          <cell r="B12365">
            <v>1.0704</v>
          </cell>
        </row>
        <row r="12366">
          <cell r="A12366">
            <v>44488</v>
          </cell>
          <cell r="B12366">
            <v>1.0783</v>
          </cell>
        </row>
        <row r="12367">
          <cell r="A12367">
            <v>44489</v>
          </cell>
          <cell r="B12367">
            <v>1.1073</v>
          </cell>
        </row>
        <row r="12368">
          <cell r="A12368">
            <v>44490</v>
          </cell>
          <cell r="B12368">
            <v>1.0613999999999999</v>
          </cell>
        </row>
        <row r="12369">
          <cell r="A12369">
            <v>44491</v>
          </cell>
          <cell r="B12369">
            <v>1.0826</v>
          </cell>
        </row>
        <row r="12370">
          <cell r="A12370">
            <v>44494</v>
          </cell>
          <cell r="B12370">
            <v>1.0853999999999999</v>
          </cell>
        </row>
        <row r="12371">
          <cell r="A12371">
            <v>44495</v>
          </cell>
          <cell r="B12371">
            <v>1.0871</v>
          </cell>
        </row>
        <row r="12372">
          <cell r="A12372">
            <v>44496</v>
          </cell>
          <cell r="B12372">
            <v>1.1052</v>
          </cell>
        </row>
        <row r="12373">
          <cell r="A12373">
            <v>44497</v>
          </cell>
          <cell r="B12373">
            <v>1.1373</v>
          </cell>
        </row>
        <row r="12374">
          <cell r="A12374">
            <v>44498</v>
          </cell>
          <cell r="B12374">
            <v>1.1485000000000001</v>
          </cell>
        </row>
        <row r="12375">
          <cell r="A12375">
            <v>44501</v>
          </cell>
          <cell r="B12375">
            <v>1.1983999999999999</v>
          </cell>
        </row>
        <row r="12376">
          <cell r="A12376">
            <v>44502</v>
          </cell>
          <cell r="B12376">
            <v>1.1725000000000001</v>
          </cell>
        </row>
        <row r="12377">
          <cell r="A12377">
            <v>44503</v>
          </cell>
          <cell r="B12377">
            <v>1.1881999999999999</v>
          </cell>
        </row>
        <row r="12378">
          <cell r="A12378">
            <v>44504</v>
          </cell>
          <cell r="B12378">
            <v>1.1646000000000001</v>
          </cell>
        </row>
        <row r="12379">
          <cell r="A12379">
            <v>44505</v>
          </cell>
          <cell r="B12379">
            <v>1.1687000000000001</v>
          </cell>
        </row>
        <row r="12380">
          <cell r="A12380">
            <v>44508</v>
          </cell>
          <cell r="B12380">
            <v>1.1655</v>
          </cell>
        </row>
        <row r="12381">
          <cell r="A12381">
            <v>44509</v>
          </cell>
          <cell r="B12381">
            <v>1.1938</v>
          </cell>
        </row>
        <row r="12382">
          <cell r="A12382">
            <v>44510</v>
          </cell>
          <cell r="B12382">
            <v>1.1868000000000001</v>
          </cell>
        </row>
        <row r="12383">
          <cell r="A12383">
            <v>44511</v>
          </cell>
          <cell r="B12383">
            <v>1.1854</v>
          </cell>
        </row>
        <row r="12384">
          <cell r="A12384">
            <v>44512</v>
          </cell>
          <cell r="B12384">
            <v>1.1769000000000001</v>
          </cell>
        </row>
        <row r="12385">
          <cell r="A12385">
            <v>44515</v>
          </cell>
          <cell r="B12385">
            <v>1.1761999999999999</v>
          </cell>
        </row>
        <row r="12386">
          <cell r="A12386">
            <v>44516</v>
          </cell>
          <cell r="B12386">
            <v>1.1798</v>
          </cell>
        </row>
        <row r="12387">
          <cell r="A12387">
            <v>44517</v>
          </cell>
          <cell r="B12387">
            <v>1.1970000000000001</v>
          </cell>
        </row>
        <row r="12388">
          <cell r="A12388">
            <v>44518</v>
          </cell>
          <cell r="B12388">
            <v>1.1758999999999999</v>
          </cell>
        </row>
        <row r="12389">
          <cell r="A12389">
            <v>44519</v>
          </cell>
          <cell r="B12389">
            <v>1.1921999999999999</v>
          </cell>
        </row>
        <row r="12390">
          <cell r="A12390">
            <v>44522</v>
          </cell>
          <cell r="B12390">
            <v>1.1771</v>
          </cell>
        </row>
        <row r="12391">
          <cell r="A12391">
            <v>44523</v>
          </cell>
          <cell r="B12391">
            <v>1.2036</v>
          </cell>
        </row>
        <row r="12392">
          <cell r="A12392">
            <v>44524</v>
          </cell>
          <cell r="B12392">
            <v>1.2038</v>
          </cell>
        </row>
        <row r="12393">
          <cell r="A12393">
            <v>44525</v>
          </cell>
          <cell r="B12393">
            <v>1.1946000000000001</v>
          </cell>
        </row>
        <row r="12394">
          <cell r="A12394">
            <v>44526</v>
          </cell>
          <cell r="B12394">
            <v>1.1467000000000001</v>
          </cell>
        </row>
        <row r="12395">
          <cell r="A12395">
            <v>44529</v>
          </cell>
          <cell r="B12395">
            <v>1.1351</v>
          </cell>
        </row>
        <row r="12396">
          <cell r="A12396">
            <v>44530</v>
          </cell>
          <cell r="B12396">
            <v>1.0746</v>
          </cell>
        </row>
        <row r="12397">
          <cell r="A12397">
            <v>44531</v>
          </cell>
          <cell r="B12397">
            <v>1.0419</v>
          </cell>
        </row>
        <row r="12398">
          <cell r="A12398">
            <v>44532</v>
          </cell>
          <cell r="B12398">
            <v>1.0369999999999999</v>
          </cell>
        </row>
        <row r="12399">
          <cell r="A12399">
            <v>44533</v>
          </cell>
          <cell r="B12399">
            <v>1.042</v>
          </cell>
        </row>
        <row r="12400">
          <cell r="A12400">
            <v>44536</v>
          </cell>
          <cell r="B12400">
            <v>1.0701000000000001</v>
          </cell>
        </row>
        <row r="12401">
          <cell r="A12401">
            <v>44537</v>
          </cell>
          <cell r="B12401">
            <v>1.0637000000000001</v>
          </cell>
        </row>
        <row r="12402">
          <cell r="A12402">
            <v>44538</v>
          </cell>
          <cell r="B12402">
            <v>1.0671999999999999</v>
          </cell>
        </row>
        <row r="12403">
          <cell r="A12403">
            <v>44539</v>
          </cell>
          <cell r="B12403">
            <v>1.0659000000000001</v>
          </cell>
        </row>
        <row r="12404">
          <cell r="A12404">
            <v>44540</v>
          </cell>
          <cell r="B12404">
            <v>1.0623</v>
          </cell>
        </row>
        <row r="12405">
          <cell r="A12405">
            <v>44543</v>
          </cell>
          <cell r="B12405">
            <v>1.0681</v>
          </cell>
        </row>
        <row r="12406">
          <cell r="A12406">
            <v>44544</v>
          </cell>
          <cell r="B12406">
            <v>1.0589999999999999</v>
          </cell>
        </row>
        <row r="12407">
          <cell r="A12407">
            <v>44545</v>
          </cell>
          <cell r="B12407">
            <v>1.0579000000000001</v>
          </cell>
        </row>
        <row r="12408">
          <cell r="A12408">
            <v>44546</v>
          </cell>
          <cell r="B12408">
            <v>1.0968</v>
          </cell>
        </row>
        <row r="12409">
          <cell r="A12409">
            <v>44547</v>
          </cell>
          <cell r="B12409">
            <v>1.073</v>
          </cell>
        </row>
        <row r="12410">
          <cell r="A12410">
            <v>44550</v>
          </cell>
          <cell r="B12410">
            <v>1.0553999999999999</v>
          </cell>
        </row>
        <row r="12411">
          <cell r="A12411">
            <v>44551</v>
          </cell>
          <cell r="B12411">
            <v>1.0727</v>
          </cell>
        </row>
        <row r="12412">
          <cell r="A12412">
            <v>44552</v>
          </cell>
          <cell r="B12412">
            <v>1.0883</v>
          </cell>
        </row>
        <row r="12413">
          <cell r="A12413">
            <v>44553</v>
          </cell>
          <cell r="B12413">
            <v>1.0911999999999999</v>
          </cell>
        </row>
        <row r="12414">
          <cell r="A12414">
            <v>44554</v>
          </cell>
          <cell r="B12414">
            <v>1.0911999999999999</v>
          </cell>
        </row>
        <row r="12415">
          <cell r="A12415">
            <v>44557</v>
          </cell>
          <cell r="B12415">
            <v>1.1228</v>
          </cell>
        </row>
        <row r="12416">
          <cell r="A12416">
            <v>44558</v>
          </cell>
          <cell r="B12416">
            <v>1.1005</v>
          </cell>
        </row>
        <row r="12417">
          <cell r="A12417">
            <v>44559</v>
          </cell>
          <cell r="B12417">
            <v>1.1298999999999999</v>
          </cell>
        </row>
        <row r="12418">
          <cell r="A12418">
            <v>44560</v>
          </cell>
          <cell r="B12418">
            <v>1.1434</v>
          </cell>
        </row>
        <row r="12419">
          <cell r="A12419">
            <v>44561</v>
          </cell>
          <cell r="B12419">
            <v>1.1259999999999999</v>
          </cell>
        </row>
        <row r="12420">
          <cell r="A12420">
            <v>44564</v>
          </cell>
          <cell r="B12420">
            <v>1.1323000000000001</v>
          </cell>
        </row>
        <row r="12421">
          <cell r="A12421">
            <v>44565</v>
          </cell>
          <cell r="B12421">
            <v>1.1638999999999999</v>
          </cell>
        </row>
        <row r="12422">
          <cell r="A12422">
            <v>44566</v>
          </cell>
          <cell r="B12422">
            <v>1.1628000000000001</v>
          </cell>
        </row>
        <row r="12423">
          <cell r="A12423">
            <v>44567</v>
          </cell>
          <cell r="B12423">
            <v>1.1472</v>
          </cell>
        </row>
        <row r="12424">
          <cell r="A12424">
            <v>44568</v>
          </cell>
          <cell r="B12424">
            <v>1.1512</v>
          </cell>
        </row>
        <row r="12425">
          <cell r="A12425">
            <v>44571</v>
          </cell>
          <cell r="B12425">
            <v>1.1521999999999999</v>
          </cell>
        </row>
        <row r="12426">
          <cell r="A12426">
            <v>44572</v>
          </cell>
          <cell r="B12426">
            <v>1.1601999999999999</v>
          </cell>
        </row>
        <row r="12427">
          <cell r="A12427">
            <v>44573</v>
          </cell>
          <cell r="B12427">
            <v>1.1763999999999999</v>
          </cell>
        </row>
        <row r="12428">
          <cell r="A12428">
            <v>44574</v>
          </cell>
          <cell r="B12428">
            <v>1.1684000000000001</v>
          </cell>
        </row>
        <row r="12429">
          <cell r="A12429">
            <v>44575</v>
          </cell>
          <cell r="B12429">
            <v>1.1970000000000001</v>
          </cell>
        </row>
        <row r="12430">
          <cell r="A12430">
            <v>44578</v>
          </cell>
          <cell r="B12430">
            <v>1.1970000000000001</v>
          </cell>
        </row>
        <row r="12431">
          <cell r="A12431">
            <v>44579</v>
          </cell>
          <cell r="B12431">
            <v>1.2108000000000001</v>
          </cell>
        </row>
        <row r="12432">
          <cell r="A12432">
            <v>44580</v>
          </cell>
          <cell r="B12432">
            <v>1.2395</v>
          </cell>
        </row>
        <row r="12433">
          <cell r="A12433">
            <v>44581</v>
          </cell>
          <cell r="B12433">
            <v>1.2286999999999999</v>
          </cell>
        </row>
        <row r="12434">
          <cell r="A12434">
            <v>44582</v>
          </cell>
          <cell r="B12434">
            <v>1.2075</v>
          </cell>
        </row>
        <row r="12435">
          <cell r="A12435">
            <v>44585</v>
          </cell>
          <cell r="B12435">
            <v>1.2038</v>
          </cell>
        </row>
        <row r="12436">
          <cell r="A12436">
            <v>44586</v>
          </cell>
          <cell r="B12436">
            <v>1.2092000000000001</v>
          </cell>
        </row>
        <row r="12437">
          <cell r="A12437">
            <v>44587</v>
          </cell>
          <cell r="B12437">
            <v>1.2233000000000001</v>
          </cell>
        </row>
        <row r="12438">
          <cell r="A12438">
            <v>44588</v>
          </cell>
          <cell r="B12438">
            <v>1.2162999999999999</v>
          </cell>
        </row>
        <row r="12439">
          <cell r="A12439">
            <v>44589</v>
          </cell>
          <cell r="B12439">
            <v>1.2376</v>
          </cell>
        </row>
        <row r="12440">
          <cell r="A12440">
            <v>44592</v>
          </cell>
          <cell r="B12440">
            <v>1.2757000000000001</v>
          </cell>
        </row>
        <row r="12441">
          <cell r="A12441">
            <v>44593</v>
          </cell>
          <cell r="B12441">
            <v>1.2733000000000001</v>
          </cell>
        </row>
        <row r="12442">
          <cell r="A12442">
            <v>44594</v>
          </cell>
          <cell r="B12442">
            <v>1.2633000000000001</v>
          </cell>
        </row>
        <row r="12443">
          <cell r="A12443">
            <v>44595</v>
          </cell>
          <cell r="B12443">
            <v>1.2762</v>
          </cell>
        </row>
        <row r="12444">
          <cell r="A12444">
            <v>44596</v>
          </cell>
          <cell r="B12444">
            <v>1.2674000000000001</v>
          </cell>
        </row>
        <row r="12445">
          <cell r="A12445">
            <v>44599</v>
          </cell>
          <cell r="B12445">
            <v>1.2557</v>
          </cell>
        </row>
        <row r="12446">
          <cell r="A12446">
            <v>44600</v>
          </cell>
          <cell r="B12446">
            <v>1.2715000000000001</v>
          </cell>
        </row>
        <row r="12447">
          <cell r="A12447">
            <v>44601</v>
          </cell>
          <cell r="B12447">
            <v>1.2643</v>
          </cell>
        </row>
        <row r="12448">
          <cell r="A12448">
            <v>44602</v>
          </cell>
          <cell r="B12448">
            <v>1.2565999999999999</v>
          </cell>
        </row>
        <row r="12449">
          <cell r="A12449">
            <v>44603</v>
          </cell>
          <cell r="B12449">
            <v>1.2527999999999999</v>
          </cell>
        </row>
        <row r="12450">
          <cell r="A12450">
            <v>44606</v>
          </cell>
          <cell r="B12450">
            <v>1.2293000000000001</v>
          </cell>
        </row>
        <row r="12451">
          <cell r="A12451">
            <v>44607</v>
          </cell>
          <cell r="B12451">
            <v>1.2303999999999999</v>
          </cell>
        </row>
        <row r="12452">
          <cell r="A12452">
            <v>44608</v>
          </cell>
          <cell r="B12452">
            <v>1.2191000000000001</v>
          </cell>
        </row>
        <row r="12453">
          <cell r="A12453">
            <v>44609</v>
          </cell>
          <cell r="B12453">
            <v>1.2193000000000001</v>
          </cell>
        </row>
        <row r="12454">
          <cell r="A12454">
            <v>44610</v>
          </cell>
          <cell r="B12454">
            <v>1.2299</v>
          </cell>
        </row>
        <row r="12455">
          <cell r="A12455">
            <v>44613</v>
          </cell>
          <cell r="B12455">
            <v>1.2299</v>
          </cell>
        </row>
        <row r="12456">
          <cell r="A12456">
            <v>44614</v>
          </cell>
          <cell r="B12456">
            <v>1.2111000000000001</v>
          </cell>
        </row>
        <row r="12457">
          <cell r="A12457">
            <v>44615</v>
          </cell>
          <cell r="B12457">
            <v>1.2218</v>
          </cell>
        </row>
        <row r="12458">
          <cell r="A12458">
            <v>44616</v>
          </cell>
          <cell r="B12458">
            <v>1.2121999999999999</v>
          </cell>
        </row>
        <row r="12459">
          <cell r="A12459">
            <v>44617</v>
          </cell>
          <cell r="B12459">
            <v>1.2002999999999999</v>
          </cell>
        </row>
        <row r="12460">
          <cell r="A12460">
            <v>44620</v>
          </cell>
          <cell r="B12460">
            <v>1.1980999999999999</v>
          </cell>
        </row>
        <row r="12461">
          <cell r="A12461">
            <v>44621</v>
          </cell>
          <cell r="B12461">
            <v>1.2275</v>
          </cell>
        </row>
        <row r="12462">
          <cell r="A12462">
            <v>44622</v>
          </cell>
          <cell r="B12462">
            <v>1.1854</v>
          </cell>
        </row>
        <row r="12463">
          <cell r="A12463">
            <v>44623</v>
          </cell>
          <cell r="B12463">
            <v>1.198</v>
          </cell>
        </row>
        <row r="12464">
          <cell r="A12464">
            <v>44624</v>
          </cell>
          <cell r="B12464">
            <v>1.1641999999999999</v>
          </cell>
        </row>
        <row r="12465">
          <cell r="A12465">
            <v>44627</v>
          </cell>
          <cell r="B12465">
            <v>1.1694</v>
          </cell>
        </row>
        <row r="12466">
          <cell r="A12466">
            <v>44628</v>
          </cell>
          <cell r="B12466">
            <v>1.1797</v>
          </cell>
        </row>
        <row r="12467">
          <cell r="A12467">
            <v>44629</v>
          </cell>
          <cell r="B12467">
            <v>1.1747000000000001</v>
          </cell>
        </row>
        <row r="12468">
          <cell r="A12468">
            <v>44630</v>
          </cell>
          <cell r="B12468">
            <v>1.1686000000000001</v>
          </cell>
        </row>
        <row r="12469">
          <cell r="A12469">
            <v>44631</v>
          </cell>
          <cell r="B12469">
            <v>1.2102999999999999</v>
          </cell>
        </row>
        <row r="12470">
          <cell r="A12470">
            <v>44634</v>
          </cell>
          <cell r="B12470">
            <v>1.1877</v>
          </cell>
        </row>
        <row r="12471">
          <cell r="A12471">
            <v>44635</v>
          </cell>
          <cell r="B12471">
            <v>1.1859999999999999</v>
          </cell>
        </row>
        <row r="12472">
          <cell r="A12472">
            <v>44636</v>
          </cell>
          <cell r="B12472">
            <v>1.198</v>
          </cell>
        </row>
        <row r="12473">
          <cell r="A12473">
            <v>44637</v>
          </cell>
          <cell r="B12473">
            <v>1.2185999999999999</v>
          </cell>
        </row>
        <row r="12474">
          <cell r="A12474">
            <v>44638</v>
          </cell>
          <cell r="B12474">
            <v>1.2685999999999999</v>
          </cell>
        </row>
        <row r="12475">
          <cell r="A12475">
            <v>44641</v>
          </cell>
          <cell r="B12475">
            <v>1.3001</v>
          </cell>
        </row>
        <row r="12476">
          <cell r="A12476">
            <v>44642</v>
          </cell>
          <cell r="B12476">
            <v>1.3004</v>
          </cell>
        </row>
        <row r="12477">
          <cell r="A12477">
            <v>44643</v>
          </cell>
          <cell r="B12477">
            <v>1.3003</v>
          </cell>
        </row>
        <row r="12478">
          <cell r="A12478">
            <v>44644</v>
          </cell>
          <cell r="B12478">
            <v>1.3089999999999999</v>
          </cell>
        </row>
        <row r="12479">
          <cell r="A12479">
            <v>44645</v>
          </cell>
          <cell r="B12479">
            <v>1.359</v>
          </cell>
        </row>
        <row r="12480">
          <cell r="A12480">
            <v>44648</v>
          </cell>
          <cell r="B12480">
            <v>1.3907</v>
          </cell>
        </row>
        <row r="12481">
          <cell r="A12481">
            <v>44649</v>
          </cell>
          <cell r="B12481">
            <v>1.3681000000000001</v>
          </cell>
        </row>
        <row r="12482">
          <cell r="A12482">
            <v>44650</v>
          </cell>
          <cell r="B12482">
            <v>1.3984000000000001</v>
          </cell>
        </row>
        <row r="12483">
          <cell r="A12483">
            <v>44651</v>
          </cell>
          <cell r="B12483">
            <v>1.3569</v>
          </cell>
        </row>
        <row r="12484">
          <cell r="A12484">
            <v>44652</v>
          </cell>
          <cell r="B12484">
            <v>1.3454999999999999</v>
          </cell>
        </row>
        <row r="12485">
          <cell r="A12485">
            <v>44655</v>
          </cell>
          <cell r="B12485">
            <v>1.3794</v>
          </cell>
        </row>
        <row r="12486">
          <cell r="A12486">
            <v>44656</v>
          </cell>
          <cell r="B12486">
            <v>1.3753</v>
          </cell>
        </row>
        <row r="12487">
          <cell r="A12487">
            <v>44657</v>
          </cell>
          <cell r="B12487">
            <v>1.3569</v>
          </cell>
        </row>
        <row r="12488">
          <cell r="A12488">
            <v>44658</v>
          </cell>
          <cell r="B12488">
            <v>1.3320000000000001</v>
          </cell>
        </row>
        <row r="12489">
          <cell r="A12489">
            <v>44659</v>
          </cell>
          <cell r="B12489">
            <v>1.3241000000000001</v>
          </cell>
        </row>
        <row r="12490">
          <cell r="A12490">
            <v>44662</v>
          </cell>
          <cell r="B12490">
            <v>1.3529</v>
          </cell>
        </row>
        <row r="12491">
          <cell r="A12491">
            <v>44663</v>
          </cell>
          <cell r="B12491">
            <v>1.3851</v>
          </cell>
        </row>
        <row r="12492">
          <cell r="A12492">
            <v>44664</v>
          </cell>
          <cell r="B12492">
            <v>1.4277</v>
          </cell>
        </row>
        <row r="12493">
          <cell r="A12493">
            <v>44665</v>
          </cell>
          <cell r="B12493">
            <v>1.4198</v>
          </cell>
        </row>
        <row r="12494">
          <cell r="A12494">
            <v>44669</v>
          </cell>
          <cell r="B12494">
            <v>1.4474</v>
          </cell>
        </row>
        <row r="12495">
          <cell r="A12495">
            <v>44670</v>
          </cell>
          <cell r="B12495">
            <v>1.3968</v>
          </cell>
        </row>
        <row r="12496">
          <cell r="A12496">
            <v>44671</v>
          </cell>
          <cell r="B12496">
            <v>1.4038999999999999</v>
          </cell>
        </row>
        <row r="12497">
          <cell r="A12497">
            <v>44672</v>
          </cell>
          <cell r="B12497">
            <v>1.3858999999999999</v>
          </cell>
        </row>
        <row r="12498">
          <cell r="A12498">
            <v>44673</v>
          </cell>
          <cell r="B12498">
            <v>1.3946000000000001</v>
          </cell>
        </row>
        <row r="12499">
          <cell r="A12499">
            <v>44676</v>
          </cell>
          <cell r="B12499">
            <v>1.4140999999999999</v>
          </cell>
        </row>
        <row r="12500">
          <cell r="A12500">
            <v>44677</v>
          </cell>
          <cell r="B12500">
            <v>1.4116</v>
          </cell>
        </row>
        <row r="12501">
          <cell r="A12501">
            <v>44678</v>
          </cell>
          <cell r="B12501">
            <v>1.4392</v>
          </cell>
        </row>
        <row r="12502">
          <cell r="A12502">
            <v>44679</v>
          </cell>
          <cell r="B12502">
            <v>1.4984</v>
          </cell>
        </row>
        <row r="12503">
          <cell r="A12503">
            <v>44680</v>
          </cell>
          <cell r="B12503">
            <v>1.4697</v>
          </cell>
        </row>
        <row r="12504">
          <cell r="A12504">
            <v>44683</v>
          </cell>
          <cell r="B12504">
            <v>1.5081</v>
          </cell>
        </row>
        <row r="12505">
          <cell r="A12505">
            <v>44684</v>
          </cell>
          <cell r="B12505">
            <v>1.5007999999999999</v>
          </cell>
        </row>
        <row r="12506">
          <cell r="A12506">
            <v>44685</v>
          </cell>
          <cell r="B12506">
            <v>1.5476000000000001</v>
          </cell>
        </row>
        <row r="12507">
          <cell r="A12507">
            <v>44686</v>
          </cell>
          <cell r="B12507">
            <v>1.4876</v>
          </cell>
        </row>
        <row r="12508">
          <cell r="A12508">
            <v>44687</v>
          </cell>
          <cell r="B12508">
            <v>1.4360999999999999</v>
          </cell>
        </row>
        <row r="12509">
          <cell r="A12509">
            <v>44690</v>
          </cell>
          <cell r="B12509">
            <v>1.4293</v>
          </cell>
        </row>
        <row r="12510">
          <cell r="A12510">
            <v>44691</v>
          </cell>
          <cell r="B12510">
            <v>1.4294</v>
          </cell>
        </row>
        <row r="12511">
          <cell r="A12511">
            <v>44692</v>
          </cell>
          <cell r="B12511">
            <v>1.4359999999999999</v>
          </cell>
        </row>
        <row r="12512">
          <cell r="A12512">
            <v>44693</v>
          </cell>
          <cell r="B12512">
            <v>1.4553</v>
          </cell>
        </row>
        <row r="12513">
          <cell r="A12513">
            <v>44694</v>
          </cell>
          <cell r="B12513">
            <v>1.452</v>
          </cell>
        </row>
        <row r="12514">
          <cell r="A12514">
            <v>44697</v>
          </cell>
          <cell r="B12514">
            <v>1.5065</v>
          </cell>
        </row>
        <row r="12515">
          <cell r="A12515">
            <v>44698</v>
          </cell>
          <cell r="B12515">
            <v>1.4845999999999999</v>
          </cell>
        </row>
        <row r="12516">
          <cell r="A12516">
            <v>44699</v>
          </cell>
          <cell r="B12516">
            <v>1.4447000000000001</v>
          </cell>
        </row>
        <row r="12517">
          <cell r="A12517">
            <v>44700</v>
          </cell>
          <cell r="B12517">
            <v>1.4770000000000001</v>
          </cell>
        </row>
        <row r="12518">
          <cell r="A12518">
            <v>44701</v>
          </cell>
          <cell r="B12518">
            <v>1.4227000000000001</v>
          </cell>
        </row>
        <row r="12519">
          <cell r="A12519">
            <v>44704</v>
          </cell>
          <cell r="B12519">
            <v>1.4275</v>
          </cell>
        </row>
        <row r="12520">
          <cell r="A12520">
            <v>44705</v>
          </cell>
          <cell r="B12520">
            <v>1.4154</v>
          </cell>
        </row>
        <row r="12521">
          <cell r="A12521">
            <v>44706</v>
          </cell>
          <cell r="B12521">
            <v>1.4516</v>
          </cell>
        </row>
        <row r="12522">
          <cell r="A12522">
            <v>44707</v>
          </cell>
          <cell r="B12522">
            <v>1.4060999999999999</v>
          </cell>
        </row>
        <row r="12523">
          <cell r="A12523">
            <v>44708</v>
          </cell>
          <cell r="B12523">
            <v>1.3942000000000001</v>
          </cell>
        </row>
        <row r="12524">
          <cell r="A12524">
            <v>44711</v>
          </cell>
          <cell r="B12524">
            <v>1.3942000000000001</v>
          </cell>
        </row>
        <row r="12525">
          <cell r="A12525">
            <v>44712</v>
          </cell>
          <cell r="B12525">
            <v>1.3897999999999999</v>
          </cell>
        </row>
        <row r="12526">
          <cell r="A12526">
            <v>44713</v>
          </cell>
          <cell r="B12526">
            <v>1.3606</v>
          </cell>
        </row>
        <row r="12527">
          <cell r="A12527">
            <v>44714</v>
          </cell>
          <cell r="B12527">
            <v>1.3911</v>
          </cell>
        </row>
        <row r="12528">
          <cell r="A12528">
            <v>44715</v>
          </cell>
          <cell r="B12528">
            <v>1.3817999999999999</v>
          </cell>
        </row>
        <row r="12529">
          <cell r="A12529">
            <v>44718</v>
          </cell>
          <cell r="B12529">
            <v>1.3774</v>
          </cell>
        </row>
        <row r="12530">
          <cell r="A12530">
            <v>44719</v>
          </cell>
          <cell r="B12530">
            <v>1.3694999999999999</v>
          </cell>
        </row>
        <row r="12531">
          <cell r="A12531">
            <v>44720</v>
          </cell>
          <cell r="B12531">
            <v>1.4061999999999999</v>
          </cell>
        </row>
        <row r="12532">
          <cell r="A12532">
            <v>44721</v>
          </cell>
          <cell r="B12532">
            <v>1.4651000000000001</v>
          </cell>
        </row>
        <row r="12533">
          <cell r="A12533">
            <v>44722</v>
          </cell>
          <cell r="B12533">
            <v>1.4505999999999999</v>
          </cell>
        </row>
        <row r="12534">
          <cell r="A12534">
            <v>44725</v>
          </cell>
          <cell r="B12534">
            <v>1.4565999999999999</v>
          </cell>
        </row>
        <row r="12535">
          <cell r="A12535">
            <v>44726</v>
          </cell>
          <cell r="B12535">
            <v>1.4348000000000001</v>
          </cell>
        </row>
        <row r="12536">
          <cell r="A12536">
            <v>44727</v>
          </cell>
          <cell r="B12536">
            <v>1.4318</v>
          </cell>
        </row>
        <row r="12537">
          <cell r="A12537">
            <v>44728</v>
          </cell>
          <cell r="B12537">
            <v>1.4353</v>
          </cell>
        </row>
        <row r="12538">
          <cell r="A12538">
            <v>44729</v>
          </cell>
          <cell r="B12538">
            <v>1.4345000000000001</v>
          </cell>
        </row>
        <row r="12539">
          <cell r="A12539">
            <v>44732</v>
          </cell>
          <cell r="B12539">
            <v>1.4345000000000001</v>
          </cell>
        </row>
        <row r="12540">
          <cell r="A12540">
            <v>44733</v>
          </cell>
          <cell r="B12540">
            <v>1.4351</v>
          </cell>
        </row>
        <row r="12541">
          <cell r="A12541">
            <v>44734</v>
          </cell>
          <cell r="B12541">
            <v>1.4332</v>
          </cell>
        </row>
        <row r="12542">
          <cell r="A12542">
            <v>44735</v>
          </cell>
          <cell r="B12542">
            <v>1.3632</v>
          </cell>
        </row>
        <row r="12543">
          <cell r="A12543">
            <v>44736</v>
          </cell>
          <cell r="B12543">
            <v>1.0376000000000001</v>
          </cell>
        </row>
        <row r="12544">
          <cell r="A12544">
            <v>44739</v>
          </cell>
          <cell r="B12544">
            <v>0.99939999999999996</v>
          </cell>
        </row>
        <row r="12545">
          <cell r="A12545">
            <v>44740</v>
          </cell>
          <cell r="B12545">
            <v>1.0196000000000001</v>
          </cell>
        </row>
        <row r="12546">
          <cell r="A12546">
            <v>44741</v>
          </cell>
          <cell r="B12546">
            <v>1.0295000000000001</v>
          </cell>
        </row>
        <row r="12547">
          <cell r="A12547">
            <v>44742</v>
          </cell>
          <cell r="B12547">
            <v>1.0491999999999999</v>
          </cell>
        </row>
        <row r="12548">
          <cell r="A12548">
            <v>44743</v>
          </cell>
          <cell r="B12548">
            <v>1.0498000000000001</v>
          </cell>
        </row>
        <row r="12549">
          <cell r="A12549">
            <v>44746</v>
          </cell>
          <cell r="B12549">
            <v>1.0898000000000001</v>
          </cell>
        </row>
        <row r="12550">
          <cell r="A12550">
            <v>44747</v>
          </cell>
          <cell r="B12550">
            <v>1.0896999999999999</v>
          </cell>
        </row>
        <row r="12551">
          <cell r="A12551">
            <v>44748</v>
          </cell>
          <cell r="B12551">
            <v>1.0894999999999999</v>
          </cell>
        </row>
        <row r="12552">
          <cell r="A12552">
            <v>44749</v>
          </cell>
          <cell r="B12552">
            <v>1.0896999999999999</v>
          </cell>
        </row>
        <row r="12553">
          <cell r="A12553">
            <v>44750</v>
          </cell>
          <cell r="B12553">
            <v>1.0893999999999999</v>
          </cell>
        </row>
        <row r="12554">
          <cell r="A12554">
            <v>44753</v>
          </cell>
          <cell r="B12554">
            <v>1.0295000000000001</v>
          </cell>
        </row>
        <row r="12555">
          <cell r="A12555">
            <v>44754</v>
          </cell>
          <cell r="B12555">
            <v>1.0093000000000001</v>
          </cell>
        </row>
        <row r="12556">
          <cell r="A12556">
            <v>44755</v>
          </cell>
          <cell r="B12556">
            <v>0.9899</v>
          </cell>
        </row>
        <row r="12557">
          <cell r="A12557">
            <v>44756</v>
          </cell>
          <cell r="B12557">
            <v>0.93930000000000002</v>
          </cell>
        </row>
        <row r="12558">
          <cell r="A12558">
            <v>44757</v>
          </cell>
          <cell r="B12558">
            <v>0.9194</v>
          </cell>
        </row>
        <row r="12559">
          <cell r="A12559">
            <v>44760</v>
          </cell>
          <cell r="B12559">
            <v>0.9597</v>
          </cell>
        </row>
        <row r="12560">
          <cell r="A12560">
            <v>44761</v>
          </cell>
          <cell r="B12560">
            <v>1</v>
          </cell>
        </row>
        <row r="12561">
          <cell r="A12561">
            <v>44762</v>
          </cell>
          <cell r="B12561">
            <v>1</v>
          </cell>
        </row>
        <row r="12562">
          <cell r="A12562">
            <v>44763</v>
          </cell>
          <cell r="B12562">
            <v>1</v>
          </cell>
        </row>
        <row r="12563">
          <cell r="A12563">
            <v>44764</v>
          </cell>
          <cell r="B12563">
            <v>0.99</v>
          </cell>
        </row>
        <row r="12564">
          <cell r="A12564">
            <v>44767</v>
          </cell>
          <cell r="B12564">
            <v>0.97</v>
          </cell>
        </row>
        <row r="12565">
          <cell r="A12565">
            <v>44768</v>
          </cell>
          <cell r="B12565">
            <v>1</v>
          </cell>
        </row>
        <row r="12566">
          <cell r="A12566">
            <v>44769</v>
          </cell>
          <cell r="B12566">
            <v>0.99</v>
          </cell>
        </row>
        <row r="12567">
          <cell r="A12567">
            <v>44770</v>
          </cell>
          <cell r="B12567">
            <v>1.02</v>
          </cell>
        </row>
        <row r="12568">
          <cell r="A12568">
            <v>44771</v>
          </cell>
          <cell r="B12568">
            <v>1.03</v>
          </cell>
        </row>
        <row r="12569">
          <cell r="A12569">
            <v>44774</v>
          </cell>
          <cell r="B12569">
            <v>1</v>
          </cell>
        </row>
        <row r="12570">
          <cell r="A12570">
            <v>44775</v>
          </cell>
          <cell r="B12570">
            <v>1.01</v>
          </cell>
        </row>
        <row r="12571">
          <cell r="A12571">
            <v>44776</v>
          </cell>
          <cell r="B12571">
            <v>1</v>
          </cell>
        </row>
        <row r="12572">
          <cell r="A12572">
            <v>44777</v>
          </cell>
          <cell r="B12572">
            <v>1</v>
          </cell>
        </row>
        <row r="12573">
          <cell r="A12573">
            <v>44778</v>
          </cell>
          <cell r="B12573">
            <v>1.01</v>
          </cell>
        </row>
        <row r="12574">
          <cell r="A12574">
            <v>44781</v>
          </cell>
          <cell r="B12574">
            <v>1.02</v>
          </cell>
        </row>
        <row r="12575">
          <cell r="A12575">
            <v>44782</v>
          </cell>
          <cell r="B12575">
            <v>1.05</v>
          </cell>
        </row>
        <row r="12576">
          <cell r="A12576">
            <v>44783</v>
          </cell>
          <cell r="B12576">
            <v>1.06</v>
          </cell>
        </row>
        <row r="12577">
          <cell r="A12577">
            <v>44784</v>
          </cell>
          <cell r="B12577">
            <v>1.1000000000000001</v>
          </cell>
        </row>
        <row r="12578">
          <cell r="A12578">
            <v>44785</v>
          </cell>
          <cell r="B12578">
            <v>1.1399999999999999</v>
          </cell>
        </row>
        <row r="12579">
          <cell r="A12579">
            <v>44788</v>
          </cell>
          <cell r="B12579">
            <v>1.19</v>
          </cell>
        </row>
        <row r="12580">
          <cell r="A12580">
            <v>44789</v>
          </cell>
          <cell r="B12580">
            <v>1.22</v>
          </cell>
        </row>
        <row r="12581">
          <cell r="A12581">
            <v>44790</v>
          </cell>
          <cell r="B12581">
            <v>1.18</v>
          </cell>
        </row>
        <row r="12582">
          <cell r="A12582">
            <v>44791</v>
          </cell>
          <cell r="B12582">
            <v>1.19</v>
          </cell>
        </row>
        <row r="12583">
          <cell r="A12583">
            <v>44792</v>
          </cell>
          <cell r="B12583">
            <v>1.19</v>
          </cell>
        </row>
        <row r="12584">
          <cell r="A12584">
            <v>44795</v>
          </cell>
          <cell r="B12584">
            <v>1.21</v>
          </cell>
        </row>
        <row r="12585">
          <cell r="A12585">
            <v>44796</v>
          </cell>
          <cell r="B12585">
            <v>1.17</v>
          </cell>
        </row>
        <row r="12586">
          <cell r="A12586">
            <v>44797</v>
          </cell>
          <cell r="B12586">
            <v>1.18</v>
          </cell>
        </row>
        <row r="12587">
          <cell r="A12587">
            <v>44798</v>
          </cell>
          <cell r="B12587">
            <v>1.18</v>
          </cell>
        </row>
        <row r="12588">
          <cell r="A12588">
            <v>44799</v>
          </cell>
          <cell r="B12588">
            <v>1.22</v>
          </cell>
        </row>
        <row r="12589">
          <cell r="A12589">
            <v>44802</v>
          </cell>
          <cell r="B12589">
            <v>1.22</v>
          </cell>
        </row>
        <row r="12590">
          <cell r="A12590">
            <v>44803</v>
          </cell>
          <cell r="B12590">
            <v>1.17</v>
          </cell>
        </row>
        <row r="12591">
          <cell r="A12591">
            <v>44804</v>
          </cell>
          <cell r="B12591">
            <v>1.19</v>
          </cell>
        </row>
        <row r="12592">
          <cell r="A12592">
            <v>44805</v>
          </cell>
          <cell r="B12592">
            <v>1.1299999999999999</v>
          </cell>
        </row>
        <row r="12593">
          <cell r="A12593">
            <v>44806</v>
          </cell>
          <cell r="B12593">
            <v>1.0900000000000001</v>
          </cell>
        </row>
        <row r="12594">
          <cell r="A12594">
            <v>44809</v>
          </cell>
          <cell r="B12594">
            <v>1.0900000000000001</v>
          </cell>
        </row>
        <row r="12595">
          <cell r="A12595">
            <v>44810</v>
          </cell>
          <cell r="B12595">
            <v>1.0900000000000001</v>
          </cell>
        </row>
        <row r="12596">
          <cell r="A12596">
            <v>44811</v>
          </cell>
          <cell r="B12596">
            <v>1.07</v>
          </cell>
        </row>
        <row r="12597">
          <cell r="A12597">
            <v>44812</v>
          </cell>
          <cell r="B12597">
            <v>1.0900000000000001</v>
          </cell>
        </row>
        <row r="12598">
          <cell r="A12598">
            <v>44813</v>
          </cell>
          <cell r="B12598">
            <v>1.0900000000000001</v>
          </cell>
        </row>
        <row r="12599">
          <cell r="A12599">
            <v>44816</v>
          </cell>
          <cell r="B12599">
            <v>1.0900000000000001</v>
          </cell>
        </row>
        <row r="12600">
          <cell r="A12600">
            <v>44817</v>
          </cell>
          <cell r="B12600">
            <v>1.06</v>
          </cell>
        </row>
        <row r="12601">
          <cell r="A12601">
            <v>44818</v>
          </cell>
          <cell r="B12601">
            <v>1.06</v>
          </cell>
        </row>
        <row r="12602">
          <cell r="A12602">
            <v>44819</v>
          </cell>
          <cell r="B12602">
            <v>1.06</v>
          </cell>
        </row>
        <row r="12603">
          <cell r="A12603">
            <v>44820</v>
          </cell>
          <cell r="B12603">
            <v>1.02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i-crude-oil-prices-10-year-da"/>
    </sheetNames>
    <sheetDataSet>
      <sheetData sheetId="0">
        <row r="655">
          <cell r="A655">
            <v>42095</v>
          </cell>
          <cell r="B655">
            <v>50.09</v>
          </cell>
        </row>
        <row r="656">
          <cell r="A656">
            <v>42096</v>
          </cell>
          <cell r="B656">
            <v>49.14</v>
          </cell>
        </row>
        <row r="657">
          <cell r="A657">
            <v>42100</v>
          </cell>
          <cell r="B657">
            <v>52.14</v>
          </cell>
        </row>
        <row r="658">
          <cell r="A658">
            <v>42101</v>
          </cell>
          <cell r="B658">
            <v>53.98</v>
          </cell>
        </row>
        <row r="659">
          <cell r="A659">
            <v>42102</v>
          </cell>
          <cell r="B659">
            <v>50.42</v>
          </cell>
        </row>
        <row r="660">
          <cell r="A660">
            <v>42103</v>
          </cell>
          <cell r="B660">
            <v>50.79</v>
          </cell>
        </row>
        <row r="661">
          <cell r="A661">
            <v>42104</v>
          </cell>
          <cell r="B661">
            <v>51.64</v>
          </cell>
        </row>
        <row r="662">
          <cell r="A662">
            <v>42107</v>
          </cell>
          <cell r="B662">
            <v>51.91</v>
          </cell>
        </row>
        <row r="663">
          <cell r="A663">
            <v>42108</v>
          </cell>
          <cell r="B663">
            <v>53.29</v>
          </cell>
        </row>
        <row r="664">
          <cell r="A664">
            <v>42109</v>
          </cell>
          <cell r="B664">
            <v>56.39</v>
          </cell>
        </row>
        <row r="665">
          <cell r="A665">
            <v>42110</v>
          </cell>
          <cell r="B665">
            <v>56.99</v>
          </cell>
        </row>
        <row r="666">
          <cell r="A666">
            <v>42111</v>
          </cell>
          <cell r="B666">
            <v>56.372</v>
          </cell>
        </row>
        <row r="667">
          <cell r="A667">
            <v>42114</v>
          </cell>
          <cell r="B667">
            <v>57.28</v>
          </cell>
        </row>
        <row r="668">
          <cell r="A668">
            <v>42115</v>
          </cell>
          <cell r="B668">
            <v>56.34</v>
          </cell>
        </row>
        <row r="669">
          <cell r="A669">
            <v>42116</v>
          </cell>
          <cell r="B669">
            <v>56.16</v>
          </cell>
        </row>
        <row r="670">
          <cell r="A670">
            <v>42117</v>
          </cell>
          <cell r="B670">
            <v>57.74</v>
          </cell>
        </row>
        <row r="671">
          <cell r="A671">
            <v>42118</v>
          </cell>
          <cell r="B671">
            <v>57.15</v>
          </cell>
        </row>
        <row r="672">
          <cell r="A672">
            <v>42121</v>
          </cell>
          <cell r="B672">
            <v>56.99</v>
          </cell>
        </row>
        <row r="673">
          <cell r="A673">
            <v>42122</v>
          </cell>
          <cell r="B673">
            <v>57.06</v>
          </cell>
        </row>
        <row r="674">
          <cell r="A674">
            <v>42123</v>
          </cell>
          <cell r="B674">
            <v>58.58</v>
          </cell>
        </row>
        <row r="675">
          <cell r="A675">
            <v>42124</v>
          </cell>
          <cell r="B675">
            <v>59.63</v>
          </cell>
        </row>
        <row r="676">
          <cell r="A676">
            <v>42125</v>
          </cell>
          <cell r="B676">
            <v>59.15</v>
          </cell>
        </row>
        <row r="677">
          <cell r="A677">
            <v>42128</v>
          </cell>
          <cell r="B677">
            <v>58.93</v>
          </cell>
        </row>
        <row r="678">
          <cell r="A678">
            <v>42129</v>
          </cell>
          <cell r="B678">
            <v>60.4</v>
          </cell>
        </row>
        <row r="679">
          <cell r="A679">
            <v>42130</v>
          </cell>
          <cell r="B679">
            <v>60.93</v>
          </cell>
        </row>
        <row r="680">
          <cell r="A680">
            <v>42131</v>
          </cell>
          <cell r="B680">
            <v>58.94</v>
          </cell>
        </row>
        <row r="681">
          <cell r="A681">
            <v>42132</v>
          </cell>
          <cell r="B681">
            <v>59.39</v>
          </cell>
        </row>
        <row r="682">
          <cell r="A682">
            <v>42135</v>
          </cell>
          <cell r="B682">
            <v>59.25</v>
          </cell>
        </row>
        <row r="683">
          <cell r="A683">
            <v>42136</v>
          </cell>
          <cell r="B683">
            <v>60.75</v>
          </cell>
        </row>
        <row r="684">
          <cell r="A684">
            <v>42137</v>
          </cell>
          <cell r="B684">
            <v>60.5</v>
          </cell>
        </row>
        <row r="685">
          <cell r="A685">
            <v>42138</v>
          </cell>
          <cell r="B685">
            <v>60.072000000000003</v>
          </cell>
        </row>
        <row r="686">
          <cell r="A686">
            <v>42139</v>
          </cell>
          <cell r="B686">
            <v>60.03</v>
          </cell>
        </row>
        <row r="687">
          <cell r="A687">
            <v>42142</v>
          </cell>
          <cell r="B687">
            <v>59.915999999999997</v>
          </cell>
        </row>
        <row r="688">
          <cell r="A688">
            <v>42143</v>
          </cell>
          <cell r="B688">
            <v>57.844000000000001</v>
          </cell>
        </row>
        <row r="689">
          <cell r="A689">
            <v>42144</v>
          </cell>
          <cell r="B689">
            <v>58.98</v>
          </cell>
        </row>
        <row r="690">
          <cell r="A690">
            <v>42145</v>
          </cell>
          <cell r="B690">
            <v>60.72</v>
          </cell>
        </row>
        <row r="691">
          <cell r="A691">
            <v>42146</v>
          </cell>
          <cell r="B691">
            <v>59.72</v>
          </cell>
        </row>
        <row r="692">
          <cell r="A692">
            <v>42150</v>
          </cell>
          <cell r="B692">
            <v>58.03</v>
          </cell>
        </row>
        <row r="693">
          <cell r="A693">
            <v>42151</v>
          </cell>
          <cell r="B693">
            <v>57.51</v>
          </cell>
        </row>
        <row r="694">
          <cell r="A694">
            <v>42152</v>
          </cell>
          <cell r="B694">
            <v>57.68</v>
          </cell>
        </row>
        <row r="695">
          <cell r="A695">
            <v>42153</v>
          </cell>
          <cell r="B695">
            <v>60.3</v>
          </cell>
        </row>
        <row r="696">
          <cell r="A696">
            <v>42156</v>
          </cell>
          <cell r="B696">
            <v>60.2</v>
          </cell>
        </row>
        <row r="697">
          <cell r="A697">
            <v>42157</v>
          </cell>
          <cell r="B697">
            <v>61.26</v>
          </cell>
        </row>
        <row r="698">
          <cell r="A698">
            <v>42158</v>
          </cell>
          <cell r="B698">
            <v>59.64</v>
          </cell>
        </row>
        <row r="699">
          <cell r="A699">
            <v>42159</v>
          </cell>
          <cell r="B699">
            <v>58</v>
          </cell>
        </row>
        <row r="700">
          <cell r="A700">
            <v>42160</v>
          </cell>
          <cell r="B700">
            <v>59.13</v>
          </cell>
        </row>
        <row r="701">
          <cell r="A701">
            <v>42163</v>
          </cell>
          <cell r="B701">
            <v>58.14</v>
          </cell>
        </row>
        <row r="702">
          <cell r="A702">
            <v>42164</v>
          </cell>
          <cell r="B702">
            <v>60.14</v>
          </cell>
        </row>
        <row r="703">
          <cell r="A703">
            <v>42165</v>
          </cell>
          <cell r="B703">
            <v>61.43</v>
          </cell>
        </row>
        <row r="704">
          <cell r="A704">
            <v>42166</v>
          </cell>
          <cell r="B704">
            <v>60.77</v>
          </cell>
        </row>
        <row r="705">
          <cell r="A705">
            <v>42167</v>
          </cell>
          <cell r="B705">
            <v>59.96</v>
          </cell>
        </row>
        <row r="706">
          <cell r="A706">
            <v>42170</v>
          </cell>
          <cell r="B706">
            <v>59.52</v>
          </cell>
        </row>
        <row r="707">
          <cell r="A707">
            <v>42171</v>
          </cell>
          <cell r="B707">
            <v>59.97</v>
          </cell>
        </row>
        <row r="708">
          <cell r="A708">
            <v>42172</v>
          </cell>
          <cell r="B708">
            <v>60.002000000000002</v>
          </cell>
        </row>
        <row r="709">
          <cell r="A709">
            <v>42173</v>
          </cell>
          <cell r="B709">
            <v>60.597999999999999</v>
          </cell>
        </row>
        <row r="710">
          <cell r="A710">
            <v>42174</v>
          </cell>
          <cell r="B710">
            <v>59.826000000000001</v>
          </cell>
        </row>
        <row r="711">
          <cell r="A711">
            <v>42177</v>
          </cell>
          <cell r="B711">
            <v>60.24</v>
          </cell>
        </row>
        <row r="712">
          <cell r="A712">
            <v>42178</v>
          </cell>
          <cell r="B712">
            <v>61.01</v>
          </cell>
        </row>
        <row r="713">
          <cell r="A713">
            <v>42179</v>
          </cell>
          <cell r="B713">
            <v>60.27</v>
          </cell>
        </row>
        <row r="714">
          <cell r="A714">
            <v>42180</v>
          </cell>
          <cell r="B714">
            <v>59.7</v>
          </cell>
        </row>
        <row r="715">
          <cell r="A715">
            <v>42181</v>
          </cell>
          <cell r="B715">
            <v>59.63</v>
          </cell>
        </row>
        <row r="716">
          <cell r="A716">
            <v>42184</v>
          </cell>
          <cell r="B716">
            <v>58.33</v>
          </cell>
        </row>
        <row r="717">
          <cell r="A717">
            <v>42185</v>
          </cell>
          <cell r="B717">
            <v>59.47</v>
          </cell>
        </row>
        <row r="718">
          <cell r="A718">
            <v>42186</v>
          </cell>
          <cell r="B718">
            <v>56.96</v>
          </cell>
        </row>
        <row r="719">
          <cell r="A719">
            <v>42187</v>
          </cell>
          <cell r="B719">
            <v>56.93</v>
          </cell>
        </row>
        <row r="720">
          <cell r="A720">
            <v>42191</v>
          </cell>
          <cell r="B720">
            <v>52.53</v>
          </cell>
        </row>
        <row r="721">
          <cell r="A721">
            <v>42192</v>
          </cell>
          <cell r="B721">
            <v>52.33</v>
          </cell>
        </row>
        <row r="722">
          <cell r="A722">
            <v>42193</v>
          </cell>
          <cell r="B722">
            <v>51.65</v>
          </cell>
        </row>
        <row r="723">
          <cell r="A723">
            <v>42194</v>
          </cell>
          <cell r="B723">
            <v>52.78</v>
          </cell>
        </row>
        <row r="724">
          <cell r="A724">
            <v>42195</v>
          </cell>
          <cell r="B724">
            <v>52.74</v>
          </cell>
        </row>
        <row r="725">
          <cell r="A725">
            <v>42198</v>
          </cell>
          <cell r="B725">
            <v>52.2</v>
          </cell>
        </row>
        <row r="726">
          <cell r="A726">
            <v>42199</v>
          </cell>
          <cell r="B726">
            <v>53.04</v>
          </cell>
        </row>
        <row r="727">
          <cell r="A727">
            <v>42200</v>
          </cell>
          <cell r="B727">
            <v>51.41</v>
          </cell>
        </row>
        <row r="728">
          <cell r="A728">
            <v>42201</v>
          </cell>
          <cell r="B728">
            <v>50.975999999999999</v>
          </cell>
        </row>
        <row r="729">
          <cell r="A729">
            <v>42202</v>
          </cell>
          <cell r="B729">
            <v>51.018000000000001</v>
          </cell>
        </row>
        <row r="730">
          <cell r="A730">
            <v>42205</v>
          </cell>
          <cell r="B730">
            <v>50.323999999999998</v>
          </cell>
        </row>
        <row r="731">
          <cell r="A731">
            <v>42206</v>
          </cell>
          <cell r="B731">
            <v>50.76</v>
          </cell>
        </row>
        <row r="732">
          <cell r="A732">
            <v>42207</v>
          </cell>
          <cell r="B732">
            <v>49.19</v>
          </cell>
        </row>
        <row r="733">
          <cell r="A733">
            <v>42208</v>
          </cell>
          <cell r="B733">
            <v>48.45</v>
          </cell>
        </row>
        <row r="734">
          <cell r="A734">
            <v>42209</v>
          </cell>
          <cell r="B734">
            <v>48.14</v>
          </cell>
        </row>
        <row r="735">
          <cell r="A735">
            <v>42212</v>
          </cell>
          <cell r="B735">
            <v>47.39</v>
          </cell>
        </row>
        <row r="736">
          <cell r="A736">
            <v>42213</v>
          </cell>
          <cell r="B736">
            <v>47.98</v>
          </cell>
        </row>
        <row r="737">
          <cell r="A737">
            <v>42214</v>
          </cell>
          <cell r="B737">
            <v>48.79</v>
          </cell>
        </row>
        <row r="738">
          <cell r="A738">
            <v>42215</v>
          </cell>
          <cell r="B738">
            <v>48.52</v>
          </cell>
        </row>
        <row r="739">
          <cell r="A739">
            <v>42216</v>
          </cell>
          <cell r="B739">
            <v>47.12</v>
          </cell>
        </row>
        <row r="740">
          <cell r="A740">
            <v>42219</v>
          </cell>
          <cell r="B740">
            <v>45.17</v>
          </cell>
        </row>
        <row r="741">
          <cell r="A741">
            <v>42220</v>
          </cell>
          <cell r="B741">
            <v>45.74</v>
          </cell>
        </row>
        <row r="742">
          <cell r="A742">
            <v>42221</v>
          </cell>
          <cell r="B742">
            <v>45.15</v>
          </cell>
        </row>
        <row r="743">
          <cell r="A743">
            <v>42222</v>
          </cell>
          <cell r="B743">
            <v>44.66</v>
          </cell>
        </row>
        <row r="744">
          <cell r="A744">
            <v>42223</v>
          </cell>
          <cell r="B744">
            <v>43.87</v>
          </cell>
        </row>
        <row r="745">
          <cell r="A745">
            <v>42226</v>
          </cell>
          <cell r="B745">
            <v>44.96</v>
          </cell>
        </row>
        <row r="746">
          <cell r="A746">
            <v>42227</v>
          </cell>
          <cell r="B746">
            <v>43.08</v>
          </cell>
        </row>
        <row r="747">
          <cell r="A747">
            <v>42228</v>
          </cell>
          <cell r="B747">
            <v>43.3</v>
          </cell>
        </row>
        <row r="748">
          <cell r="A748">
            <v>42229</v>
          </cell>
          <cell r="B748">
            <v>42.23</v>
          </cell>
        </row>
        <row r="749">
          <cell r="A749">
            <v>42230</v>
          </cell>
          <cell r="B749">
            <v>42.5</v>
          </cell>
        </row>
        <row r="750">
          <cell r="A750">
            <v>42233</v>
          </cell>
          <cell r="B750">
            <v>41.978000000000002</v>
          </cell>
        </row>
        <row r="751">
          <cell r="A751">
            <v>42234</v>
          </cell>
          <cell r="B751">
            <v>42.82</v>
          </cell>
        </row>
        <row r="752">
          <cell r="A752">
            <v>42235</v>
          </cell>
          <cell r="B752">
            <v>41.082000000000001</v>
          </cell>
        </row>
        <row r="753">
          <cell r="A753">
            <v>42236</v>
          </cell>
          <cell r="B753">
            <v>41.283999999999999</v>
          </cell>
        </row>
        <row r="754">
          <cell r="A754">
            <v>42237</v>
          </cell>
          <cell r="B754">
            <v>40.450000000000003</v>
          </cell>
        </row>
        <row r="755">
          <cell r="A755">
            <v>42240</v>
          </cell>
          <cell r="B755">
            <v>38.24</v>
          </cell>
        </row>
        <row r="756">
          <cell r="A756">
            <v>42241</v>
          </cell>
          <cell r="B756">
            <v>39.31</v>
          </cell>
        </row>
        <row r="757">
          <cell r="A757">
            <v>42242</v>
          </cell>
          <cell r="B757">
            <v>38.6</v>
          </cell>
        </row>
        <row r="758">
          <cell r="A758">
            <v>42243</v>
          </cell>
          <cell r="B758">
            <v>42.56</v>
          </cell>
        </row>
        <row r="759">
          <cell r="A759">
            <v>42244</v>
          </cell>
          <cell r="B759">
            <v>45.22</v>
          </cell>
        </row>
        <row r="760">
          <cell r="A760">
            <v>42247</v>
          </cell>
          <cell r="B760">
            <v>49.2</v>
          </cell>
        </row>
        <row r="761">
          <cell r="A761">
            <v>42248</v>
          </cell>
          <cell r="B761">
            <v>45.41</v>
          </cell>
        </row>
        <row r="762">
          <cell r="A762">
            <v>42249</v>
          </cell>
          <cell r="B762">
            <v>46.25</v>
          </cell>
        </row>
        <row r="763">
          <cell r="A763">
            <v>42250</v>
          </cell>
          <cell r="B763">
            <v>46.75</v>
          </cell>
        </row>
        <row r="764">
          <cell r="A764">
            <v>42251</v>
          </cell>
          <cell r="B764">
            <v>46.05</v>
          </cell>
        </row>
        <row r="765">
          <cell r="A765">
            <v>42255</v>
          </cell>
          <cell r="B765">
            <v>45.94</v>
          </cell>
        </row>
        <row r="766">
          <cell r="A766">
            <v>42256</v>
          </cell>
          <cell r="B766">
            <v>44.15</v>
          </cell>
        </row>
        <row r="767">
          <cell r="A767">
            <v>42257</v>
          </cell>
          <cell r="B767">
            <v>45.92</v>
          </cell>
        </row>
        <row r="768">
          <cell r="A768">
            <v>42258</v>
          </cell>
          <cell r="B768">
            <v>44.63</v>
          </cell>
        </row>
        <row r="769">
          <cell r="A769">
            <v>42261</v>
          </cell>
          <cell r="B769">
            <v>44</v>
          </cell>
        </row>
        <row r="770">
          <cell r="A770">
            <v>42262</v>
          </cell>
          <cell r="B770">
            <v>44.59</v>
          </cell>
        </row>
        <row r="771">
          <cell r="A771">
            <v>42263</v>
          </cell>
          <cell r="B771">
            <v>47.15</v>
          </cell>
        </row>
        <row r="772">
          <cell r="A772">
            <v>42264</v>
          </cell>
          <cell r="B772">
            <v>46.96</v>
          </cell>
        </row>
        <row r="773">
          <cell r="A773">
            <v>42265</v>
          </cell>
          <cell r="B773">
            <v>44.816000000000003</v>
          </cell>
        </row>
        <row r="774">
          <cell r="A774">
            <v>42268</v>
          </cell>
          <cell r="B774">
            <v>46.847999999999999</v>
          </cell>
        </row>
        <row r="775">
          <cell r="A775">
            <v>42269</v>
          </cell>
          <cell r="B775">
            <v>46.253999999999998</v>
          </cell>
        </row>
        <row r="776">
          <cell r="A776">
            <v>42270</v>
          </cell>
          <cell r="B776">
            <v>44.48</v>
          </cell>
        </row>
        <row r="777">
          <cell r="A777">
            <v>42271</v>
          </cell>
          <cell r="B777">
            <v>44.91</v>
          </cell>
        </row>
        <row r="778">
          <cell r="A778">
            <v>42272</v>
          </cell>
          <cell r="B778">
            <v>45.7</v>
          </cell>
        </row>
        <row r="779">
          <cell r="A779">
            <v>42275</v>
          </cell>
          <cell r="B779">
            <v>44.43</v>
          </cell>
        </row>
        <row r="780">
          <cell r="A780">
            <v>42276</v>
          </cell>
          <cell r="B780">
            <v>45.23</v>
          </cell>
        </row>
        <row r="781">
          <cell r="A781">
            <v>42277</v>
          </cell>
          <cell r="B781">
            <v>45.09</v>
          </cell>
        </row>
        <row r="782">
          <cell r="A782">
            <v>42278</v>
          </cell>
          <cell r="B782">
            <v>44.74</v>
          </cell>
        </row>
        <row r="783">
          <cell r="A783">
            <v>42279</v>
          </cell>
          <cell r="B783">
            <v>45.54</v>
          </cell>
        </row>
        <row r="784">
          <cell r="A784">
            <v>42282</v>
          </cell>
          <cell r="B784">
            <v>46.26</v>
          </cell>
        </row>
        <row r="785">
          <cell r="A785">
            <v>42283</v>
          </cell>
          <cell r="B785">
            <v>48.53</v>
          </cell>
        </row>
        <row r="786">
          <cell r="A786">
            <v>42284</v>
          </cell>
          <cell r="B786">
            <v>47.81</v>
          </cell>
        </row>
        <row r="787">
          <cell r="A787">
            <v>42285</v>
          </cell>
          <cell r="B787">
            <v>49.43</v>
          </cell>
        </row>
        <row r="788">
          <cell r="A788">
            <v>42286</v>
          </cell>
          <cell r="B788">
            <v>49.63</v>
          </cell>
        </row>
        <row r="789">
          <cell r="A789">
            <v>42289</v>
          </cell>
          <cell r="B789">
            <v>47.1</v>
          </cell>
        </row>
        <row r="790">
          <cell r="A790">
            <v>42290</v>
          </cell>
          <cell r="B790">
            <v>46.66</v>
          </cell>
        </row>
        <row r="791">
          <cell r="A791">
            <v>42291</v>
          </cell>
          <cell r="B791">
            <v>46.64</v>
          </cell>
        </row>
        <row r="792">
          <cell r="A792">
            <v>42292</v>
          </cell>
          <cell r="B792">
            <v>46.478000000000002</v>
          </cell>
        </row>
        <row r="793">
          <cell r="A793">
            <v>42293</v>
          </cell>
          <cell r="B793">
            <v>47.444000000000003</v>
          </cell>
        </row>
        <row r="794">
          <cell r="A794">
            <v>42296</v>
          </cell>
          <cell r="B794">
            <v>46.124000000000002</v>
          </cell>
        </row>
        <row r="795">
          <cell r="A795">
            <v>42297</v>
          </cell>
          <cell r="B795">
            <v>46.142000000000003</v>
          </cell>
        </row>
        <row r="796">
          <cell r="A796">
            <v>42298</v>
          </cell>
          <cell r="B796">
            <v>45.2</v>
          </cell>
        </row>
        <row r="797">
          <cell r="A797">
            <v>42299</v>
          </cell>
          <cell r="B797">
            <v>45.38</v>
          </cell>
        </row>
        <row r="798">
          <cell r="A798">
            <v>42300</v>
          </cell>
          <cell r="B798">
            <v>44.6</v>
          </cell>
        </row>
        <row r="799">
          <cell r="A799">
            <v>42303</v>
          </cell>
          <cell r="B799">
            <v>43.98</v>
          </cell>
        </row>
        <row r="800">
          <cell r="A800">
            <v>42304</v>
          </cell>
          <cell r="B800">
            <v>43.2</v>
          </cell>
        </row>
        <row r="801">
          <cell r="A801">
            <v>42305</v>
          </cell>
          <cell r="B801">
            <v>45.94</v>
          </cell>
        </row>
        <row r="802">
          <cell r="A802">
            <v>42306</v>
          </cell>
          <cell r="B802">
            <v>46.06</v>
          </cell>
        </row>
        <row r="803">
          <cell r="A803">
            <v>42307</v>
          </cell>
          <cell r="B803">
            <v>46.59</v>
          </cell>
        </row>
        <row r="804">
          <cell r="A804">
            <v>42310</v>
          </cell>
          <cell r="B804">
            <v>46.14</v>
          </cell>
        </row>
        <row r="805">
          <cell r="A805">
            <v>42311</v>
          </cell>
          <cell r="B805">
            <v>47.9</v>
          </cell>
        </row>
        <row r="806">
          <cell r="A806">
            <v>42312</v>
          </cell>
          <cell r="B806">
            <v>46.32</v>
          </cell>
        </row>
        <row r="807">
          <cell r="A807">
            <v>42313</v>
          </cell>
          <cell r="B807">
            <v>45.2</v>
          </cell>
        </row>
        <row r="808">
          <cell r="A808">
            <v>42314</v>
          </cell>
          <cell r="B808">
            <v>44.29</v>
          </cell>
        </row>
        <row r="809">
          <cell r="A809">
            <v>42317</v>
          </cell>
          <cell r="B809">
            <v>43.87</v>
          </cell>
        </row>
        <row r="810">
          <cell r="A810">
            <v>42318</v>
          </cell>
          <cell r="B810">
            <v>44.21</v>
          </cell>
        </row>
        <row r="811">
          <cell r="A811">
            <v>42319</v>
          </cell>
          <cell r="B811">
            <v>42.93</v>
          </cell>
        </row>
        <row r="812">
          <cell r="A812">
            <v>42320</v>
          </cell>
          <cell r="B812">
            <v>41.75</v>
          </cell>
        </row>
        <row r="813">
          <cell r="A813">
            <v>42321</v>
          </cell>
          <cell r="B813">
            <v>40.74</v>
          </cell>
        </row>
        <row r="814">
          <cell r="A814">
            <v>42324</v>
          </cell>
          <cell r="B814">
            <v>41.74</v>
          </cell>
        </row>
        <row r="815">
          <cell r="A815">
            <v>42325</v>
          </cell>
          <cell r="B815">
            <v>40.878</v>
          </cell>
        </row>
        <row r="816">
          <cell r="A816">
            <v>42326</v>
          </cell>
          <cell r="B816">
            <v>41.23</v>
          </cell>
        </row>
        <row r="817">
          <cell r="A817">
            <v>42327</v>
          </cell>
          <cell r="B817">
            <v>41.247999999999998</v>
          </cell>
        </row>
        <row r="818">
          <cell r="A818">
            <v>42328</v>
          </cell>
          <cell r="B818">
            <v>41.597999999999999</v>
          </cell>
        </row>
        <row r="819">
          <cell r="A819">
            <v>42331</v>
          </cell>
          <cell r="B819">
            <v>41.75</v>
          </cell>
        </row>
        <row r="820">
          <cell r="A820">
            <v>42332</v>
          </cell>
          <cell r="B820">
            <v>42.87</v>
          </cell>
        </row>
        <row r="821">
          <cell r="A821">
            <v>42333</v>
          </cell>
          <cell r="B821">
            <v>43.04</v>
          </cell>
        </row>
        <row r="822">
          <cell r="A822">
            <v>42335</v>
          </cell>
          <cell r="B822">
            <v>41.71</v>
          </cell>
        </row>
        <row r="823">
          <cell r="A823">
            <v>42338</v>
          </cell>
          <cell r="B823">
            <v>41.65</v>
          </cell>
        </row>
        <row r="824">
          <cell r="A824">
            <v>42339</v>
          </cell>
          <cell r="B824">
            <v>41.85</v>
          </cell>
        </row>
        <row r="825">
          <cell r="A825">
            <v>42340</v>
          </cell>
          <cell r="B825">
            <v>39.94</v>
          </cell>
        </row>
        <row r="826">
          <cell r="A826">
            <v>42341</v>
          </cell>
          <cell r="B826">
            <v>41.08</v>
          </cell>
        </row>
        <row r="827">
          <cell r="A827">
            <v>42342</v>
          </cell>
          <cell r="B827">
            <v>39.97</v>
          </cell>
        </row>
        <row r="828">
          <cell r="A828">
            <v>42345</v>
          </cell>
          <cell r="B828">
            <v>37.65</v>
          </cell>
        </row>
        <row r="829">
          <cell r="A829">
            <v>42346</v>
          </cell>
          <cell r="B829">
            <v>37.51</v>
          </cell>
        </row>
        <row r="830">
          <cell r="A830">
            <v>42347</v>
          </cell>
          <cell r="B830">
            <v>37.159999999999997</v>
          </cell>
        </row>
        <row r="831">
          <cell r="A831">
            <v>42348</v>
          </cell>
          <cell r="B831">
            <v>36.76</v>
          </cell>
        </row>
        <row r="832">
          <cell r="A832">
            <v>42349</v>
          </cell>
          <cell r="B832">
            <v>35.619999999999997</v>
          </cell>
        </row>
        <row r="833">
          <cell r="A833">
            <v>42352</v>
          </cell>
          <cell r="B833">
            <v>36.31</v>
          </cell>
        </row>
        <row r="834">
          <cell r="A834">
            <v>42353</v>
          </cell>
          <cell r="B834">
            <v>37.35</v>
          </cell>
        </row>
        <row r="835">
          <cell r="A835">
            <v>42354</v>
          </cell>
          <cell r="B835">
            <v>35.765999999999998</v>
          </cell>
        </row>
        <row r="836">
          <cell r="A836">
            <v>42355</v>
          </cell>
          <cell r="B836">
            <v>35.478000000000002</v>
          </cell>
        </row>
        <row r="837">
          <cell r="A837">
            <v>42356</v>
          </cell>
          <cell r="B837">
            <v>35.527999999999999</v>
          </cell>
        </row>
        <row r="838">
          <cell r="A838">
            <v>42359</v>
          </cell>
          <cell r="B838">
            <v>35.595999999999997</v>
          </cell>
        </row>
        <row r="839">
          <cell r="A839">
            <v>42360</v>
          </cell>
          <cell r="B839">
            <v>36.14</v>
          </cell>
        </row>
        <row r="840">
          <cell r="A840">
            <v>42361</v>
          </cell>
          <cell r="B840">
            <v>37.5</v>
          </cell>
        </row>
        <row r="841">
          <cell r="A841">
            <v>42362</v>
          </cell>
          <cell r="B841">
            <v>38.1</v>
          </cell>
        </row>
        <row r="842">
          <cell r="A842">
            <v>42366</v>
          </cell>
          <cell r="B842">
            <v>36.81</v>
          </cell>
        </row>
        <row r="843">
          <cell r="A843">
            <v>42367</v>
          </cell>
          <cell r="B843">
            <v>37.869999999999997</v>
          </cell>
        </row>
        <row r="844">
          <cell r="A844">
            <v>42368</v>
          </cell>
          <cell r="B844">
            <v>36.6</v>
          </cell>
        </row>
        <row r="845">
          <cell r="A845">
            <v>42369</v>
          </cell>
          <cell r="B845">
            <v>37.04</v>
          </cell>
        </row>
        <row r="846">
          <cell r="A846">
            <v>42373</v>
          </cell>
          <cell r="B846">
            <v>36.76</v>
          </cell>
        </row>
        <row r="847">
          <cell r="A847">
            <v>42374</v>
          </cell>
          <cell r="B847">
            <v>35.97</v>
          </cell>
        </row>
        <row r="848">
          <cell r="A848">
            <v>42375</v>
          </cell>
          <cell r="B848">
            <v>33.97</v>
          </cell>
        </row>
        <row r="849">
          <cell r="A849">
            <v>42376</v>
          </cell>
          <cell r="B849">
            <v>33.270000000000003</v>
          </cell>
        </row>
        <row r="850">
          <cell r="A850">
            <v>42377</v>
          </cell>
          <cell r="B850">
            <v>33.159999999999997</v>
          </cell>
        </row>
        <row r="851">
          <cell r="A851">
            <v>42380</v>
          </cell>
          <cell r="B851">
            <v>31.41</v>
          </cell>
        </row>
        <row r="852">
          <cell r="A852">
            <v>42381</v>
          </cell>
          <cell r="B852">
            <v>30.44</v>
          </cell>
        </row>
        <row r="853">
          <cell r="A853">
            <v>42382</v>
          </cell>
          <cell r="B853">
            <v>30.48</v>
          </cell>
        </row>
        <row r="854">
          <cell r="A854">
            <v>42383</v>
          </cell>
          <cell r="B854">
            <v>31.382000000000001</v>
          </cell>
        </row>
        <row r="855">
          <cell r="A855">
            <v>42384</v>
          </cell>
          <cell r="B855">
            <v>29.808</v>
          </cell>
        </row>
        <row r="856">
          <cell r="A856">
            <v>42388</v>
          </cell>
          <cell r="B856">
            <v>29.126000000000001</v>
          </cell>
        </row>
        <row r="857">
          <cell r="A857">
            <v>42389</v>
          </cell>
          <cell r="B857">
            <v>27.99</v>
          </cell>
        </row>
        <row r="858">
          <cell r="A858">
            <v>42390</v>
          </cell>
          <cell r="B858">
            <v>29.53</v>
          </cell>
        </row>
        <row r="859">
          <cell r="A859">
            <v>42391</v>
          </cell>
          <cell r="B859">
            <v>32.19</v>
          </cell>
        </row>
        <row r="860">
          <cell r="A860">
            <v>42394</v>
          </cell>
          <cell r="B860">
            <v>30.34</v>
          </cell>
        </row>
        <row r="861">
          <cell r="A861">
            <v>42395</v>
          </cell>
          <cell r="B861">
            <v>31.45</v>
          </cell>
        </row>
        <row r="862">
          <cell r="A862">
            <v>42396</v>
          </cell>
          <cell r="B862">
            <v>32.299999999999997</v>
          </cell>
        </row>
        <row r="863">
          <cell r="A863">
            <v>42397</v>
          </cell>
          <cell r="B863">
            <v>33.22</v>
          </cell>
        </row>
        <row r="864">
          <cell r="A864">
            <v>42398</v>
          </cell>
          <cell r="B864">
            <v>33.619999999999997</v>
          </cell>
        </row>
        <row r="865">
          <cell r="A865">
            <v>42401</v>
          </cell>
          <cell r="B865">
            <v>31.62</v>
          </cell>
        </row>
        <row r="866">
          <cell r="A866">
            <v>42402</v>
          </cell>
          <cell r="B866">
            <v>29.88</v>
          </cell>
        </row>
        <row r="867">
          <cell r="A867">
            <v>42403</v>
          </cell>
          <cell r="B867">
            <v>32.28</v>
          </cell>
        </row>
        <row r="868">
          <cell r="A868">
            <v>42404</v>
          </cell>
          <cell r="B868">
            <v>31.72</v>
          </cell>
        </row>
        <row r="869">
          <cell r="A869">
            <v>42405</v>
          </cell>
          <cell r="B869">
            <v>30.89</v>
          </cell>
        </row>
        <row r="870">
          <cell r="A870">
            <v>42408</v>
          </cell>
          <cell r="B870">
            <v>29.69</v>
          </cell>
        </row>
        <row r="871">
          <cell r="A871">
            <v>42409</v>
          </cell>
          <cell r="B871">
            <v>27.94</v>
          </cell>
        </row>
        <row r="872">
          <cell r="A872">
            <v>42410</v>
          </cell>
          <cell r="B872">
            <v>27.45</v>
          </cell>
        </row>
        <row r="873">
          <cell r="A873">
            <v>42411</v>
          </cell>
          <cell r="B873">
            <v>26.21</v>
          </cell>
        </row>
        <row r="874">
          <cell r="A874">
            <v>42412</v>
          </cell>
          <cell r="B874">
            <v>29.44</v>
          </cell>
        </row>
        <row r="875">
          <cell r="A875">
            <v>42416</v>
          </cell>
          <cell r="B875">
            <v>29.04</v>
          </cell>
        </row>
        <row r="876">
          <cell r="A876">
            <v>42417</v>
          </cell>
          <cell r="B876">
            <v>31.123999999999999</v>
          </cell>
        </row>
        <row r="877">
          <cell r="A877">
            <v>42418</v>
          </cell>
          <cell r="B877">
            <v>31.634</v>
          </cell>
        </row>
        <row r="878">
          <cell r="A878">
            <v>42419</v>
          </cell>
          <cell r="B878">
            <v>30.905999999999999</v>
          </cell>
        </row>
        <row r="879">
          <cell r="A879">
            <v>42422</v>
          </cell>
          <cell r="B879">
            <v>33.008000000000003</v>
          </cell>
        </row>
        <row r="880">
          <cell r="A880">
            <v>42423</v>
          </cell>
          <cell r="B880">
            <v>31.87</v>
          </cell>
        </row>
        <row r="881">
          <cell r="A881">
            <v>42424</v>
          </cell>
          <cell r="B881">
            <v>32.15</v>
          </cell>
        </row>
        <row r="882">
          <cell r="A882">
            <v>42425</v>
          </cell>
          <cell r="B882">
            <v>33.07</v>
          </cell>
        </row>
        <row r="883">
          <cell r="A883">
            <v>42426</v>
          </cell>
          <cell r="B883">
            <v>32.78</v>
          </cell>
        </row>
        <row r="884">
          <cell r="A884">
            <v>42429</v>
          </cell>
          <cell r="B884">
            <v>33.75</v>
          </cell>
        </row>
        <row r="885">
          <cell r="A885">
            <v>42430</v>
          </cell>
          <cell r="B885">
            <v>34.4</v>
          </cell>
        </row>
        <row r="886">
          <cell r="A886">
            <v>42431</v>
          </cell>
          <cell r="B886">
            <v>34.659999999999997</v>
          </cell>
        </row>
        <row r="887">
          <cell r="A887">
            <v>42432</v>
          </cell>
          <cell r="B887">
            <v>34.57</v>
          </cell>
        </row>
        <row r="888">
          <cell r="A888">
            <v>42433</v>
          </cell>
          <cell r="B888">
            <v>35.92</v>
          </cell>
        </row>
        <row r="889">
          <cell r="A889">
            <v>42436</v>
          </cell>
          <cell r="B889">
            <v>37.9</v>
          </cell>
        </row>
        <row r="890">
          <cell r="A890">
            <v>42437</v>
          </cell>
          <cell r="B890">
            <v>36.5</v>
          </cell>
        </row>
        <row r="891">
          <cell r="A891">
            <v>42438</v>
          </cell>
          <cell r="B891">
            <v>38.29</v>
          </cell>
        </row>
        <row r="892">
          <cell r="A892">
            <v>42439</v>
          </cell>
          <cell r="B892">
            <v>37.840000000000003</v>
          </cell>
        </row>
        <row r="893">
          <cell r="A893">
            <v>42440</v>
          </cell>
          <cell r="B893">
            <v>38.5</v>
          </cell>
        </row>
        <row r="894">
          <cell r="A894">
            <v>42443</v>
          </cell>
          <cell r="B894">
            <v>37.18</v>
          </cell>
        </row>
        <row r="895">
          <cell r="A895">
            <v>42444</v>
          </cell>
          <cell r="B895">
            <v>36.340000000000003</v>
          </cell>
        </row>
        <row r="896">
          <cell r="A896">
            <v>42445</v>
          </cell>
          <cell r="B896">
            <v>38.768000000000001</v>
          </cell>
        </row>
        <row r="897">
          <cell r="A897">
            <v>42446</v>
          </cell>
          <cell r="B897">
            <v>40.783999999999999</v>
          </cell>
        </row>
        <row r="898">
          <cell r="A898">
            <v>42447</v>
          </cell>
          <cell r="B898">
            <v>40.46</v>
          </cell>
        </row>
        <row r="899">
          <cell r="A899">
            <v>42450</v>
          </cell>
          <cell r="B899">
            <v>41.198</v>
          </cell>
        </row>
        <row r="900">
          <cell r="A900">
            <v>42451</v>
          </cell>
          <cell r="B900">
            <v>41.45</v>
          </cell>
        </row>
        <row r="901">
          <cell r="A901">
            <v>42452</v>
          </cell>
          <cell r="B901">
            <v>39.79</v>
          </cell>
        </row>
        <row r="902">
          <cell r="A902">
            <v>42453</v>
          </cell>
          <cell r="B902">
            <v>39.46</v>
          </cell>
        </row>
        <row r="903">
          <cell r="A903">
            <v>42457</v>
          </cell>
          <cell r="B903">
            <v>39.39</v>
          </cell>
        </row>
        <row r="904">
          <cell r="A904">
            <v>42458</v>
          </cell>
          <cell r="B904">
            <v>38.28</v>
          </cell>
        </row>
        <row r="905">
          <cell r="A905">
            <v>42459</v>
          </cell>
          <cell r="B905">
            <v>38.32</v>
          </cell>
        </row>
        <row r="906">
          <cell r="A906">
            <v>42460</v>
          </cell>
          <cell r="B906">
            <v>38.340000000000003</v>
          </cell>
        </row>
        <row r="907">
          <cell r="A907">
            <v>42461</v>
          </cell>
          <cell r="B907">
            <v>36.79</v>
          </cell>
        </row>
        <row r="908">
          <cell r="A908">
            <v>42464</v>
          </cell>
          <cell r="B908">
            <v>35.700000000000003</v>
          </cell>
        </row>
        <row r="909">
          <cell r="A909">
            <v>42465</v>
          </cell>
          <cell r="B909">
            <v>35.89</v>
          </cell>
        </row>
        <row r="910">
          <cell r="A910">
            <v>42466</v>
          </cell>
          <cell r="B910">
            <v>37.75</v>
          </cell>
        </row>
        <row r="911">
          <cell r="A911">
            <v>42467</v>
          </cell>
          <cell r="B911">
            <v>37.26</v>
          </cell>
        </row>
        <row r="912">
          <cell r="A912">
            <v>42468</v>
          </cell>
          <cell r="B912">
            <v>39.72</v>
          </cell>
        </row>
        <row r="913">
          <cell r="A913">
            <v>42471</v>
          </cell>
          <cell r="B913">
            <v>40.36</v>
          </cell>
        </row>
        <row r="914">
          <cell r="A914">
            <v>42472</v>
          </cell>
          <cell r="B914">
            <v>42.17</v>
          </cell>
        </row>
        <row r="915">
          <cell r="A915">
            <v>42473</v>
          </cell>
          <cell r="B915">
            <v>41.76</v>
          </cell>
        </row>
        <row r="916">
          <cell r="A916">
            <v>42474</v>
          </cell>
          <cell r="B916">
            <v>41.5</v>
          </cell>
        </row>
        <row r="917">
          <cell r="A917">
            <v>42475</v>
          </cell>
          <cell r="B917">
            <v>40.630000000000003</v>
          </cell>
        </row>
        <row r="918">
          <cell r="A918">
            <v>42478</v>
          </cell>
          <cell r="B918">
            <v>40.344000000000001</v>
          </cell>
        </row>
        <row r="919">
          <cell r="A919">
            <v>42479</v>
          </cell>
          <cell r="B919">
            <v>41.914000000000001</v>
          </cell>
        </row>
        <row r="920">
          <cell r="A920">
            <v>42480</v>
          </cell>
          <cell r="B920">
            <v>43.87</v>
          </cell>
        </row>
        <row r="921">
          <cell r="A921">
            <v>42481</v>
          </cell>
          <cell r="B921">
            <v>43.18</v>
          </cell>
        </row>
        <row r="922">
          <cell r="A922">
            <v>42482</v>
          </cell>
          <cell r="B922">
            <v>43.73</v>
          </cell>
        </row>
        <row r="923">
          <cell r="A923">
            <v>42485</v>
          </cell>
          <cell r="B923">
            <v>42.64</v>
          </cell>
        </row>
        <row r="924">
          <cell r="A924">
            <v>42486</v>
          </cell>
          <cell r="B924">
            <v>44.04</v>
          </cell>
        </row>
        <row r="925">
          <cell r="A925">
            <v>42487</v>
          </cell>
          <cell r="B925">
            <v>45.33</v>
          </cell>
        </row>
        <row r="926">
          <cell r="A926">
            <v>42488</v>
          </cell>
          <cell r="B926">
            <v>46.03</v>
          </cell>
        </row>
        <row r="927">
          <cell r="A927">
            <v>42489</v>
          </cell>
          <cell r="B927">
            <v>45.92</v>
          </cell>
        </row>
        <row r="928">
          <cell r="A928">
            <v>42492</v>
          </cell>
          <cell r="B928">
            <v>44.78</v>
          </cell>
        </row>
        <row r="929">
          <cell r="A929">
            <v>42493</v>
          </cell>
          <cell r="B929">
            <v>43.65</v>
          </cell>
        </row>
        <row r="930">
          <cell r="A930">
            <v>42494</v>
          </cell>
          <cell r="B930">
            <v>43.78</v>
          </cell>
        </row>
        <row r="931">
          <cell r="A931">
            <v>42495</v>
          </cell>
          <cell r="B931">
            <v>44.32</v>
          </cell>
        </row>
        <row r="932">
          <cell r="A932">
            <v>42496</v>
          </cell>
          <cell r="B932">
            <v>44.66</v>
          </cell>
        </row>
        <row r="933">
          <cell r="A933">
            <v>42499</v>
          </cell>
          <cell r="B933">
            <v>43.44</v>
          </cell>
        </row>
        <row r="934">
          <cell r="A934">
            <v>42500</v>
          </cell>
          <cell r="B934">
            <v>44.66</v>
          </cell>
        </row>
        <row r="935">
          <cell r="A935">
            <v>42501</v>
          </cell>
          <cell r="B935">
            <v>46.23</v>
          </cell>
        </row>
        <row r="936">
          <cell r="A936">
            <v>42502</v>
          </cell>
          <cell r="B936">
            <v>46.7</v>
          </cell>
        </row>
        <row r="937">
          <cell r="A937">
            <v>42503</v>
          </cell>
          <cell r="B937">
            <v>46.21</v>
          </cell>
        </row>
        <row r="938">
          <cell r="A938">
            <v>42506</v>
          </cell>
          <cell r="B938">
            <v>47.72</v>
          </cell>
        </row>
        <row r="939">
          <cell r="A939">
            <v>42507</v>
          </cell>
          <cell r="B939">
            <v>48.445999999999998</v>
          </cell>
        </row>
        <row r="940">
          <cell r="A940">
            <v>42508</v>
          </cell>
          <cell r="B940">
            <v>48.426000000000002</v>
          </cell>
        </row>
        <row r="941">
          <cell r="A941">
            <v>42509</v>
          </cell>
          <cell r="B941">
            <v>48.466000000000001</v>
          </cell>
        </row>
        <row r="942">
          <cell r="A942">
            <v>42510</v>
          </cell>
          <cell r="B942">
            <v>48.277999999999999</v>
          </cell>
        </row>
        <row r="943">
          <cell r="A943">
            <v>42513</v>
          </cell>
          <cell r="B943">
            <v>48.08</v>
          </cell>
        </row>
        <row r="944">
          <cell r="A944">
            <v>42514</v>
          </cell>
          <cell r="B944">
            <v>48.62</v>
          </cell>
        </row>
        <row r="945">
          <cell r="A945">
            <v>42515</v>
          </cell>
          <cell r="B945">
            <v>49.56</v>
          </cell>
        </row>
        <row r="946">
          <cell r="A946">
            <v>42516</v>
          </cell>
          <cell r="B946">
            <v>49.48</v>
          </cell>
        </row>
        <row r="947">
          <cell r="A947">
            <v>42517</v>
          </cell>
          <cell r="B947">
            <v>49.33</v>
          </cell>
        </row>
        <row r="948">
          <cell r="A948">
            <v>42521</v>
          </cell>
          <cell r="B948">
            <v>49.1</v>
          </cell>
        </row>
        <row r="949">
          <cell r="A949">
            <v>42522</v>
          </cell>
          <cell r="B949">
            <v>49.01</v>
          </cell>
        </row>
        <row r="950">
          <cell r="A950">
            <v>42523</v>
          </cell>
          <cell r="B950">
            <v>49.17</v>
          </cell>
        </row>
        <row r="951">
          <cell r="A951">
            <v>42524</v>
          </cell>
          <cell r="B951">
            <v>48.62</v>
          </cell>
        </row>
        <row r="952">
          <cell r="A952">
            <v>42527</v>
          </cell>
          <cell r="B952">
            <v>49.69</v>
          </cell>
        </row>
        <row r="953">
          <cell r="A953">
            <v>42528</v>
          </cell>
          <cell r="B953">
            <v>50.36</v>
          </cell>
        </row>
        <row r="954">
          <cell r="A954">
            <v>42529</v>
          </cell>
          <cell r="B954">
            <v>51.23</v>
          </cell>
        </row>
        <row r="955">
          <cell r="A955">
            <v>42530</v>
          </cell>
          <cell r="B955">
            <v>50.56</v>
          </cell>
        </row>
        <row r="956">
          <cell r="A956">
            <v>42531</v>
          </cell>
          <cell r="B956">
            <v>49.07</v>
          </cell>
        </row>
        <row r="957">
          <cell r="A957">
            <v>42534</v>
          </cell>
          <cell r="B957">
            <v>48.88</v>
          </cell>
        </row>
        <row r="958">
          <cell r="A958">
            <v>42535</v>
          </cell>
          <cell r="B958">
            <v>48.49</v>
          </cell>
        </row>
        <row r="959">
          <cell r="A959">
            <v>42536</v>
          </cell>
          <cell r="B959">
            <v>48.01</v>
          </cell>
        </row>
        <row r="960">
          <cell r="A960">
            <v>42537</v>
          </cell>
          <cell r="B960">
            <v>46.316000000000003</v>
          </cell>
        </row>
        <row r="961">
          <cell r="A961">
            <v>42538</v>
          </cell>
          <cell r="B961">
            <v>48.212000000000003</v>
          </cell>
        </row>
        <row r="962">
          <cell r="A962">
            <v>42541</v>
          </cell>
          <cell r="B962">
            <v>49.723999999999997</v>
          </cell>
        </row>
        <row r="963">
          <cell r="A963">
            <v>42542</v>
          </cell>
          <cell r="B963">
            <v>49.65</v>
          </cell>
        </row>
        <row r="964">
          <cell r="A964">
            <v>42543</v>
          </cell>
          <cell r="B964">
            <v>49.13</v>
          </cell>
        </row>
        <row r="965">
          <cell r="A965">
            <v>42544</v>
          </cell>
          <cell r="B965">
            <v>50.11</v>
          </cell>
        </row>
        <row r="966">
          <cell r="A966">
            <v>42545</v>
          </cell>
          <cell r="B966">
            <v>47.64</v>
          </cell>
        </row>
        <row r="967">
          <cell r="A967">
            <v>42548</v>
          </cell>
          <cell r="B967">
            <v>46.33</v>
          </cell>
        </row>
        <row r="968">
          <cell r="A968">
            <v>42549</v>
          </cell>
          <cell r="B968">
            <v>47.85</v>
          </cell>
        </row>
        <row r="969">
          <cell r="A969">
            <v>42550</v>
          </cell>
          <cell r="B969">
            <v>49.88</v>
          </cell>
        </row>
        <row r="970">
          <cell r="A970">
            <v>42551</v>
          </cell>
          <cell r="B970">
            <v>48.33</v>
          </cell>
        </row>
        <row r="971">
          <cell r="A971">
            <v>42552</v>
          </cell>
          <cell r="B971">
            <v>48.99</v>
          </cell>
        </row>
        <row r="972">
          <cell r="A972">
            <v>42556</v>
          </cell>
          <cell r="B972">
            <v>46.6</v>
          </cell>
        </row>
        <row r="973">
          <cell r="A973">
            <v>42557</v>
          </cell>
          <cell r="B973">
            <v>47.43</v>
          </cell>
        </row>
        <row r="974">
          <cell r="A974">
            <v>42558</v>
          </cell>
          <cell r="B974">
            <v>45.14</v>
          </cell>
        </row>
        <row r="975">
          <cell r="A975">
            <v>42559</v>
          </cell>
          <cell r="B975">
            <v>45.41</v>
          </cell>
        </row>
        <row r="976">
          <cell r="A976">
            <v>42562</v>
          </cell>
          <cell r="B976">
            <v>44.76</v>
          </cell>
        </row>
        <row r="977">
          <cell r="A977">
            <v>42563</v>
          </cell>
          <cell r="B977">
            <v>46.8</v>
          </cell>
        </row>
        <row r="978">
          <cell r="A978">
            <v>42564</v>
          </cell>
          <cell r="B978">
            <v>44.75</v>
          </cell>
        </row>
        <row r="979">
          <cell r="A979">
            <v>42565</v>
          </cell>
          <cell r="B979">
            <v>45.68</v>
          </cell>
        </row>
        <row r="980">
          <cell r="A980">
            <v>42566</v>
          </cell>
          <cell r="B980">
            <v>46.09</v>
          </cell>
        </row>
        <row r="981">
          <cell r="A981">
            <v>42569</v>
          </cell>
          <cell r="B981">
            <v>45.52</v>
          </cell>
        </row>
        <row r="982">
          <cell r="A982">
            <v>42570</v>
          </cell>
          <cell r="B982">
            <v>45.13</v>
          </cell>
        </row>
        <row r="983">
          <cell r="A983">
            <v>42571</v>
          </cell>
          <cell r="B983">
            <v>45.588000000000001</v>
          </cell>
        </row>
        <row r="984">
          <cell r="A984">
            <v>42572</v>
          </cell>
          <cell r="B984">
            <v>44.75</v>
          </cell>
        </row>
        <row r="985">
          <cell r="A985">
            <v>42573</v>
          </cell>
          <cell r="B985">
            <v>44.19</v>
          </cell>
        </row>
        <row r="986">
          <cell r="A986">
            <v>42576</v>
          </cell>
          <cell r="B986">
            <v>43.13</v>
          </cell>
        </row>
        <row r="987">
          <cell r="A987">
            <v>42577</v>
          </cell>
          <cell r="B987">
            <v>42.92</v>
          </cell>
        </row>
        <row r="988">
          <cell r="A988">
            <v>42578</v>
          </cell>
          <cell r="B988">
            <v>41.92</v>
          </cell>
        </row>
        <row r="989">
          <cell r="A989">
            <v>42579</v>
          </cell>
          <cell r="B989">
            <v>41.14</v>
          </cell>
        </row>
        <row r="990">
          <cell r="A990">
            <v>42580</v>
          </cell>
          <cell r="B990">
            <v>41.6</v>
          </cell>
        </row>
        <row r="991">
          <cell r="A991">
            <v>42583</v>
          </cell>
          <cell r="B991">
            <v>40.06</v>
          </cell>
        </row>
        <row r="992">
          <cell r="A992">
            <v>42584</v>
          </cell>
          <cell r="B992">
            <v>39.51</v>
          </cell>
        </row>
        <row r="993">
          <cell r="A993">
            <v>42585</v>
          </cell>
          <cell r="B993">
            <v>40.83</v>
          </cell>
        </row>
        <row r="994">
          <cell r="A994">
            <v>42586</v>
          </cell>
          <cell r="B994">
            <v>41.93</v>
          </cell>
        </row>
        <row r="995">
          <cell r="A995">
            <v>42587</v>
          </cell>
          <cell r="B995">
            <v>41.8</v>
          </cell>
        </row>
        <row r="996">
          <cell r="A996">
            <v>42590</v>
          </cell>
          <cell r="B996">
            <v>43.02</v>
          </cell>
        </row>
        <row r="997">
          <cell r="A997">
            <v>42591</v>
          </cell>
          <cell r="B997">
            <v>42.77</v>
          </cell>
        </row>
        <row r="998">
          <cell r="A998">
            <v>42592</v>
          </cell>
          <cell r="B998">
            <v>41.71</v>
          </cell>
        </row>
        <row r="999">
          <cell r="A999">
            <v>42593</v>
          </cell>
          <cell r="B999">
            <v>43.49</v>
          </cell>
        </row>
        <row r="1000">
          <cell r="A1000">
            <v>42594</v>
          </cell>
          <cell r="B1000">
            <v>44.49</v>
          </cell>
        </row>
        <row r="1001">
          <cell r="A1001">
            <v>42597</v>
          </cell>
          <cell r="B1001">
            <v>45.74</v>
          </cell>
        </row>
        <row r="1002">
          <cell r="A1002">
            <v>42598</v>
          </cell>
          <cell r="B1002">
            <v>46.58</v>
          </cell>
        </row>
        <row r="1003">
          <cell r="A1003">
            <v>42599</v>
          </cell>
          <cell r="B1003">
            <v>46.936</v>
          </cell>
        </row>
        <row r="1004">
          <cell r="A1004">
            <v>42600</v>
          </cell>
          <cell r="B1004">
            <v>48.488</v>
          </cell>
        </row>
        <row r="1005">
          <cell r="A1005">
            <v>42601</v>
          </cell>
          <cell r="B1005">
            <v>48.874000000000002</v>
          </cell>
        </row>
        <row r="1006">
          <cell r="A1006">
            <v>42604</v>
          </cell>
          <cell r="B1006">
            <v>47.338000000000001</v>
          </cell>
        </row>
        <row r="1007">
          <cell r="A1007">
            <v>42605</v>
          </cell>
          <cell r="B1007">
            <v>48.1</v>
          </cell>
        </row>
        <row r="1008">
          <cell r="A1008">
            <v>42606</v>
          </cell>
          <cell r="B1008">
            <v>46.77</v>
          </cell>
        </row>
        <row r="1009">
          <cell r="A1009">
            <v>42607</v>
          </cell>
          <cell r="B1009">
            <v>47.33</v>
          </cell>
        </row>
        <row r="1010">
          <cell r="A1010">
            <v>42608</v>
          </cell>
          <cell r="B1010">
            <v>47.64</v>
          </cell>
        </row>
        <row r="1011">
          <cell r="A1011">
            <v>42611</v>
          </cell>
          <cell r="B1011">
            <v>46.98</v>
          </cell>
        </row>
        <row r="1012">
          <cell r="A1012">
            <v>42612</v>
          </cell>
          <cell r="B1012">
            <v>46.35</v>
          </cell>
        </row>
        <row r="1013">
          <cell r="A1013">
            <v>42613</v>
          </cell>
          <cell r="B1013">
            <v>44.7</v>
          </cell>
        </row>
        <row r="1014">
          <cell r="A1014">
            <v>42614</v>
          </cell>
          <cell r="B1014">
            <v>43.16</v>
          </cell>
        </row>
        <row r="1015">
          <cell r="A1015">
            <v>42615</v>
          </cell>
          <cell r="B1015">
            <v>44.44</v>
          </cell>
        </row>
        <row r="1016">
          <cell r="A1016">
            <v>42619</v>
          </cell>
          <cell r="B1016">
            <v>44.83</v>
          </cell>
        </row>
        <row r="1017">
          <cell r="A1017">
            <v>42620</v>
          </cell>
          <cell r="B1017">
            <v>45.5</v>
          </cell>
        </row>
        <row r="1018">
          <cell r="A1018">
            <v>42621</v>
          </cell>
          <cell r="B1018">
            <v>47.62</v>
          </cell>
        </row>
        <row r="1019">
          <cell r="A1019">
            <v>42622</v>
          </cell>
          <cell r="B1019">
            <v>45.88</v>
          </cell>
        </row>
        <row r="1020">
          <cell r="A1020">
            <v>42625</v>
          </cell>
          <cell r="B1020">
            <v>46.29</v>
          </cell>
        </row>
        <row r="1021">
          <cell r="A1021">
            <v>42626</v>
          </cell>
          <cell r="B1021">
            <v>44.9</v>
          </cell>
        </row>
        <row r="1022">
          <cell r="A1022">
            <v>42627</v>
          </cell>
          <cell r="B1022">
            <v>43.58</v>
          </cell>
        </row>
        <row r="1023">
          <cell r="A1023">
            <v>42628</v>
          </cell>
          <cell r="B1023">
            <v>44.031999999999996</v>
          </cell>
        </row>
        <row r="1024">
          <cell r="A1024">
            <v>42629</v>
          </cell>
          <cell r="B1024">
            <v>43.265999999999998</v>
          </cell>
        </row>
        <row r="1025">
          <cell r="A1025">
            <v>42632</v>
          </cell>
          <cell r="B1025">
            <v>43.636000000000003</v>
          </cell>
        </row>
        <row r="1026">
          <cell r="A1026">
            <v>42633</v>
          </cell>
          <cell r="B1026">
            <v>43.927999999999997</v>
          </cell>
        </row>
        <row r="1027">
          <cell r="A1027">
            <v>42634</v>
          </cell>
          <cell r="B1027">
            <v>45.34</v>
          </cell>
        </row>
        <row r="1028">
          <cell r="A1028">
            <v>42635</v>
          </cell>
          <cell r="B1028">
            <v>46.32</v>
          </cell>
        </row>
        <row r="1029">
          <cell r="A1029">
            <v>42636</v>
          </cell>
          <cell r="B1029">
            <v>44.48</v>
          </cell>
        </row>
        <row r="1030">
          <cell r="A1030">
            <v>42639</v>
          </cell>
          <cell r="B1030">
            <v>45.93</v>
          </cell>
        </row>
        <row r="1031">
          <cell r="A1031">
            <v>42640</v>
          </cell>
          <cell r="B1031">
            <v>44.67</v>
          </cell>
        </row>
        <row r="1032">
          <cell r="A1032">
            <v>42641</v>
          </cell>
          <cell r="B1032">
            <v>47.05</v>
          </cell>
        </row>
        <row r="1033">
          <cell r="A1033">
            <v>42642</v>
          </cell>
          <cell r="B1033">
            <v>47.83</v>
          </cell>
        </row>
        <row r="1034">
          <cell r="A1034">
            <v>42643</v>
          </cell>
          <cell r="B1034">
            <v>48.24</v>
          </cell>
        </row>
        <row r="1035">
          <cell r="A1035">
            <v>42646</v>
          </cell>
          <cell r="B1035">
            <v>48.81</v>
          </cell>
        </row>
        <row r="1036">
          <cell r="A1036">
            <v>42647</v>
          </cell>
          <cell r="B1036">
            <v>48.69</v>
          </cell>
        </row>
        <row r="1037">
          <cell r="A1037">
            <v>42648</v>
          </cell>
          <cell r="B1037">
            <v>49.83</v>
          </cell>
        </row>
        <row r="1038">
          <cell r="A1038">
            <v>42649</v>
          </cell>
          <cell r="B1038">
            <v>50.44</v>
          </cell>
        </row>
        <row r="1039">
          <cell r="A1039">
            <v>42650</v>
          </cell>
          <cell r="B1039">
            <v>49.81</v>
          </cell>
        </row>
        <row r="1040">
          <cell r="A1040">
            <v>42653</v>
          </cell>
          <cell r="B1040">
            <v>51.35</v>
          </cell>
        </row>
        <row r="1041">
          <cell r="A1041">
            <v>42654</v>
          </cell>
          <cell r="B1041">
            <v>50.79</v>
          </cell>
        </row>
        <row r="1042">
          <cell r="A1042">
            <v>42655</v>
          </cell>
          <cell r="B1042">
            <v>50.18</v>
          </cell>
        </row>
        <row r="1043">
          <cell r="A1043">
            <v>42656</v>
          </cell>
          <cell r="B1043">
            <v>50.44</v>
          </cell>
        </row>
        <row r="1044">
          <cell r="A1044">
            <v>42657</v>
          </cell>
          <cell r="B1044">
            <v>50.35</v>
          </cell>
        </row>
        <row r="1045">
          <cell r="A1045">
            <v>42660</v>
          </cell>
          <cell r="B1045">
            <v>50.026000000000003</v>
          </cell>
        </row>
        <row r="1046">
          <cell r="A1046">
            <v>42661</v>
          </cell>
          <cell r="B1046">
            <v>50.421999999999997</v>
          </cell>
        </row>
        <row r="1047">
          <cell r="A1047">
            <v>42662</v>
          </cell>
          <cell r="B1047">
            <v>51.731999999999999</v>
          </cell>
        </row>
        <row r="1048">
          <cell r="A1048">
            <v>42663</v>
          </cell>
          <cell r="B1048">
            <v>50.59</v>
          </cell>
        </row>
        <row r="1049">
          <cell r="A1049">
            <v>42664</v>
          </cell>
          <cell r="B1049">
            <v>50.85</v>
          </cell>
        </row>
        <row r="1050">
          <cell r="A1050">
            <v>42667</v>
          </cell>
          <cell r="B1050">
            <v>50.52</v>
          </cell>
        </row>
        <row r="1051">
          <cell r="A1051">
            <v>42668</v>
          </cell>
          <cell r="B1051">
            <v>49.96</v>
          </cell>
        </row>
        <row r="1052">
          <cell r="A1052">
            <v>42669</v>
          </cell>
          <cell r="B1052">
            <v>49.18</v>
          </cell>
        </row>
        <row r="1053">
          <cell r="A1053">
            <v>42670</v>
          </cell>
          <cell r="B1053">
            <v>49.72</v>
          </cell>
        </row>
        <row r="1054">
          <cell r="A1054">
            <v>42671</v>
          </cell>
          <cell r="B1054">
            <v>48.7</v>
          </cell>
        </row>
        <row r="1055">
          <cell r="A1055">
            <v>42674</v>
          </cell>
          <cell r="B1055">
            <v>46.86</v>
          </cell>
        </row>
        <row r="1056">
          <cell r="A1056">
            <v>42675</v>
          </cell>
          <cell r="B1056">
            <v>46.67</v>
          </cell>
        </row>
        <row r="1057">
          <cell r="A1057">
            <v>42676</v>
          </cell>
          <cell r="B1057">
            <v>45.34</v>
          </cell>
        </row>
        <row r="1058">
          <cell r="A1058">
            <v>42677</v>
          </cell>
          <cell r="B1058">
            <v>44.66</v>
          </cell>
        </row>
        <row r="1059">
          <cell r="A1059">
            <v>42678</v>
          </cell>
          <cell r="B1059">
            <v>44.07</v>
          </cell>
        </row>
        <row r="1060">
          <cell r="A1060">
            <v>42681</v>
          </cell>
          <cell r="B1060">
            <v>44.89</v>
          </cell>
        </row>
        <row r="1061">
          <cell r="A1061">
            <v>42682</v>
          </cell>
          <cell r="B1061">
            <v>44.98</v>
          </cell>
        </row>
        <row r="1062">
          <cell r="A1062">
            <v>42683</v>
          </cell>
          <cell r="B1062">
            <v>45.27</v>
          </cell>
        </row>
        <row r="1063">
          <cell r="A1063">
            <v>42684</v>
          </cell>
          <cell r="B1063">
            <v>44.66</v>
          </cell>
        </row>
        <row r="1064">
          <cell r="A1064">
            <v>42685</v>
          </cell>
          <cell r="B1064">
            <v>43.41</v>
          </cell>
        </row>
        <row r="1065">
          <cell r="A1065">
            <v>42688</v>
          </cell>
          <cell r="B1065">
            <v>43.32</v>
          </cell>
        </row>
        <row r="1066">
          <cell r="A1066">
            <v>42689</v>
          </cell>
          <cell r="B1066">
            <v>45.81</v>
          </cell>
        </row>
        <row r="1067">
          <cell r="A1067">
            <v>42690</v>
          </cell>
          <cell r="B1067">
            <v>45.676000000000002</v>
          </cell>
        </row>
        <row r="1068">
          <cell r="A1068">
            <v>42691</v>
          </cell>
          <cell r="B1068">
            <v>45.643999999999998</v>
          </cell>
        </row>
        <row r="1069">
          <cell r="A1069">
            <v>42692</v>
          </cell>
          <cell r="B1069">
            <v>46.091999999999999</v>
          </cell>
        </row>
        <row r="1070">
          <cell r="A1070">
            <v>42695</v>
          </cell>
          <cell r="B1070">
            <v>48.09</v>
          </cell>
        </row>
        <row r="1071">
          <cell r="A1071">
            <v>42696</v>
          </cell>
          <cell r="B1071">
            <v>48.03</v>
          </cell>
        </row>
        <row r="1072">
          <cell r="A1072">
            <v>42697</v>
          </cell>
          <cell r="B1072">
            <v>47.96</v>
          </cell>
        </row>
        <row r="1073">
          <cell r="A1073">
            <v>42699</v>
          </cell>
          <cell r="B1073">
            <v>46.06</v>
          </cell>
        </row>
        <row r="1074">
          <cell r="A1074">
            <v>42702</v>
          </cell>
          <cell r="B1074">
            <v>47.08</v>
          </cell>
        </row>
        <row r="1075">
          <cell r="A1075">
            <v>42703</v>
          </cell>
          <cell r="B1075">
            <v>45.23</v>
          </cell>
        </row>
        <row r="1076">
          <cell r="A1076">
            <v>42704</v>
          </cell>
          <cell r="B1076">
            <v>49.44</v>
          </cell>
        </row>
        <row r="1077">
          <cell r="A1077">
            <v>42705</v>
          </cell>
          <cell r="B1077">
            <v>51.06</v>
          </cell>
        </row>
        <row r="1078">
          <cell r="A1078">
            <v>42706</v>
          </cell>
          <cell r="B1078">
            <v>51.68</v>
          </cell>
        </row>
        <row r="1079">
          <cell r="A1079">
            <v>42709</v>
          </cell>
          <cell r="B1079">
            <v>51.79</v>
          </cell>
        </row>
        <row r="1080">
          <cell r="A1080">
            <v>42710</v>
          </cell>
          <cell r="B1080">
            <v>50.93</v>
          </cell>
        </row>
        <row r="1081">
          <cell r="A1081">
            <v>42711</v>
          </cell>
          <cell r="B1081">
            <v>49.77</v>
          </cell>
        </row>
        <row r="1082">
          <cell r="A1082">
            <v>42712</v>
          </cell>
          <cell r="B1082">
            <v>50.84</v>
          </cell>
        </row>
        <row r="1083">
          <cell r="A1083">
            <v>42713</v>
          </cell>
          <cell r="B1083">
            <v>51.5</v>
          </cell>
        </row>
        <row r="1084">
          <cell r="A1084">
            <v>42716</v>
          </cell>
          <cell r="B1084">
            <v>52.83</v>
          </cell>
        </row>
        <row r="1085">
          <cell r="A1085">
            <v>42717</v>
          </cell>
          <cell r="B1085">
            <v>52.98</v>
          </cell>
        </row>
        <row r="1086">
          <cell r="A1086">
            <v>42718</v>
          </cell>
          <cell r="B1086">
            <v>51.04</v>
          </cell>
        </row>
        <row r="1087">
          <cell r="A1087">
            <v>42719</v>
          </cell>
          <cell r="B1087">
            <v>51.113999999999997</v>
          </cell>
        </row>
        <row r="1088">
          <cell r="A1088">
            <v>42720</v>
          </cell>
          <cell r="B1088">
            <v>52.32</v>
          </cell>
        </row>
        <row r="1089">
          <cell r="A1089">
            <v>42723</v>
          </cell>
          <cell r="B1089">
            <v>52.683999999999997</v>
          </cell>
        </row>
        <row r="1090">
          <cell r="A1090">
            <v>42724</v>
          </cell>
          <cell r="B1090">
            <v>53.085999999999999</v>
          </cell>
        </row>
        <row r="1091">
          <cell r="A1091">
            <v>42725</v>
          </cell>
          <cell r="B1091">
            <v>52.49</v>
          </cell>
        </row>
        <row r="1092">
          <cell r="A1092">
            <v>42726</v>
          </cell>
          <cell r="B1092">
            <v>52.95</v>
          </cell>
        </row>
        <row r="1093">
          <cell r="A1093">
            <v>42727</v>
          </cell>
          <cell r="B1093">
            <v>53.02</v>
          </cell>
        </row>
        <row r="1094">
          <cell r="A1094">
            <v>42731</v>
          </cell>
          <cell r="B1094">
            <v>53.9</v>
          </cell>
        </row>
        <row r="1095">
          <cell r="A1095">
            <v>42732</v>
          </cell>
          <cell r="B1095">
            <v>54.06</v>
          </cell>
        </row>
        <row r="1096">
          <cell r="A1096">
            <v>42733</v>
          </cell>
          <cell r="B1096">
            <v>53.77</v>
          </cell>
        </row>
        <row r="1097">
          <cell r="A1097">
            <v>42734</v>
          </cell>
          <cell r="B1097">
            <v>53.72</v>
          </cell>
        </row>
        <row r="1098">
          <cell r="A1098">
            <v>42738</v>
          </cell>
          <cell r="B1098">
            <v>52.33</v>
          </cell>
        </row>
        <row r="1099">
          <cell r="A1099">
            <v>42739</v>
          </cell>
          <cell r="B1099">
            <v>53.26</v>
          </cell>
        </row>
        <row r="1100">
          <cell r="A1100">
            <v>42740</v>
          </cell>
          <cell r="B1100">
            <v>53.76</v>
          </cell>
        </row>
        <row r="1101">
          <cell r="A1101">
            <v>42741</v>
          </cell>
          <cell r="B1101">
            <v>53.99</v>
          </cell>
        </row>
        <row r="1102">
          <cell r="A1102">
            <v>42744</v>
          </cell>
          <cell r="B1102">
            <v>51.96</v>
          </cell>
        </row>
        <row r="1103">
          <cell r="A1103">
            <v>42745</v>
          </cell>
          <cell r="B1103">
            <v>50.82</v>
          </cell>
        </row>
        <row r="1104">
          <cell r="A1104">
            <v>42746</v>
          </cell>
          <cell r="B1104">
            <v>52.25</v>
          </cell>
        </row>
        <row r="1105">
          <cell r="A1105">
            <v>42747</v>
          </cell>
          <cell r="B1105">
            <v>53.01</v>
          </cell>
        </row>
        <row r="1106">
          <cell r="A1106">
            <v>42748</v>
          </cell>
          <cell r="B1106">
            <v>52.37</v>
          </cell>
        </row>
        <row r="1107">
          <cell r="A1107">
            <v>42752</v>
          </cell>
          <cell r="B1107">
            <v>52.636000000000003</v>
          </cell>
        </row>
        <row r="1108">
          <cell r="A1108">
            <v>42753</v>
          </cell>
          <cell r="B1108">
            <v>51.404000000000003</v>
          </cell>
        </row>
        <row r="1109">
          <cell r="A1109">
            <v>42754</v>
          </cell>
          <cell r="B1109">
            <v>51.82</v>
          </cell>
        </row>
        <row r="1110">
          <cell r="A1110">
            <v>42755</v>
          </cell>
          <cell r="B1110">
            <v>53.06</v>
          </cell>
        </row>
        <row r="1111">
          <cell r="A1111">
            <v>42758</v>
          </cell>
          <cell r="B1111">
            <v>52.75</v>
          </cell>
        </row>
        <row r="1112">
          <cell r="A1112">
            <v>42759</v>
          </cell>
          <cell r="B1112">
            <v>53.18</v>
          </cell>
        </row>
        <row r="1113">
          <cell r="A1113">
            <v>42760</v>
          </cell>
          <cell r="B1113">
            <v>52.75</v>
          </cell>
        </row>
        <row r="1114">
          <cell r="A1114">
            <v>42761</v>
          </cell>
          <cell r="B1114">
            <v>53.78</v>
          </cell>
        </row>
        <row r="1115">
          <cell r="A1115">
            <v>42762</v>
          </cell>
          <cell r="B1115">
            <v>53.17</v>
          </cell>
        </row>
        <row r="1116">
          <cell r="A1116">
            <v>42765</v>
          </cell>
          <cell r="B1116">
            <v>52.63</v>
          </cell>
        </row>
        <row r="1117">
          <cell r="A1117">
            <v>42766</v>
          </cell>
          <cell r="B1117">
            <v>52.81</v>
          </cell>
        </row>
        <row r="1118">
          <cell r="A1118">
            <v>42767</v>
          </cell>
          <cell r="B1118">
            <v>53.88</v>
          </cell>
        </row>
        <row r="1119">
          <cell r="A1119">
            <v>42768</v>
          </cell>
          <cell r="B1119">
            <v>53.54</v>
          </cell>
        </row>
        <row r="1120">
          <cell r="A1120">
            <v>42769</v>
          </cell>
          <cell r="B1120">
            <v>53.83</v>
          </cell>
        </row>
        <row r="1121">
          <cell r="A1121">
            <v>42772</v>
          </cell>
          <cell r="B1121">
            <v>53.01</v>
          </cell>
        </row>
        <row r="1122">
          <cell r="A1122">
            <v>42773</v>
          </cell>
          <cell r="B1122">
            <v>52.17</v>
          </cell>
        </row>
        <row r="1123">
          <cell r="A1123">
            <v>42774</v>
          </cell>
          <cell r="B1123">
            <v>52.34</v>
          </cell>
        </row>
        <row r="1124">
          <cell r="A1124">
            <v>42775</v>
          </cell>
          <cell r="B1124">
            <v>53</v>
          </cell>
        </row>
        <row r="1125">
          <cell r="A1125">
            <v>42776</v>
          </cell>
          <cell r="B1125">
            <v>53.86</v>
          </cell>
        </row>
        <row r="1126">
          <cell r="A1126">
            <v>42779</v>
          </cell>
          <cell r="B1126">
            <v>52.93</v>
          </cell>
        </row>
        <row r="1127">
          <cell r="A1127">
            <v>42780</v>
          </cell>
          <cell r="B1127">
            <v>53.2</v>
          </cell>
        </row>
        <row r="1128">
          <cell r="A1128">
            <v>42781</v>
          </cell>
          <cell r="B1128">
            <v>53.207999999999998</v>
          </cell>
        </row>
        <row r="1129">
          <cell r="A1129">
            <v>42782</v>
          </cell>
          <cell r="B1129">
            <v>53.515999999999998</v>
          </cell>
        </row>
        <row r="1130">
          <cell r="A1130">
            <v>42783</v>
          </cell>
          <cell r="B1130">
            <v>53.628</v>
          </cell>
        </row>
        <row r="1131">
          <cell r="A1131">
            <v>42787</v>
          </cell>
          <cell r="B1131">
            <v>54.276000000000003</v>
          </cell>
        </row>
        <row r="1132">
          <cell r="A1132">
            <v>42788</v>
          </cell>
          <cell r="B1132">
            <v>53.59</v>
          </cell>
        </row>
        <row r="1133">
          <cell r="A1133">
            <v>42789</v>
          </cell>
          <cell r="B1133">
            <v>54.45</v>
          </cell>
        </row>
        <row r="1134">
          <cell r="A1134">
            <v>42790</v>
          </cell>
          <cell r="B1134">
            <v>53.99</v>
          </cell>
        </row>
        <row r="1135">
          <cell r="A1135">
            <v>42793</v>
          </cell>
          <cell r="B1135">
            <v>54.05</v>
          </cell>
        </row>
        <row r="1136">
          <cell r="A1136">
            <v>42794</v>
          </cell>
          <cell r="B1136">
            <v>54.01</v>
          </cell>
        </row>
        <row r="1137">
          <cell r="A1137">
            <v>42795</v>
          </cell>
          <cell r="B1137">
            <v>53.83</v>
          </cell>
        </row>
        <row r="1138">
          <cell r="A1138">
            <v>42796</v>
          </cell>
          <cell r="B1138">
            <v>52.61</v>
          </cell>
        </row>
        <row r="1139">
          <cell r="A1139">
            <v>42797</v>
          </cell>
          <cell r="B1139">
            <v>53.33</v>
          </cell>
        </row>
        <row r="1140">
          <cell r="A1140">
            <v>42800</v>
          </cell>
          <cell r="B1140">
            <v>53.2</v>
          </cell>
        </row>
        <row r="1141">
          <cell r="A1141">
            <v>42801</v>
          </cell>
          <cell r="B1141">
            <v>53.14</v>
          </cell>
        </row>
        <row r="1142">
          <cell r="A1142">
            <v>42802</v>
          </cell>
          <cell r="B1142">
            <v>50.28</v>
          </cell>
        </row>
        <row r="1143">
          <cell r="A1143">
            <v>42803</v>
          </cell>
          <cell r="B1143">
            <v>49.28</v>
          </cell>
        </row>
        <row r="1144">
          <cell r="A1144">
            <v>42804</v>
          </cell>
          <cell r="B1144">
            <v>48.49</v>
          </cell>
        </row>
        <row r="1145">
          <cell r="A1145">
            <v>42807</v>
          </cell>
          <cell r="B1145">
            <v>48.4</v>
          </cell>
        </row>
        <row r="1146">
          <cell r="A1146">
            <v>42808</v>
          </cell>
          <cell r="B1146">
            <v>47.72</v>
          </cell>
        </row>
        <row r="1147">
          <cell r="A1147">
            <v>42809</v>
          </cell>
          <cell r="B1147">
            <v>48.86</v>
          </cell>
        </row>
        <row r="1148">
          <cell r="A1148">
            <v>42810</v>
          </cell>
          <cell r="B1148">
            <v>48.847999999999999</v>
          </cell>
        </row>
        <row r="1149">
          <cell r="A1149">
            <v>42811</v>
          </cell>
          <cell r="B1149">
            <v>48.991999999999997</v>
          </cell>
        </row>
        <row r="1150">
          <cell r="A1150">
            <v>42814</v>
          </cell>
          <cell r="B1150">
            <v>48.634</v>
          </cell>
        </row>
        <row r="1151">
          <cell r="A1151">
            <v>42815</v>
          </cell>
          <cell r="B1151">
            <v>48.06</v>
          </cell>
        </row>
        <row r="1152">
          <cell r="A1152">
            <v>42816</v>
          </cell>
          <cell r="B1152">
            <v>48.04</v>
          </cell>
        </row>
        <row r="1153">
          <cell r="A1153">
            <v>42817</v>
          </cell>
          <cell r="B1153">
            <v>47.7</v>
          </cell>
        </row>
        <row r="1154">
          <cell r="A1154">
            <v>42818</v>
          </cell>
          <cell r="B1154">
            <v>47.97</v>
          </cell>
        </row>
        <row r="1155">
          <cell r="A1155">
            <v>42821</v>
          </cell>
          <cell r="B1155">
            <v>47.73</v>
          </cell>
        </row>
        <row r="1156">
          <cell r="A1156">
            <v>42822</v>
          </cell>
          <cell r="B1156">
            <v>48.37</v>
          </cell>
        </row>
        <row r="1157">
          <cell r="A1157">
            <v>42823</v>
          </cell>
          <cell r="B1157">
            <v>49.51</v>
          </cell>
        </row>
        <row r="1158">
          <cell r="A1158">
            <v>42824</v>
          </cell>
          <cell r="B1158">
            <v>50.35</v>
          </cell>
        </row>
        <row r="1159">
          <cell r="A1159">
            <v>42825</v>
          </cell>
          <cell r="B1159">
            <v>50.6</v>
          </cell>
        </row>
        <row r="1160">
          <cell r="A1160">
            <v>42828</v>
          </cell>
          <cell r="B1160">
            <v>50.24</v>
          </cell>
        </row>
        <row r="1161">
          <cell r="A1161">
            <v>42829</v>
          </cell>
          <cell r="B1161">
            <v>51.03</v>
          </cell>
        </row>
        <row r="1162">
          <cell r="A1162">
            <v>42830</v>
          </cell>
          <cell r="B1162">
            <v>51.15</v>
          </cell>
        </row>
        <row r="1163">
          <cell r="A1163">
            <v>42831</v>
          </cell>
          <cell r="B1163">
            <v>51.7</v>
          </cell>
        </row>
        <row r="1164">
          <cell r="A1164">
            <v>42832</v>
          </cell>
          <cell r="B1164">
            <v>52.24</v>
          </cell>
        </row>
        <row r="1165">
          <cell r="A1165">
            <v>42835</v>
          </cell>
          <cell r="B1165">
            <v>53.08</v>
          </cell>
        </row>
        <row r="1166">
          <cell r="A1166">
            <v>42836</v>
          </cell>
          <cell r="B1166">
            <v>53.4</v>
          </cell>
        </row>
        <row r="1167">
          <cell r="A1167">
            <v>42837</v>
          </cell>
          <cell r="B1167">
            <v>53.11</v>
          </cell>
        </row>
        <row r="1168">
          <cell r="A1168">
            <v>42838</v>
          </cell>
          <cell r="B1168">
            <v>53.18</v>
          </cell>
        </row>
        <row r="1169">
          <cell r="A1169">
            <v>42842</v>
          </cell>
          <cell r="B1169">
            <v>52.741999999999997</v>
          </cell>
        </row>
        <row r="1170">
          <cell r="A1170">
            <v>42843</v>
          </cell>
          <cell r="B1170">
            <v>52.585999999999999</v>
          </cell>
        </row>
        <row r="1171">
          <cell r="A1171">
            <v>42844</v>
          </cell>
          <cell r="B1171">
            <v>50.686</v>
          </cell>
        </row>
        <row r="1172">
          <cell r="A1172">
            <v>42845</v>
          </cell>
          <cell r="B1172">
            <v>50.622</v>
          </cell>
        </row>
        <row r="1173">
          <cell r="A1173">
            <v>42846</v>
          </cell>
          <cell r="B1173">
            <v>49.62</v>
          </cell>
        </row>
        <row r="1174">
          <cell r="A1174">
            <v>42849</v>
          </cell>
          <cell r="B1174">
            <v>49.23</v>
          </cell>
        </row>
        <row r="1175">
          <cell r="A1175">
            <v>42850</v>
          </cell>
          <cell r="B1175">
            <v>49.56</v>
          </cell>
        </row>
        <row r="1176">
          <cell r="A1176">
            <v>42851</v>
          </cell>
          <cell r="B1176">
            <v>49.62</v>
          </cell>
        </row>
        <row r="1177">
          <cell r="A1177">
            <v>42852</v>
          </cell>
          <cell r="B1177">
            <v>48.97</v>
          </cell>
        </row>
        <row r="1178">
          <cell r="A1178">
            <v>42853</v>
          </cell>
          <cell r="B1178">
            <v>49.33</v>
          </cell>
        </row>
        <row r="1179">
          <cell r="A1179">
            <v>42856</v>
          </cell>
          <cell r="B1179">
            <v>48.84</v>
          </cell>
        </row>
        <row r="1180">
          <cell r="A1180">
            <v>42857</v>
          </cell>
          <cell r="B1180">
            <v>47.66</v>
          </cell>
        </row>
        <row r="1181">
          <cell r="A1181">
            <v>42858</v>
          </cell>
          <cell r="B1181">
            <v>47.82</v>
          </cell>
        </row>
        <row r="1182">
          <cell r="A1182">
            <v>42859</v>
          </cell>
          <cell r="B1182">
            <v>45.52</v>
          </cell>
        </row>
        <row r="1183">
          <cell r="A1183">
            <v>42860</v>
          </cell>
          <cell r="B1183">
            <v>46.22</v>
          </cell>
        </row>
        <row r="1184">
          <cell r="A1184">
            <v>42863</v>
          </cell>
          <cell r="B1184">
            <v>46.43</v>
          </cell>
        </row>
        <row r="1185">
          <cell r="A1185">
            <v>42864</v>
          </cell>
          <cell r="B1185">
            <v>45.88</v>
          </cell>
        </row>
        <row r="1186">
          <cell r="A1186">
            <v>42865</v>
          </cell>
          <cell r="B1186">
            <v>47.33</v>
          </cell>
        </row>
        <row r="1187">
          <cell r="A1187">
            <v>42866</v>
          </cell>
          <cell r="B1187">
            <v>47.83</v>
          </cell>
        </row>
        <row r="1188">
          <cell r="A1188">
            <v>42867</v>
          </cell>
          <cell r="B1188">
            <v>47.84</v>
          </cell>
        </row>
        <row r="1189">
          <cell r="A1189">
            <v>42870</v>
          </cell>
          <cell r="B1189">
            <v>48.85</v>
          </cell>
        </row>
        <row r="1190">
          <cell r="A1190">
            <v>42871</v>
          </cell>
          <cell r="B1190">
            <v>48.66</v>
          </cell>
        </row>
        <row r="1191">
          <cell r="A1191">
            <v>42872</v>
          </cell>
          <cell r="B1191">
            <v>49.137999999999998</v>
          </cell>
        </row>
        <row r="1192">
          <cell r="A1192">
            <v>42873</v>
          </cell>
          <cell r="B1192">
            <v>49.473999999999997</v>
          </cell>
        </row>
        <row r="1193">
          <cell r="A1193">
            <v>42874</v>
          </cell>
          <cell r="B1193">
            <v>50.533999999999999</v>
          </cell>
        </row>
        <row r="1194">
          <cell r="A1194">
            <v>42877</v>
          </cell>
          <cell r="B1194">
            <v>51.05</v>
          </cell>
        </row>
        <row r="1195">
          <cell r="A1195">
            <v>42878</v>
          </cell>
          <cell r="B1195">
            <v>51.47</v>
          </cell>
        </row>
        <row r="1196">
          <cell r="A1196">
            <v>42879</v>
          </cell>
          <cell r="B1196">
            <v>51.36</v>
          </cell>
        </row>
        <row r="1197">
          <cell r="A1197">
            <v>42880</v>
          </cell>
          <cell r="B1197">
            <v>48.9</v>
          </cell>
        </row>
        <row r="1198">
          <cell r="A1198">
            <v>42881</v>
          </cell>
          <cell r="B1198">
            <v>49.8</v>
          </cell>
        </row>
        <row r="1199">
          <cell r="A1199">
            <v>42885</v>
          </cell>
          <cell r="B1199">
            <v>49.66</v>
          </cell>
        </row>
        <row r="1200">
          <cell r="A1200">
            <v>42886</v>
          </cell>
          <cell r="B1200">
            <v>48.32</v>
          </cell>
        </row>
        <row r="1201">
          <cell r="A1201">
            <v>42887</v>
          </cell>
          <cell r="B1201">
            <v>48.36</v>
          </cell>
        </row>
        <row r="1202">
          <cell r="A1202">
            <v>42888</v>
          </cell>
          <cell r="B1202">
            <v>47.66</v>
          </cell>
        </row>
        <row r="1203">
          <cell r="A1203">
            <v>42891</v>
          </cell>
          <cell r="B1203">
            <v>47.4</v>
          </cell>
        </row>
        <row r="1204">
          <cell r="A1204">
            <v>42892</v>
          </cell>
          <cell r="B1204">
            <v>48.19</v>
          </cell>
        </row>
        <row r="1205">
          <cell r="A1205">
            <v>42893</v>
          </cell>
          <cell r="B1205">
            <v>45.72</v>
          </cell>
        </row>
        <row r="1206">
          <cell r="A1206">
            <v>42894</v>
          </cell>
          <cell r="B1206">
            <v>45.64</v>
          </cell>
        </row>
        <row r="1207">
          <cell r="A1207">
            <v>42895</v>
          </cell>
          <cell r="B1207">
            <v>45.83</v>
          </cell>
        </row>
        <row r="1208">
          <cell r="A1208">
            <v>42898</v>
          </cell>
          <cell r="B1208">
            <v>46.08</v>
          </cell>
        </row>
        <row r="1209">
          <cell r="A1209">
            <v>42899</v>
          </cell>
          <cell r="B1209">
            <v>46.46</v>
          </cell>
        </row>
        <row r="1210">
          <cell r="A1210">
            <v>42900</v>
          </cell>
          <cell r="B1210">
            <v>44.73</v>
          </cell>
        </row>
        <row r="1211">
          <cell r="A1211">
            <v>42901</v>
          </cell>
          <cell r="B1211">
            <v>44.503999999999998</v>
          </cell>
        </row>
        <row r="1212">
          <cell r="A1212">
            <v>42902</v>
          </cell>
          <cell r="B1212">
            <v>44.832000000000001</v>
          </cell>
        </row>
        <row r="1213">
          <cell r="A1213">
            <v>42905</v>
          </cell>
          <cell r="B1213">
            <v>44.338000000000001</v>
          </cell>
        </row>
        <row r="1214">
          <cell r="A1214">
            <v>42906</v>
          </cell>
          <cell r="B1214">
            <v>43.454000000000001</v>
          </cell>
        </row>
        <row r="1215">
          <cell r="A1215">
            <v>42907</v>
          </cell>
          <cell r="B1215">
            <v>42.53</v>
          </cell>
        </row>
        <row r="1216">
          <cell r="A1216">
            <v>42908</v>
          </cell>
          <cell r="B1216">
            <v>42.74</v>
          </cell>
        </row>
        <row r="1217">
          <cell r="A1217">
            <v>42909</v>
          </cell>
          <cell r="B1217">
            <v>43.01</v>
          </cell>
        </row>
        <row r="1218">
          <cell r="A1218">
            <v>42912</v>
          </cell>
          <cell r="B1218">
            <v>43.38</v>
          </cell>
        </row>
        <row r="1219">
          <cell r="A1219">
            <v>42913</v>
          </cell>
          <cell r="B1219">
            <v>44.24</v>
          </cell>
        </row>
        <row r="1220">
          <cell r="A1220">
            <v>42914</v>
          </cell>
          <cell r="B1220">
            <v>44.74</v>
          </cell>
        </row>
        <row r="1221">
          <cell r="A1221">
            <v>42915</v>
          </cell>
          <cell r="B1221">
            <v>44.93</v>
          </cell>
        </row>
        <row r="1222">
          <cell r="A1222">
            <v>42916</v>
          </cell>
          <cell r="B1222">
            <v>46.04</v>
          </cell>
        </row>
        <row r="1223">
          <cell r="A1223">
            <v>42919</v>
          </cell>
          <cell r="B1223">
            <v>47.07</v>
          </cell>
        </row>
        <row r="1224">
          <cell r="A1224">
            <v>42921</v>
          </cell>
          <cell r="B1224">
            <v>45.13</v>
          </cell>
        </row>
        <row r="1225">
          <cell r="A1225">
            <v>42922</v>
          </cell>
          <cell r="B1225">
            <v>45.52</v>
          </cell>
        </row>
        <row r="1226">
          <cell r="A1226">
            <v>42923</v>
          </cell>
          <cell r="B1226">
            <v>44.23</v>
          </cell>
        </row>
        <row r="1227">
          <cell r="A1227">
            <v>42926</v>
          </cell>
          <cell r="B1227">
            <v>44.4</v>
          </cell>
        </row>
        <row r="1228">
          <cell r="A1228">
            <v>42927</v>
          </cell>
          <cell r="B1228">
            <v>45.04</v>
          </cell>
        </row>
        <row r="1229">
          <cell r="A1229">
            <v>42928</v>
          </cell>
          <cell r="B1229">
            <v>45.49</v>
          </cell>
        </row>
        <row r="1230">
          <cell r="A1230">
            <v>42929</v>
          </cell>
          <cell r="B1230">
            <v>46.08</v>
          </cell>
        </row>
        <row r="1231">
          <cell r="A1231">
            <v>42930</v>
          </cell>
          <cell r="B1231">
            <v>46.54</v>
          </cell>
        </row>
        <row r="1232">
          <cell r="A1232">
            <v>42933</v>
          </cell>
          <cell r="B1232">
            <v>46.061999999999998</v>
          </cell>
        </row>
        <row r="1233">
          <cell r="A1233">
            <v>42934</v>
          </cell>
          <cell r="B1233">
            <v>46.475999999999999</v>
          </cell>
        </row>
        <row r="1234">
          <cell r="A1234">
            <v>42935</v>
          </cell>
          <cell r="B1234">
            <v>47.24</v>
          </cell>
        </row>
        <row r="1235">
          <cell r="A1235">
            <v>42936</v>
          </cell>
          <cell r="B1235">
            <v>46.893999999999998</v>
          </cell>
        </row>
        <row r="1236">
          <cell r="A1236">
            <v>42937</v>
          </cell>
          <cell r="B1236">
            <v>45.77</v>
          </cell>
        </row>
        <row r="1237">
          <cell r="A1237">
            <v>42940</v>
          </cell>
          <cell r="B1237">
            <v>46.34</v>
          </cell>
        </row>
        <row r="1238">
          <cell r="A1238">
            <v>42941</v>
          </cell>
          <cell r="B1238">
            <v>47.89</v>
          </cell>
        </row>
        <row r="1239">
          <cell r="A1239">
            <v>42942</v>
          </cell>
          <cell r="B1239">
            <v>48.75</v>
          </cell>
        </row>
        <row r="1240">
          <cell r="A1240">
            <v>42943</v>
          </cell>
          <cell r="B1240">
            <v>49.04</v>
          </cell>
        </row>
        <row r="1241">
          <cell r="A1241">
            <v>42944</v>
          </cell>
          <cell r="B1241">
            <v>49.71</v>
          </cell>
        </row>
        <row r="1242">
          <cell r="A1242">
            <v>42947</v>
          </cell>
          <cell r="B1242">
            <v>50.17</v>
          </cell>
        </row>
        <row r="1243">
          <cell r="A1243">
            <v>42948</v>
          </cell>
          <cell r="B1243">
            <v>49.16</v>
          </cell>
        </row>
        <row r="1244">
          <cell r="A1244">
            <v>42949</v>
          </cell>
          <cell r="B1244">
            <v>49.59</v>
          </cell>
        </row>
        <row r="1245">
          <cell r="A1245">
            <v>42950</v>
          </cell>
          <cell r="B1245">
            <v>49.03</v>
          </cell>
        </row>
        <row r="1246">
          <cell r="A1246">
            <v>42951</v>
          </cell>
          <cell r="B1246">
            <v>49.58</v>
          </cell>
        </row>
        <row r="1247">
          <cell r="A1247">
            <v>42954</v>
          </cell>
          <cell r="B1247">
            <v>49.39</v>
          </cell>
        </row>
        <row r="1248">
          <cell r="A1248">
            <v>42955</v>
          </cell>
          <cell r="B1248">
            <v>49.17</v>
          </cell>
        </row>
        <row r="1249">
          <cell r="A1249">
            <v>42956</v>
          </cell>
          <cell r="B1249">
            <v>49.56</v>
          </cell>
        </row>
        <row r="1250">
          <cell r="A1250">
            <v>42957</v>
          </cell>
          <cell r="B1250">
            <v>48.59</v>
          </cell>
        </row>
        <row r="1251">
          <cell r="A1251">
            <v>42958</v>
          </cell>
          <cell r="B1251">
            <v>48.82</v>
          </cell>
        </row>
        <row r="1252">
          <cell r="A1252">
            <v>42961</v>
          </cell>
          <cell r="B1252">
            <v>47.59</v>
          </cell>
        </row>
        <row r="1253">
          <cell r="A1253">
            <v>42962</v>
          </cell>
          <cell r="B1253">
            <v>47.55</v>
          </cell>
        </row>
        <row r="1254">
          <cell r="A1254">
            <v>42963</v>
          </cell>
          <cell r="B1254">
            <v>46.78</v>
          </cell>
        </row>
        <row r="1255">
          <cell r="A1255">
            <v>42964</v>
          </cell>
          <cell r="B1255">
            <v>47.12</v>
          </cell>
        </row>
        <row r="1256">
          <cell r="A1256">
            <v>42965</v>
          </cell>
          <cell r="B1256">
            <v>48.57</v>
          </cell>
        </row>
        <row r="1257">
          <cell r="A1257">
            <v>42968</v>
          </cell>
          <cell r="B1257">
            <v>47.466000000000001</v>
          </cell>
        </row>
        <row r="1258">
          <cell r="A1258">
            <v>42969</v>
          </cell>
          <cell r="B1258">
            <v>47.792000000000002</v>
          </cell>
        </row>
        <row r="1259">
          <cell r="A1259">
            <v>42970</v>
          </cell>
          <cell r="B1259">
            <v>48.41</v>
          </cell>
        </row>
        <row r="1260">
          <cell r="A1260">
            <v>42971</v>
          </cell>
          <cell r="B1260">
            <v>47.43</v>
          </cell>
        </row>
        <row r="1261">
          <cell r="A1261">
            <v>42972</v>
          </cell>
          <cell r="B1261">
            <v>47.87</v>
          </cell>
        </row>
        <row r="1262">
          <cell r="A1262">
            <v>42975</v>
          </cell>
          <cell r="B1262">
            <v>46.57</v>
          </cell>
        </row>
        <row r="1263">
          <cell r="A1263">
            <v>42976</v>
          </cell>
          <cell r="B1263">
            <v>46.44</v>
          </cell>
        </row>
        <row r="1264">
          <cell r="A1264">
            <v>42977</v>
          </cell>
          <cell r="B1264">
            <v>45.96</v>
          </cell>
        </row>
        <row r="1265">
          <cell r="A1265">
            <v>42978</v>
          </cell>
          <cell r="B1265">
            <v>47.23</v>
          </cell>
        </row>
        <row r="1266">
          <cell r="A1266">
            <v>42979</v>
          </cell>
          <cell r="B1266">
            <v>47.29</v>
          </cell>
        </row>
        <row r="1267">
          <cell r="A1267">
            <v>42983</v>
          </cell>
          <cell r="B1267">
            <v>48.66</v>
          </cell>
        </row>
        <row r="1268">
          <cell r="A1268">
            <v>42984</v>
          </cell>
          <cell r="B1268">
            <v>49.16</v>
          </cell>
        </row>
        <row r="1269">
          <cell r="A1269">
            <v>42985</v>
          </cell>
          <cell r="B1269">
            <v>49.09</v>
          </cell>
        </row>
        <row r="1270">
          <cell r="A1270">
            <v>42986</v>
          </cell>
          <cell r="B1270">
            <v>47.48</v>
          </cell>
        </row>
        <row r="1271">
          <cell r="A1271">
            <v>42989</v>
          </cell>
          <cell r="B1271">
            <v>48.07</v>
          </cell>
        </row>
        <row r="1272">
          <cell r="A1272">
            <v>42990</v>
          </cell>
          <cell r="B1272">
            <v>48.23</v>
          </cell>
        </row>
        <row r="1273">
          <cell r="A1273">
            <v>42991</v>
          </cell>
          <cell r="B1273">
            <v>49.3</v>
          </cell>
        </row>
        <row r="1274">
          <cell r="A1274">
            <v>42992</v>
          </cell>
          <cell r="B1274">
            <v>49.89</v>
          </cell>
        </row>
        <row r="1275">
          <cell r="A1275">
            <v>42993</v>
          </cell>
          <cell r="B1275">
            <v>50</v>
          </cell>
        </row>
        <row r="1276">
          <cell r="A1276">
            <v>42996</v>
          </cell>
          <cell r="B1276">
            <v>50.085999999999999</v>
          </cell>
        </row>
        <row r="1277">
          <cell r="A1277">
            <v>42997</v>
          </cell>
          <cell r="B1277">
            <v>49.731999999999999</v>
          </cell>
        </row>
        <row r="1278">
          <cell r="A1278">
            <v>42998</v>
          </cell>
          <cell r="B1278">
            <v>50.634</v>
          </cell>
        </row>
        <row r="1279">
          <cell r="A1279">
            <v>42999</v>
          </cell>
          <cell r="B1279">
            <v>50.55</v>
          </cell>
        </row>
        <row r="1280">
          <cell r="A1280">
            <v>43000</v>
          </cell>
          <cell r="B1280">
            <v>50.66</v>
          </cell>
        </row>
        <row r="1281">
          <cell r="A1281">
            <v>43003</v>
          </cell>
          <cell r="B1281">
            <v>52.22</v>
          </cell>
        </row>
        <row r="1282">
          <cell r="A1282">
            <v>43004</v>
          </cell>
          <cell r="B1282">
            <v>51.88</v>
          </cell>
        </row>
        <row r="1283">
          <cell r="A1283">
            <v>43005</v>
          </cell>
          <cell r="B1283">
            <v>52.14</v>
          </cell>
        </row>
        <row r="1284">
          <cell r="A1284">
            <v>43006</v>
          </cell>
          <cell r="B1284">
            <v>51.56</v>
          </cell>
        </row>
        <row r="1285">
          <cell r="A1285">
            <v>43007</v>
          </cell>
          <cell r="B1285">
            <v>51.67</v>
          </cell>
        </row>
        <row r="1286">
          <cell r="A1286">
            <v>43010</v>
          </cell>
          <cell r="B1286">
            <v>50.58</v>
          </cell>
        </row>
        <row r="1287">
          <cell r="A1287">
            <v>43011</v>
          </cell>
          <cell r="B1287">
            <v>50.42</v>
          </cell>
        </row>
        <row r="1288">
          <cell r="A1288">
            <v>43012</v>
          </cell>
          <cell r="B1288">
            <v>49.98</v>
          </cell>
        </row>
        <row r="1289">
          <cell r="A1289">
            <v>43013</v>
          </cell>
          <cell r="B1289">
            <v>50.79</v>
          </cell>
        </row>
        <row r="1290">
          <cell r="A1290">
            <v>43014</v>
          </cell>
          <cell r="B1290">
            <v>49.29</v>
          </cell>
        </row>
        <row r="1291">
          <cell r="A1291">
            <v>43017</v>
          </cell>
          <cell r="B1291">
            <v>49.58</v>
          </cell>
        </row>
        <row r="1292">
          <cell r="A1292">
            <v>43018</v>
          </cell>
          <cell r="B1292">
            <v>50.92</v>
          </cell>
        </row>
        <row r="1293">
          <cell r="A1293">
            <v>43019</v>
          </cell>
          <cell r="B1293">
            <v>51.3</v>
          </cell>
        </row>
        <row r="1294">
          <cell r="A1294">
            <v>43020</v>
          </cell>
          <cell r="B1294">
            <v>50.6</v>
          </cell>
        </row>
        <row r="1295">
          <cell r="A1295">
            <v>43021</v>
          </cell>
          <cell r="B1295">
            <v>51.45</v>
          </cell>
        </row>
        <row r="1296">
          <cell r="A1296">
            <v>43024</v>
          </cell>
          <cell r="B1296">
            <v>51.87</v>
          </cell>
        </row>
        <row r="1297">
          <cell r="A1297">
            <v>43025</v>
          </cell>
          <cell r="B1297">
            <v>51.926000000000002</v>
          </cell>
        </row>
        <row r="1298">
          <cell r="A1298">
            <v>43026</v>
          </cell>
          <cell r="B1298">
            <v>52.128</v>
          </cell>
        </row>
        <row r="1299">
          <cell r="A1299">
            <v>43027</v>
          </cell>
          <cell r="B1299">
            <v>51.421999999999997</v>
          </cell>
        </row>
        <row r="1300">
          <cell r="A1300">
            <v>43028</v>
          </cell>
          <cell r="B1300">
            <v>51.765999999999998</v>
          </cell>
        </row>
        <row r="1301">
          <cell r="A1301">
            <v>43031</v>
          </cell>
          <cell r="B1301">
            <v>51.9</v>
          </cell>
        </row>
        <row r="1302">
          <cell r="A1302">
            <v>43032</v>
          </cell>
          <cell r="B1302">
            <v>52.47</v>
          </cell>
        </row>
        <row r="1303">
          <cell r="A1303">
            <v>43033</v>
          </cell>
          <cell r="B1303">
            <v>52.18</v>
          </cell>
        </row>
        <row r="1304">
          <cell r="A1304">
            <v>43034</v>
          </cell>
          <cell r="B1304">
            <v>52.64</v>
          </cell>
        </row>
        <row r="1305">
          <cell r="A1305">
            <v>43035</v>
          </cell>
          <cell r="B1305">
            <v>53.9</v>
          </cell>
        </row>
        <row r="1306">
          <cell r="A1306">
            <v>43038</v>
          </cell>
          <cell r="B1306">
            <v>54.15</v>
          </cell>
        </row>
        <row r="1307">
          <cell r="A1307">
            <v>43039</v>
          </cell>
          <cell r="B1307">
            <v>54.38</v>
          </cell>
        </row>
        <row r="1308">
          <cell r="A1308">
            <v>43040</v>
          </cell>
          <cell r="B1308">
            <v>54.3</v>
          </cell>
        </row>
        <row r="1309">
          <cell r="A1309">
            <v>43041</v>
          </cell>
          <cell r="B1309">
            <v>54.54</v>
          </cell>
        </row>
        <row r="1310">
          <cell r="A1310">
            <v>43042</v>
          </cell>
          <cell r="B1310">
            <v>55.64</v>
          </cell>
        </row>
        <row r="1311">
          <cell r="A1311">
            <v>43045</v>
          </cell>
          <cell r="B1311">
            <v>57.35</v>
          </cell>
        </row>
        <row r="1312">
          <cell r="A1312">
            <v>43046</v>
          </cell>
          <cell r="B1312">
            <v>57.2</v>
          </cell>
        </row>
        <row r="1313">
          <cell r="A1313">
            <v>43047</v>
          </cell>
          <cell r="B1313">
            <v>56.81</v>
          </cell>
        </row>
        <row r="1314">
          <cell r="A1314">
            <v>43048</v>
          </cell>
          <cell r="B1314">
            <v>57.17</v>
          </cell>
        </row>
        <row r="1315">
          <cell r="A1315">
            <v>43049</v>
          </cell>
          <cell r="B1315">
            <v>56.74</v>
          </cell>
        </row>
        <row r="1316">
          <cell r="A1316">
            <v>43052</v>
          </cell>
          <cell r="B1316">
            <v>56.76</v>
          </cell>
        </row>
        <row r="1317">
          <cell r="A1317">
            <v>43053</v>
          </cell>
          <cell r="B1317">
            <v>55.7</v>
          </cell>
        </row>
        <row r="1318">
          <cell r="A1318">
            <v>43054</v>
          </cell>
          <cell r="B1318">
            <v>55.368000000000002</v>
          </cell>
        </row>
        <row r="1319">
          <cell r="A1319">
            <v>43055</v>
          </cell>
          <cell r="B1319">
            <v>55.223999999999997</v>
          </cell>
        </row>
        <row r="1320">
          <cell r="A1320">
            <v>43056</v>
          </cell>
          <cell r="B1320">
            <v>56.646000000000001</v>
          </cell>
        </row>
        <row r="1321">
          <cell r="A1321">
            <v>43059</v>
          </cell>
          <cell r="B1321">
            <v>56.353999999999999</v>
          </cell>
        </row>
        <row r="1322">
          <cell r="A1322">
            <v>43060</v>
          </cell>
          <cell r="B1322">
            <v>56.83</v>
          </cell>
        </row>
        <row r="1323">
          <cell r="A1323">
            <v>43061</v>
          </cell>
          <cell r="B1323">
            <v>58.02</v>
          </cell>
        </row>
        <row r="1324">
          <cell r="A1324">
            <v>43063</v>
          </cell>
          <cell r="B1324">
            <v>58.95</v>
          </cell>
        </row>
        <row r="1325">
          <cell r="A1325">
            <v>43066</v>
          </cell>
          <cell r="B1325">
            <v>58.11</v>
          </cell>
        </row>
        <row r="1326">
          <cell r="A1326">
            <v>43067</v>
          </cell>
          <cell r="B1326">
            <v>57.99</v>
          </cell>
        </row>
        <row r="1327">
          <cell r="A1327">
            <v>43068</v>
          </cell>
          <cell r="B1327">
            <v>57.3</v>
          </cell>
        </row>
        <row r="1328">
          <cell r="A1328">
            <v>43069</v>
          </cell>
          <cell r="B1328">
            <v>57.4</v>
          </cell>
        </row>
        <row r="1329">
          <cell r="A1329">
            <v>43070</v>
          </cell>
          <cell r="B1329">
            <v>58.36</v>
          </cell>
        </row>
        <row r="1330">
          <cell r="A1330">
            <v>43073</v>
          </cell>
          <cell r="B1330">
            <v>57.47</v>
          </cell>
        </row>
        <row r="1331">
          <cell r="A1331">
            <v>43074</v>
          </cell>
          <cell r="B1331">
            <v>57.62</v>
          </cell>
        </row>
        <row r="1332">
          <cell r="A1332">
            <v>43075</v>
          </cell>
          <cell r="B1332">
            <v>55.96</v>
          </cell>
        </row>
        <row r="1333">
          <cell r="A1333">
            <v>43076</v>
          </cell>
          <cell r="B1333">
            <v>56.69</v>
          </cell>
        </row>
        <row r="1334">
          <cell r="A1334">
            <v>43077</v>
          </cell>
          <cell r="B1334">
            <v>57.36</v>
          </cell>
        </row>
        <row r="1335">
          <cell r="A1335">
            <v>43080</v>
          </cell>
          <cell r="B1335">
            <v>57.99</v>
          </cell>
        </row>
        <row r="1336">
          <cell r="A1336">
            <v>43081</v>
          </cell>
          <cell r="B1336">
            <v>57.14</v>
          </cell>
        </row>
        <row r="1337">
          <cell r="A1337">
            <v>43082</v>
          </cell>
          <cell r="B1337">
            <v>56.6</v>
          </cell>
        </row>
        <row r="1338">
          <cell r="A1338">
            <v>43083</v>
          </cell>
          <cell r="B1338">
            <v>57.048000000000002</v>
          </cell>
        </row>
        <row r="1339">
          <cell r="A1339">
            <v>43084</v>
          </cell>
          <cell r="B1339">
            <v>57.311999999999998</v>
          </cell>
        </row>
        <row r="1340">
          <cell r="A1340">
            <v>43087</v>
          </cell>
          <cell r="B1340">
            <v>57.195999999999998</v>
          </cell>
        </row>
        <row r="1341">
          <cell r="A1341">
            <v>43088</v>
          </cell>
          <cell r="B1341">
            <v>57.54</v>
          </cell>
        </row>
        <row r="1342">
          <cell r="A1342">
            <v>43089</v>
          </cell>
          <cell r="B1342">
            <v>58.09</v>
          </cell>
        </row>
        <row r="1343">
          <cell r="A1343">
            <v>43090</v>
          </cell>
          <cell r="B1343">
            <v>58.36</v>
          </cell>
        </row>
        <row r="1344">
          <cell r="A1344">
            <v>43091</v>
          </cell>
          <cell r="B1344">
            <v>58.47</v>
          </cell>
        </row>
        <row r="1345">
          <cell r="A1345">
            <v>43095</v>
          </cell>
          <cell r="B1345">
            <v>59.97</v>
          </cell>
        </row>
        <row r="1346">
          <cell r="A1346">
            <v>43096</v>
          </cell>
          <cell r="B1346">
            <v>59.64</v>
          </cell>
        </row>
        <row r="1347">
          <cell r="A1347">
            <v>43097</v>
          </cell>
          <cell r="B1347">
            <v>59.84</v>
          </cell>
        </row>
        <row r="1348">
          <cell r="A1348">
            <v>43098</v>
          </cell>
          <cell r="B1348">
            <v>60.42</v>
          </cell>
        </row>
        <row r="1349">
          <cell r="A1349">
            <v>43102</v>
          </cell>
          <cell r="B1349">
            <v>60.37</v>
          </cell>
        </row>
        <row r="1350">
          <cell r="A1350">
            <v>43103</v>
          </cell>
          <cell r="B1350">
            <v>61.63</v>
          </cell>
        </row>
        <row r="1351">
          <cell r="A1351">
            <v>43104</v>
          </cell>
          <cell r="B1351">
            <v>62.01</v>
          </cell>
        </row>
        <row r="1352">
          <cell r="A1352">
            <v>43105</v>
          </cell>
          <cell r="B1352">
            <v>61.44</v>
          </cell>
        </row>
        <row r="1353">
          <cell r="A1353">
            <v>43108</v>
          </cell>
          <cell r="B1353">
            <v>61.73</v>
          </cell>
        </row>
        <row r="1354">
          <cell r="A1354">
            <v>43109</v>
          </cell>
          <cell r="B1354">
            <v>62.96</v>
          </cell>
        </row>
        <row r="1355">
          <cell r="A1355">
            <v>43110</v>
          </cell>
          <cell r="B1355">
            <v>63.57</v>
          </cell>
        </row>
        <row r="1356">
          <cell r="A1356">
            <v>43111</v>
          </cell>
          <cell r="B1356">
            <v>63.8</v>
          </cell>
        </row>
        <row r="1357">
          <cell r="A1357">
            <v>43112</v>
          </cell>
          <cell r="B1357">
            <v>64.3</v>
          </cell>
        </row>
        <row r="1358">
          <cell r="A1358">
            <v>43116</v>
          </cell>
          <cell r="B1358">
            <v>63.73</v>
          </cell>
        </row>
        <row r="1359">
          <cell r="A1359">
            <v>43117</v>
          </cell>
          <cell r="B1359">
            <v>63.96</v>
          </cell>
        </row>
        <row r="1360">
          <cell r="A1360">
            <v>43118</v>
          </cell>
          <cell r="B1360">
            <v>63.926000000000002</v>
          </cell>
        </row>
        <row r="1361">
          <cell r="A1361">
            <v>43119</v>
          </cell>
          <cell r="B1361">
            <v>63.334000000000003</v>
          </cell>
        </row>
        <row r="1362">
          <cell r="A1362">
            <v>43122</v>
          </cell>
          <cell r="B1362">
            <v>63.554000000000002</v>
          </cell>
        </row>
        <row r="1363">
          <cell r="A1363">
            <v>43123</v>
          </cell>
          <cell r="B1363">
            <v>64.47</v>
          </cell>
        </row>
        <row r="1364">
          <cell r="A1364">
            <v>43124</v>
          </cell>
          <cell r="B1364">
            <v>65.61</v>
          </cell>
        </row>
        <row r="1365">
          <cell r="A1365">
            <v>43125</v>
          </cell>
          <cell r="B1365">
            <v>65.510000000000005</v>
          </cell>
        </row>
        <row r="1366">
          <cell r="A1366">
            <v>43126</v>
          </cell>
          <cell r="B1366">
            <v>66.14</v>
          </cell>
        </row>
        <row r="1367">
          <cell r="A1367">
            <v>43129</v>
          </cell>
          <cell r="B1367">
            <v>65.56</v>
          </cell>
        </row>
        <row r="1368">
          <cell r="A1368">
            <v>43130</v>
          </cell>
          <cell r="B1368">
            <v>64.5</v>
          </cell>
        </row>
        <row r="1369">
          <cell r="A1369">
            <v>43131</v>
          </cell>
          <cell r="B1369">
            <v>64.73</v>
          </cell>
        </row>
        <row r="1370">
          <cell r="A1370">
            <v>43132</v>
          </cell>
          <cell r="B1370">
            <v>65.8</v>
          </cell>
        </row>
        <row r="1371">
          <cell r="A1371">
            <v>43133</v>
          </cell>
          <cell r="B1371">
            <v>65.45</v>
          </cell>
        </row>
        <row r="1372">
          <cell r="A1372">
            <v>43136</v>
          </cell>
          <cell r="B1372">
            <v>64.150000000000006</v>
          </cell>
        </row>
        <row r="1373">
          <cell r="A1373">
            <v>43137</v>
          </cell>
          <cell r="B1373">
            <v>63.39</v>
          </cell>
        </row>
        <row r="1374">
          <cell r="A1374">
            <v>43138</v>
          </cell>
          <cell r="B1374">
            <v>61.79</v>
          </cell>
        </row>
        <row r="1375">
          <cell r="A1375">
            <v>43139</v>
          </cell>
          <cell r="B1375">
            <v>61.15</v>
          </cell>
        </row>
        <row r="1376">
          <cell r="A1376">
            <v>43140</v>
          </cell>
          <cell r="B1376">
            <v>59.2</v>
          </cell>
        </row>
        <row r="1377">
          <cell r="A1377">
            <v>43143</v>
          </cell>
          <cell r="B1377">
            <v>59.29</v>
          </cell>
        </row>
        <row r="1378">
          <cell r="A1378">
            <v>43144</v>
          </cell>
          <cell r="B1378">
            <v>59.19</v>
          </cell>
        </row>
        <row r="1379">
          <cell r="A1379">
            <v>43145</v>
          </cell>
          <cell r="B1379">
            <v>60.582000000000001</v>
          </cell>
        </row>
        <row r="1380">
          <cell r="A1380">
            <v>43146</v>
          </cell>
          <cell r="B1380">
            <v>61.271999999999998</v>
          </cell>
        </row>
        <row r="1381">
          <cell r="A1381">
            <v>43147</v>
          </cell>
          <cell r="B1381">
            <v>61.601999999999997</v>
          </cell>
        </row>
        <row r="1382">
          <cell r="A1382">
            <v>43151</v>
          </cell>
          <cell r="B1382">
            <v>61.811999999999998</v>
          </cell>
        </row>
        <row r="1383">
          <cell r="A1383">
            <v>43152</v>
          </cell>
          <cell r="B1383">
            <v>61.68</v>
          </cell>
        </row>
        <row r="1384">
          <cell r="A1384">
            <v>43153</v>
          </cell>
          <cell r="B1384">
            <v>62.77</v>
          </cell>
        </row>
        <row r="1385">
          <cell r="A1385">
            <v>43154</v>
          </cell>
          <cell r="B1385">
            <v>63.55</v>
          </cell>
        </row>
        <row r="1386">
          <cell r="A1386">
            <v>43157</v>
          </cell>
          <cell r="B1386">
            <v>63.91</v>
          </cell>
        </row>
        <row r="1387">
          <cell r="A1387">
            <v>43158</v>
          </cell>
          <cell r="B1387">
            <v>63.01</v>
          </cell>
        </row>
        <row r="1388">
          <cell r="A1388">
            <v>43159</v>
          </cell>
          <cell r="B1388">
            <v>61.64</v>
          </cell>
        </row>
        <row r="1389">
          <cell r="A1389">
            <v>43160</v>
          </cell>
          <cell r="B1389">
            <v>60.99</v>
          </cell>
        </row>
        <row r="1390">
          <cell r="A1390">
            <v>43161</v>
          </cell>
          <cell r="B1390">
            <v>61.25</v>
          </cell>
        </row>
        <row r="1391">
          <cell r="A1391">
            <v>43164</v>
          </cell>
          <cell r="B1391">
            <v>62.57</v>
          </cell>
        </row>
        <row r="1392">
          <cell r="A1392">
            <v>43165</v>
          </cell>
          <cell r="B1392">
            <v>62.6</v>
          </cell>
        </row>
        <row r="1393">
          <cell r="A1393">
            <v>43166</v>
          </cell>
          <cell r="B1393">
            <v>61.15</v>
          </cell>
        </row>
        <row r="1394">
          <cell r="A1394">
            <v>43167</v>
          </cell>
          <cell r="B1394">
            <v>60.12</v>
          </cell>
        </row>
        <row r="1395">
          <cell r="A1395">
            <v>43168</v>
          </cell>
          <cell r="B1395">
            <v>62.04</v>
          </cell>
        </row>
        <row r="1396">
          <cell r="A1396">
            <v>43171</v>
          </cell>
          <cell r="B1396">
            <v>61.36</v>
          </cell>
        </row>
        <row r="1397">
          <cell r="A1397">
            <v>43172</v>
          </cell>
          <cell r="B1397">
            <v>60.71</v>
          </cell>
        </row>
        <row r="1398">
          <cell r="A1398">
            <v>43173</v>
          </cell>
          <cell r="B1398">
            <v>60.96</v>
          </cell>
        </row>
        <row r="1399">
          <cell r="A1399">
            <v>43174</v>
          </cell>
          <cell r="B1399">
            <v>61.201999999999998</v>
          </cell>
        </row>
        <row r="1400">
          <cell r="A1400">
            <v>43175</v>
          </cell>
          <cell r="B1400">
            <v>62.368000000000002</v>
          </cell>
        </row>
        <row r="1401">
          <cell r="A1401">
            <v>43178</v>
          </cell>
          <cell r="B1401">
            <v>62.101999999999997</v>
          </cell>
        </row>
        <row r="1402">
          <cell r="A1402">
            <v>43179</v>
          </cell>
          <cell r="B1402">
            <v>63.512</v>
          </cell>
        </row>
        <row r="1403">
          <cell r="A1403">
            <v>43180</v>
          </cell>
          <cell r="B1403">
            <v>65.17</v>
          </cell>
        </row>
        <row r="1404">
          <cell r="A1404">
            <v>43181</v>
          </cell>
          <cell r="B1404">
            <v>64.3</v>
          </cell>
        </row>
        <row r="1405">
          <cell r="A1405">
            <v>43182</v>
          </cell>
          <cell r="B1405">
            <v>65.88</v>
          </cell>
        </row>
        <row r="1406">
          <cell r="A1406">
            <v>43185</v>
          </cell>
          <cell r="B1406">
            <v>65.55</v>
          </cell>
        </row>
        <row r="1407">
          <cell r="A1407">
            <v>43186</v>
          </cell>
          <cell r="B1407">
            <v>65.25</v>
          </cell>
        </row>
        <row r="1408">
          <cell r="A1408">
            <v>43187</v>
          </cell>
          <cell r="B1408">
            <v>64.38</v>
          </cell>
        </row>
        <row r="1409">
          <cell r="A1409">
            <v>43188</v>
          </cell>
          <cell r="B1409">
            <v>64.94</v>
          </cell>
        </row>
        <row r="1410">
          <cell r="A1410">
            <v>43192</v>
          </cell>
          <cell r="B1410">
            <v>63.01</v>
          </cell>
        </row>
        <row r="1411">
          <cell r="A1411">
            <v>43193</v>
          </cell>
          <cell r="B1411">
            <v>63.51</v>
          </cell>
        </row>
        <row r="1412">
          <cell r="A1412">
            <v>43194</v>
          </cell>
          <cell r="B1412">
            <v>63.37</v>
          </cell>
        </row>
        <row r="1413">
          <cell r="A1413">
            <v>43195</v>
          </cell>
          <cell r="B1413">
            <v>63.54</v>
          </cell>
        </row>
        <row r="1414">
          <cell r="A1414">
            <v>43196</v>
          </cell>
          <cell r="B1414">
            <v>62.06</v>
          </cell>
        </row>
        <row r="1415">
          <cell r="A1415">
            <v>43199</v>
          </cell>
          <cell r="B1415">
            <v>63.42</v>
          </cell>
        </row>
        <row r="1416">
          <cell r="A1416">
            <v>43200</v>
          </cell>
          <cell r="B1416">
            <v>65.510000000000005</v>
          </cell>
        </row>
        <row r="1417">
          <cell r="A1417">
            <v>43201</v>
          </cell>
          <cell r="B1417">
            <v>66.819999999999993</v>
          </cell>
        </row>
        <row r="1418">
          <cell r="A1418">
            <v>43202</v>
          </cell>
          <cell r="B1418">
            <v>67.069999999999993</v>
          </cell>
        </row>
        <row r="1419">
          <cell r="A1419">
            <v>43203</v>
          </cell>
          <cell r="B1419">
            <v>67.39</v>
          </cell>
        </row>
        <row r="1420">
          <cell r="A1420">
            <v>43206</v>
          </cell>
          <cell r="B1420">
            <v>66.22</v>
          </cell>
        </row>
        <row r="1421">
          <cell r="A1421">
            <v>43207</v>
          </cell>
          <cell r="B1421">
            <v>66.518000000000001</v>
          </cell>
        </row>
        <row r="1422">
          <cell r="A1422">
            <v>43208</v>
          </cell>
          <cell r="B1422">
            <v>68.47</v>
          </cell>
        </row>
        <row r="1423">
          <cell r="A1423">
            <v>43209</v>
          </cell>
          <cell r="B1423">
            <v>68.313999999999993</v>
          </cell>
        </row>
        <row r="1424">
          <cell r="A1424">
            <v>43210</v>
          </cell>
          <cell r="B1424">
            <v>68.396000000000001</v>
          </cell>
        </row>
        <row r="1425">
          <cell r="A1425">
            <v>43213</v>
          </cell>
          <cell r="B1425">
            <v>68.64</v>
          </cell>
        </row>
        <row r="1426">
          <cell r="A1426">
            <v>43214</v>
          </cell>
          <cell r="B1426">
            <v>67.7</v>
          </cell>
        </row>
        <row r="1427">
          <cell r="A1427">
            <v>43215</v>
          </cell>
          <cell r="B1427">
            <v>68.05</v>
          </cell>
        </row>
        <row r="1428">
          <cell r="A1428">
            <v>43216</v>
          </cell>
          <cell r="B1428">
            <v>68.19</v>
          </cell>
        </row>
        <row r="1429">
          <cell r="A1429">
            <v>43217</v>
          </cell>
          <cell r="B1429">
            <v>68.099999999999994</v>
          </cell>
        </row>
        <row r="1430">
          <cell r="A1430">
            <v>43220</v>
          </cell>
          <cell r="B1430">
            <v>68.569999999999993</v>
          </cell>
        </row>
        <row r="1431">
          <cell r="A1431">
            <v>43221</v>
          </cell>
          <cell r="B1431">
            <v>67.25</v>
          </cell>
        </row>
        <row r="1432">
          <cell r="A1432">
            <v>43222</v>
          </cell>
          <cell r="B1432">
            <v>67.930000000000007</v>
          </cell>
        </row>
        <row r="1433">
          <cell r="A1433">
            <v>43223</v>
          </cell>
          <cell r="B1433">
            <v>68.430000000000007</v>
          </cell>
        </row>
        <row r="1434">
          <cell r="A1434">
            <v>43224</v>
          </cell>
          <cell r="B1434">
            <v>69.72</v>
          </cell>
        </row>
        <row r="1435">
          <cell r="A1435">
            <v>43227</v>
          </cell>
          <cell r="B1435">
            <v>70.73</v>
          </cell>
        </row>
        <row r="1436">
          <cell r="A1436">
            <v>43228</v>
          </cell>
          <cell r="B1436">
            <v>69.06</v>
          </cell>
        </row>
        <row r="1437">
          <cell r="A1437">
            <v>43229</v>
          </cell>
          <cell r="B1437">
            <v>71.14</v>
          </cell>
        </row>
        <row r="1438">
          <cell r="A1438">
            <v>43230</v>
          </cell>
          <cell r="B1438">
            <v>71.36</v>
          </cell>
        </row>
        <row r="1439">
          <cell r="A1439">
            <v>43231</v>
          </cell>
          <cell r="B1439">
            <v>70.7</v>
          </cell>
        </row>
        <row r="1440">
          <cell r="A1440">
            <v>43234</v>
          </cell>
          <cell r="B1440">
            <v>70.959999999999994</v>
          </cell>
        </row>
        <row r="1441">
          <cell r="A1441">
            <v>43235</v>
          </cell>
          <cell r="B1441">
            <v>71.31</v>
          </cell>
        </row>
        <row r="1442">
          <cell r="A1442">
            <v>43236</v>
          </cell>
          <cell r="B1442">
            <v>71.489999999999995</v>
          </cell>
        </row>
        <row r="1443">
          <cell r="A1443">
            <v>43237</v>
          </cell>
          <cell r="B1443">
            <v>71.506</v>
          </cell>
        </row>
        <row r="1444">
          <cell r="A1444">
            <v>43238</v>
          </cell>
          <cell r="B1444">
            <v>71.316000000000003</v>
          </cell>
        </row>
        <row r="1445">
          <cell r="A1445">
            <v>43241</v>
          </cell>
          <cell r="B1445">
            <v>72.305999999999997</v>
          </cell>
        </row>
        <row r="1446">
          <cell r="A1446">
            <v>43242</v>
          </cell>
          <cell r="B1446">
            <v>72.186000000000007</v>
          </cell>
        </row>
        <row r="1447">
          <cell r="A1447">
            <v>43243</v>
          </cell>
          <cell r="B1447">
            <v>71.84</v>
          </cell>
        </row>
        <row r="1448">
          <cell r="A1448">
            <v>43244</v>
          </cell>
          <cell r="B1448">
            <v>70.709999999999994</v>
          </cell>
        </row>
        <row r="1449">
          <cell r="A1449">
            <v>43245</v>
          </cell>
          <cell r="B1449">
            <v>67.88</v>
          </cell>
        </row>
        <row r="1450">
          <cell r="A1450">
            <v>43249</v>
          </cell>
          <cell r="B1450">
            <v>66.73</v>
          </cell>
        </row>
        <row r="1451">
          <cell r="A1451">
            <v>43250</v>
          </cell>
          <cell r="B1451">
            <v>68.209999999999994</v>
          </cell>
        </row>
        <row r="1452">
          <cell r="A1452">
            <v>43251</v>
          </cell>
          <cell r="B1452">
            <v>67.040000000000006</v>
          </cell>
        </row>
        <row r="1453">
          <cell r="A1453">
            <v>43252</v>
          </cell>
          <cell r="B1453">
            <v>65.81</v>
          </cell>
        </row>
        <row r="1454">
          <cell r="A1454">
            <v>43255</v>
          </cell>
          <cell r="B1454">
            <v>64.75</v>
          </cell>
        </row>
        <row r="1455">
          <cell r="A1455">
            <v>43256</v>
          </cell>
          <cell r="B1455">
            <v>65.52</v>
          </cell>
        </row>
        <row r="1456">
          <cell r="A1456">
            <v>43257</v>
          </cell>
          <cell r="B1456">
            <v>64.73</v>
          </cell>
        </row>
        <row r="1457">
          <cell r="A1457">
            <v>43258</v>
          </cell>
          <cell r="B1457">
            <v>65.95</v>
          </cell>
        </row>
        <row r="1458">
          <cell r="A1458">
            <v>43259</v>
          </cell>
          <cell r="B1458">
            <v>65.739999999999995</v>
          </cell>
        </row>
        <row r="1459">
          <cell r="A1459">
            <v>43262</v>
          </cell>
          <cell r="B1459">
            <v>66.099999999999994</v>
          </cell>
        </row>
        <row r="1460">
          <cell r="A1460">
            <v>43263</v>
          </cell>
          <cell r="B1460">
            <v>66.36</v>
          </cell>
        </row>
        <row r="1461">
          <cell r="A1461">
            <v>43264</v>
          </cell>
          <cell r="B1461">
            <v>66.64</v>
          </cell>
        </row>
        <row r="1462">
          <cell r="A1462">
            <v>43265</v>
          </cell>
          <cell r="B1462">
            <v>66.89</v>
          </cell>
        </row>
        <row r="1463">
          <cell r="A1463">
            <v>43266</v>
          </cell>
          <cell r="B1463">
            <v>65.018000000000001</v>
          </cell>
        </row>
        <row r="1464">
          <cell r="A1464">
            <v>43269</v>
          </cell>
          <cell r="B1464">
            <v>65.786000000000001</v>
          </cell>
        </row>
        <row r="1465">
          <cell r="A1465">
            <v>43270</v>
          </cell>
          <cell r="B1465">
            <v>64.968000000000004</v>
          </cell>
        </row>
        <row r="1466">
          <cell r="A1466">
            <v>43271</v>
          </cell>
          <cell r="B1466">
            <v>65.811999999999998</v>
          </cell>
        </row>
        <row r="1467">
          <cell r="A1467">
            <v>43272</v>
          </cell>
          <cell r="B1467">
            <v>65.540000000000006</v>
          </cell>
        </row>
        <row r="1468">
          <cell r="A1468">
            <v>43273</v>
          </cell>
          <cell r="B1468">
            <v>68.58</v>
          </cell>
        </row>
        <row r="1469">
          <cell r="A1469">
            <v>43276</v>
          </cell>
          <cell r="B1469">
            <v>68.08</v>
          </cell>
        </row>
        <row r="1470">
          <cell r="A1470">
            <v>43277</v>
          </cell>
          <cell r="B1470">
            <v>70.53</v>
          </cell>
        </row>
        <row r="1471">
          <cell r="A1471">
            <v>43278</v>
          </cell>
          <cell r="B1471">
            <v>72.760000000000005</v>
          </cell>
        </row>
        <row r="1472">
          <cell r="A1472">
            <v>43279</v>
          </cell>
          <cell r="B1472">
            <v>73.45</v>
          </cell>
        </row>
        <row r="1473">
          <cell r="A1473">
            <v>43280</v>
          </cell>
          <cell r="B1473">
            <v>74.150000000000006</v>
          </cell>
        </row>
        <row r="1474">
          <cell r="A1474">
            <v>43283</v>
          </cell>
          <cell r="B1474">
            <v>73.94</v>
          </cell>
        </row>
        <row r="1475">
          <cell r="A1475">
            <v>43284</v>
          </cell>
          <cell r="B1475">
            <v>74.14</v>
          </cell>
        </row>
        <row r="1476">
          <cell r="A1476">
            <v>43286</v>
          </cell>
          <cell r="B1476">
            <v>72.94</v>
          </cell>
        </row>
        <row r="1477">
          <cell r="A1477">
            <v>43287</v>
          </cell>
          <cell r="B1477">
            <v>73.8</v>
          </cell>
        </row>
        <row r="1478">
          <cell r="A1478">
            <v>43290</v>
          </cell>
          <cell r="B1478">
            <v>73.849999999999994</v>
          </cell>
        </row>
        <row r="1479">
          <cell r="A1479">
            <v>43291</v>
          </cell>
          <cell r="B1479">
            <v>74.11</v>
          </cell>
        </row>
        <row r="1480">
          <cell r="A1480">
            <v>43292</v>
          </cell>
          <cell r="B1480">
            <v>70.38</v>
          </cell>
        </row>
        <row r="1481">
          <cell r="A1481">
            <v>43293</v>
          </cell>
          <cell r="B1481">
            <v>70.33</v>
          </cell>
        </row>
        <row r="1482">
          <cell r="A1482">
            <v>43294</v>
          </cell>
          <cell r="B1482">
            <v>71.010000000000005</v>
          </cell>
        </row>
        <row r="1483">
          <cell r="A1483">
            <v>43297</v>
          </cell>
          <cell r="B1483">
            <v>68.06</v>
          </cell>
        </row>
        <row r="1484">
          <cell r="A1484">
            <v>43298</v>
          </cell>
          <cell r="B1484">
            <v>67.896000000000001</v>
          </cell>
        </row>
        <row r="1485">
          <cell r="A1485">
            <v>43299</v>
          </cell>
          <cell r="B1485">
            <v>68.355999999999995</v>
          </cell>
        </row>
        <row r="1486">
          <cell r="A1486">
            <v>43300</v>
          </cell>
          <cell r="B1486">
            <v>68.727999999999994</v>
          </cell>
        </row>
        <row r="1487">
          <cell r="A1487">
            <v>43301</v>
          </cell>
          <cell r="B1487">
            <v>68.7</v>
          </cell>
        </row>
        <row r="1488">
          <cell r="A1488">
            <v>43304</v>
          </cell>
          <cell r="B1488">
            <v>67.89</v>
          </cell>
        </row>
        <row r="1489">
          <cell r="A1489">
            <v>43305</v>
          </cell>
          <cell r="B1489">
            <v>68.52</v>
          </cell>
        </row>
        <row r="1490">
          <cell r="A1490">
            <v>43306</v>
          </cell>
          <cell r="B1490">
            <v>69.3</v>
          </cell>
        </row>
        <row r="1491">
          <cell r="A1491">
            <v>43307</v>
          </cell>
          <cell r="B1491">
            <v>69.61</v>
          </cell>
        </row>
        <row r="1492">
          <cell r="A1492">
            <v>43308</v>
          </cell>
          <cell r="B1492">
            <v>68.69</v>
          </cell>
        </row>
        <row r="1493">
          <cell r="A1493">
            <v>43311</v>
          </cell>
          <cell r="B1493">
            <v>70.13</v>
          </cell>
        </row>
        <row r="1494">
          <cell r="A1494">
            <v>43312</v>
          </cell>
          <cell r="B1494">
            <v>68.760000000000005</v>
          </cell>
        </row>
        <row r="1495">
          <cell r="A1495">
            <v>43313</v>
          </cell>
          <cell r="B1495">
            <v>67.66</v>
          </cell>
        </row>
        <row r="1496">
          <cell r="A1496">
            <v>43314</v>
          </cell>
          <cell r="B1496">
            <v>68.959999999999994</v>
          </cell>
        </row>
        <row r="1497">
          <cell r="A1497">
            <v>43315</v>
          </cell>
          <cell r="B1497">
            <v>68.489999999999995</v>
          </cell>
        </row>
        <row r="1498">
          <cell r="A1498">
            <v>43318</v>
          </cell>
          <cell r="B1498">
            <v>69.010000000000005</v>
          </cell>
        </row>
        <row r="1499">
          <cell r="A1499">
            <v>43319</v>
          </cell>
          <cell r="B1499">
            <v>69.17</v>
          </cell>
        </row>
        <row r="1500">
          <cell r="A1500">
            <v>43320</v>
          </cell>
          <cell r="B1500">
            <v>66.94</v>
          </cell>
        </row>
        <row r="1501">
          <cell r="A1501">
            <v>43321</v>
          </cell>
          <cell r="B1501">
            <v>66.81</v>
          </cell>
        </row>
        <row r="1502">
          <cell r="A1502">
            <v>43322</v>
          </cell>
          <cell r="B1502">
            <v>67.63</v>
          </cell>
        </row>
        <row r="1503">
          <cell r="A1503">
            <v>43325</v>
          </cell>
          <cell r="B1503">
            <v>67.2</v>
          </cell>
        </row>
        <row r="1504">
          <cell r="A1504">
            <v>43326</v>
          </cell>
          <cell r="B1504">
            <v>67.040000000000006</v>
          </cell>
        </row>
        <row r="1505">
          <cell r="A1505">
            <v>43327</v>
          </cell>
          <cell r="B1505">
            <v>65.010000000000005</v>
          </cell>
        </row>
        <row r="1506">
          <cell r="A1506">
            <v>43328</v>
          </cell>
          <cell r="B1506">
            <v>65.343999999999994</v>
          </cell>
        </row>
        <row r="1507">
          <cell r="A1507">
            <v>43329</v>
          </cell>
          <cell r="B1507">
            <v>65.63</v>
          </cell>
        </row>
        <row r="1508">
          <cell r="A1508">
            <v>43332</v>
          </cell>
          <cell r="B1508">
            <v>65.823999999999998</v>
          </cell>
        </row>
        <row r="1509">
          <cell r="A1509">
            <v>43333</v>
          </cell>
          <cell r="B1509">
            <v>66.141999999999996</v>
          </cell>
        </row>
        <row r="1510">
          <cell r="A1510">
            <v>43334</v>
          </cell>
          <cell r="B1510">
            <v>67.86</v>
          </cell>
        </row>
        <row r="1511">
          <cell r="A1511">
            <v>43335</v>
          </cell>
          <cell r="B1511">
            <v>67.83</v>
          </cell>
        </row>
        <row r="1512">
          <cell r="A1512">
            <v>43336</v>
          </cell>
          <cell r="B1512">
            <v>68.72</v>
          </cell>
        </row>
        <row r="1513">
          <cell r="A1513">
            <v>43339</v>
          </cell>
          <cell r="B1513">
            <v>68.87</v>
          </cell>
        </row>
        <row r="1514">
          <cell r="A1514">
            <v>43340</v>
          </cell>
          <cell r="B1514">
            <v>68.53</v>
          </cell>
        </row>
        <row r="1515">
          <cell r="A1515">
            <v>43341</v>
          </cell>
          <cell r="B1515">
            <v>69.510000000000005</v>
          </cell>
        </row>
        <row r="1516">
          <cell r="A1516">
            <v>43342</v>
          </cell>
          <cell r="B1516">
            <v>70.25</v>
          </cell>
        </row>
        <row r="1517">
          <cell r="A1517">
            <v>43343</v>
          </cell>
          <cell r="B1517">
            <v>69.8</v>
          </cell>
        </row>
        <row r="1518">
          <cell r="A1518">
            <v>43347</v>
          </cell>
          <cell r="B1518">
            <v>69.87</v>
          </cell>
        </row>
        <row r="1519">
          <cell r="A1519">
            <v>43348</v>
          </cell>
          <cell r="B1519">
            <v>68.72</v>
          </cell>
        </row>
        <row r="1520">
          <cell r="A1520">
            <v>43349</v>
          </cell>
          <cell r="B1520">
            <v>67.77</v>
          </cell>
        </row>
        <row r="1521">
          <cell r="A1521">
            <v>43350</v>
          </cell>
          <cell r="B1521">
            <v>67.75</v>
          </cell>
        </row>
        <row r="1522">
          <cell r="A1522">
            <v>43353</v>
          </cell>
          <cell r="B1522">
            <v>67.540000000000006</v>
          </cell>
        </row>
        <row r="1523">
          <cell r="A1523">
            <v>43354</v>
          </cell>
          <cell r="B1523">
            <v>69.25</v>
          </cell>
        </row>
        <row r="1524">
          <cell r="A1524">
            <v>43355</v>
          </cell>
          <cell r="B1524">
            <v>70.37</v>
          </cell>
        </row>
        <row r="1525">
          <cell r="A1525">
            <v>43356</v>
          </cell>
          <cell r="B1525">
            <v>68.59</v>
          </cell>
        </row>
        <row r="1526">
          <cell r="A1526">
            <v>43357</v>
          </cell>
          <cell r="B1526">
            <v>68.989999999999995</v>
          </cell>
        </row>
        <row r="1527">
          <cell r="A1527">
            <v>43360</v>
          </cell>
          <cell r="B1527">
            <v>68.864000000000004</v>
          </cell>
        </row>
        <row r="1528">
          <cell r="A1528">
            <v>43361</v>
          </cell>
          <cell r="B1528">
            <v>69.745999999999995</v>
          </cell>
        </row>
        <row r="1529">
          <cell r="A1529">
            <v>43362</v>
          </cell>
          <cell r="B1529">
            <v>70.91</v>
          </cell>
        </row>
        <row r="1530">
          <cell r="A1530">
            <v>43363</v>
          </cell>
          <cell r="B1530">
            <v>70.415999999999997</v>
          </cell>
        </row>
        <row r="1531">
          <cell r="A1531">
            <v>43364</v>
          </cell>
          <cell r="B1531">
            <v>70.78</v>
          </cell>
        </row>
        <row r="1532">
          <cell r="A1532">
            <v>43367</v>
          </cell>
          <cell r="B1532">
            <v>72.08</v>
          </cell>
        </row>
        <row r="1533">
          <cell r="A1533">
            <v>43368</v>
          </cell>
          <cell r="B1533">
            <v>72.28</v>
          </cell>
        </row>
        <row r="1534">
          <cell r="A1534">
            <v>43369</v>
          </cell>
          <cell r="B1534">
            <v>71.569999999999993</v>
          </cell>
        </row>
        <row r="1535">
          <cell r="A1535">
            <v>43370</v>
          </cell>
          <cell r="B1535">
            <v>72.12</v>
          </cell>
        </row>
        <row r="1536">
          <cell r="A1536">
            <v>43371</v>
          </cell>
          <cell r="B1536">
            <v>73.25</v>
          </cell>
        </row>
        <row r="1537">
          <cell r="A1537">
            <v>43374</v>
          </cell>
          <cell r="B1537">
            <v>75.3</v>
          </cell>
        </row>
        <row r="1538">
          <cell r="A1538">
            <v>43375</v>
          </cell>
          <cell r="B1538">
            <v>75.23</v>
          </cell>
        </row>
        <row r="1539">
          <cell r="A1539">
            <v>43376</v>
          </cell>
          <cell r="B1539">
            <v>76.41</v>
          </cell>
        </row>
        <row r="1540">
          <cell r="A1540">
            <v>43377</v>
          </cell>
          <cell r="B1540">
            <v>74.33</v>
          </cell>
        </row>
        <row r="1541">
          <cell r="A1541">
            <v>43378</v>
          </cell>
          <cell r="B1541">
            <v>74.34</v>
          </cell>
        </row>
        <row r="1542">
          <cell r="A1542">
            <v>43381</v>
          </cell>
          <cell r="B1542">
            <v>74.290000000000006</v>
          </cell>
        </row>
        <row r="1543">
          <cell r="A1543">
            <v>43382</v>
          </cell>
          <cell r="B1543">
            <v>74.959999999999994</v>
          </cell>
        </row>
        <row r="1544">
          <cell r="A1544">
            <v>43383</v>
          </cell>
          <cell r="B1544">
            <v>73.17</v>
          </cell>
        </row>
        <row r="1545">
          <cell r="A1545">
            <v>43384</v>
          </cell>
          <cell r="B1545">
            <v>70.97</v>
          </cell>
        </row>
        <row r="1546">
          <cell r="A1546">
            <v>43385</v>
          </cell>
          <cell r="B1546">
            <v>71.34</v>
          </cell>
        </row>
        <row r="1547">
          <cell r="A1547">
            <v>43388</v>
          </cell>
          <cell r="B1547">
            <v>71.78</v>
          </cell>
        </row>
        <row r="1548">
          <cell r="A1548">
            <v>43389</v>
          </cell>
          <cell r="B1548">
            <v>71.92</v>
          </cell>
        </row>
        <row r="1549">
          <cell r="A1549">
            <v>43390</v>
          </cell>
          <cell r="B1549">
            <v>69.739999999999995</v>
          </cell>
        </row>
        <row r="1550">
          <cell r="A1550">
            <v>43391</v>
          </cell>
          <cell r="B1550">
            <v>68.674000000000007</v>
          </cell>
        </row>
        <row r="1551">
          <cell r="A1551">
            <v>43392</v>
          </cell>
          <cell r="B1551">
            <v>69.215999999999994</v>
          </cell>
        </row>
        <row r="1552">
          <cell r="A1552">
            <v>43395</v>
          </cell>
          <cell r="B1552">
            <v>69.322000000000003</v>
          </cell>
        </row>
        <row r="1553">
          <cell r="A1553">
            <v>43396</v>
          </cell>
          <cell r="B1553">
            <v>66.430000000000007</v>
          </cell>
        </row>
        <row r="1554">
          <cell r="A1554">
            <v>43397</v>
          </cell>
          <cell r="B1554">
            <v>66.819999999999993</v>
          </cell>
        </row>
        <row r="1555">
          <cell r="A1555">
            <v>43398</v>
          </cell>
          <cell r="B1555">
            <v>67.33</v>
          </cell>
        </row>
        <row r="1556">
          <cell r="A1556">
            <v>43399</v>
          </cell>
          <cell r="B1556">
            <v>67.59</v>
          </cell>
        </row>
        <row r="1557">
          <cell r="A1557">
            <v>43402</v>
          </cell>
          <cell r="B1557">
            <v>67.040000000000006</v>
          </cell>
        </row>
        <row r="1558">
          <cell r="A1558">
            <v>43403</v>
          </cell>
          <cell r="B1558">
            <v>66.180000000000007</v>
          </cell>
        </row>
        <row r="1559">
          <cell r="A1559">
            <v>43404</v>
          </cell>
          <cell r="B1559">
            <v>65.31</v>
          </cell>
        </row>
        <row r="1560">
          <cell r="A1560">
            <v>43405</v>
          </cell>
          <cell r="B1560">
            <v>63.69</v>
          </cell>
        </row>
        <row r="1561">
          <cell r="A1561">
            <v>43406</v>
          </cell>
          <cell r="B1561">
            <v>63.14</v>
          </cell>
        </row>
        <row r="1562">
          <cell r="A1562">
            <v>43409</v>
          </cell>
          <cell r="B1562">
            <v>63.1</v>
          </cell>
        </row>
        <row r="1563">
          <cell r="A1563">
            <v>43410</v>
          </cell>
          <cell r="B1563">
            <v>62.21</v>
          </cell>
        </row>
        <row r="1564">
          <cell r="A1564">
            <v>43411</v>
          </cell>
          <cell r="B1564">
            <v>61.67</v>
          </cell>
        </row>
        <row r="1565">
          <cell r="A1565">
            <v>43412</v>
          </cell>
          <cell r="B1565">
            <v>60.67</v>
          </cell>
        </row>
        <row r="1566">
          <cell r="A1566">
            <v>43413</v>
          </cell>
          <cell r="B1566">
            <v>60.19</v>
          </cell>
        </row>
        <row r="1567">
          <cell r="A1567">
            <v>43416</v>
          </cell>
          <cell r="B1567">
            <v>59.93</v>
          </cell>
        </row>
        <row r="1568">
          <cell r="A1568">
            <v>43417</v>
          </cell>
          <cell r="B1568">
            <v>55.69</v>
          </cell>
        </row>
        <row r="1569">
          <cell r="A1569">
            <v>43418</v>
          </cell>
          <cell r="B1569">
            <v>56.287999999999997</v>
          </cell>
        </row>
        <row r="1570">
          <cell r="A1570">
            <v>43419</v>
          </cell>
          <cell r="B1570">
            <v>56.548000000000002</v>
          </cell>
        </row>
        <row r="1571">
          <cell r="A1571">
            <v>43420</v>
          </cell>
          <cell r="B1571">
            <v>56.591999999999999</v>
          </cell>
        </row>
        <row r="1572">
          <cell r="A1572">
            <v>43423</v>
          </cell>
          <cell r="B1572">
            <v>57.112000000000002</v>
          </cell>
        </row>
        <row r="1573">
          <cell r="A1573">
            <v>43424</v>
          </cell>
          <cell r="B1573">
            <v>53.43</v>
          </cell>
        </row>
        <row r="1574">
          <cell r="A1574">
            <v>43425</v>
          </cell>
          <cell r="B1574">
            <v>54.63</v>
          </cell>
        </row>
        <row r="1575">
          <cell r="A1575">
            <v>43427</v>
          </cell>
          <cell r="B1575">
            <v>50.42</v>
          </cell>
        </row>
        <row r="1576">
          <cell r="A1576">
            <v>43430</v>
          </cell>
          <cell r="B1576">
            <v>51.63</v>
          </cell>
        </row>
        <row r="1577">
          <cell r="A1577">
            <v>43431</v>
          </cell>
          <cell r="B1577">
            <v>51.56</v>
          </cell>
        </row>
        <row r="1578">
          <cell r="A1578">
            <v>43432</v>
          </cell>
          <cell r="B1578">
            <v>50.29</v>
          </cell>
        </row>
        <row r="1579">
          <cell r="A1579">
            <v>43433</v>
          </cell>
          <cell r="B1579">
            <v>51.45</v>
          </cell>
        </row>
        <row r="1580">
          <cell r="A1580">
            <v>43434</v>
          </cell>
          <cell r="B1580">
            <v>50.93</v>
          </cell>
        </row>
        <row r="1581">
          <cell r="A1581">
            <v>43437</v>
          </cell>
          <cell r="B1581">
            <v>52.95</v>
          </cell>
        </row>
        <row r="1582">
          <cell r="A1582">
            <v>43438</v>
          </cell>
          <cell r="B1582">
            <v>53.25</v>
          </cell>
        </row>
        <row r="1583">
          <cell r="A1583">
            <v>43439</v>
          </cell>
          <cell r="B1583">
            <v>52.89</v>
          </cell>
        </row>
        <row r="1584">
          <cell r="A1584">
            <v>43440</v>
          </cell>
          <cell r="B1584">
            <v>51.49</v>
          </cell>
        </row>
        <row r="1585">
          <cell r="A1585">
            <v>43441</v>
          </cell>
          <cell r="B1585">
            <v>52.61</v>
          </cell>
        </row>
        <row r="1586">
          <cell r="A1586">
            <v>43444</v>
          </cell>
          <cell r="B1586">
            <v>51</v>
          </cell>
        </row>
        <row r="1587">
          <cell r="A1587">
            <v>43445</v>
          </cell>
          <cell r="B1587">
            <v>51.65</v>
          </cell>
        </row>
        <row r="1588">
          <cell r="A1588">
            <v>43446</v>
          </cell>
          <cell r="B1588">
            <v>51.15</v>
          </cell>
        </row>
        <row r="1589">
          <cell r="A1589">
            <v>43447</v>
          </cell>
          <cell r="B1589">
            <v>52.58</v>
          </cell>
        </row>
        <row r="1590">
          <cell r="A1590">
            <v>43448</v>
          </cell>
          <cell r="B1590">
            <v>51.253999999999998</v>
          </cell>
        </row>
        <row r="1591">
          <cell r="A1591">
            <v>43451</v>
          </cell>
          <cell r="B1591">
            <v>50.008000000000003</v>
          </cell>
        </row>
        <row r="1592">
          <cell r="A1592">
            <v>43452</v>
          </cell>
          <cell r="B1592">
            <v>46.456000000000003</v>
          </cell>
        </row>
        <row r="1593">
          <cell r="A1593">
            <v>43453</v>
          </cell>
          <cell r="B1593">
            <v>47.975999999999999</v>
          </cell>
        </row>
        <row r="1594">
          <cell r="A1594">
            <v>43454</v>
          </cell>
          <cell r="B1594">
            <v>45.88</v>
          </cell>
        </row>
        <row r="1595">
          <cell r="A1595">
            <v>43455</v>
          </cell>
          <cell r="B1595">
            <v>45.59</v>
          </cell>
        </row>
        <row r="1596">
          <cell r="A1596">
            <v>43458</v>
          </cell>
          <cell r="B1596">
            <v>42.53</v>
          </cell>
        </row>
        <row r="1597">
          <cell r="A1597">
            <v>43460</v>
          </cell>
          <cell r="B1597">
            <v>46.22</v>
          </cell>
        </row>
        <row r="1598">
          <cell r="A1598">
            <v>43461</v>
          </cell>
          <cell r="B1598">
            <v>44.61</v>
          </cell>
        </row>
        <row r="1599">
          <cell r="A1599">
            <v>43462</v>
          </cell>
          <cell r="B1599">
            <v>45.33</v>
          </cell>
        </row>
        <row r="1600">
          <cell r="A1600">
            <v>43465</v>
          </cell>
          <cell r="B1600">
            <v>45.41</v>
          </cell>
        </row>
        <row r="1601">
          <cell r="A1601">
            <v>43467</v>
          </cell>
          <cell r="B1601">
            <v>46.54</v>
          </cell>
        </row>
        <row r="1602">
          <cell r="A1602">
            <v>43468</v>
          </cell>
          <cell r="B1602">
            <v>47.09</v>
          </cell>
        </row>
        <row r="1603">
          <cell r="A1603">
            <v>43469</v>
          </cell>
          <cell r="B1603">
            <v>47.96</v>
          </cell>
        </row>
        <row r="1604">
          <cell r="A1604">
            <v>43472</v>
          </cell>
          <cell r="B1604">
            <v>48.52</v>
          </cell>
        </row>
        <row r="1605">
          <cell r="A1605">
            <v>43473</v>
          </cell>
          <cell r="B1605">
            <v>49.78</v>
          </cell>
        </row>
        <row r="1606">
          <cell r="A1606">
            <v>43474</v>
          </cell>
          <cell r="B1606">
            <v>52.36</v>
          </cell>
        </row>
        <row r="1607">
          <cell r="A1607">
            <v>43475</v>
          </cell>
          <cell r="B1607">
            <v>52.59</v>
          </cell>
        </row>
        <row r="1608">
          <cell r="A1608">
            <v>43476</v>
          </cell>
          <cell r="B1608">
            <v>51.59</v>
          </cell>
        </row>
        <row r="1609">
          <cell r="A1609">
            <v>43479</v>
          </cell>
          <cell r="B1609">
            <v>50.51</v>
          </cell>
        </row>
        <row r="1610">
          <cell r="A1610">
            <v>43480</v>
          </cell>
          <cell r="B1610">
            <v>52.11</v>
          </cell>
        </row>
        <row r="1611">
          <cell r="A1611">
            <v>43481</v>
          </cell>
          <cell r="B1611">
            <v>52.37</v>
          </cell>
        </row>
        <row r="1612">
          <cell r="A1612">
            <v>43482</v>
          </cell>
          <cell r="B1612">
            <v>52.186</v>
          </cell>
        </row>
        <row r="1613">
          <cell r="A1613">
            <v>43483</v>
          </cell>
          <cell r="B1613">
            <v>53.944000000000003</v>
          </cell>
        </row>
        <row r="1614">
          <cell r="A1614">
            <v>43487</v>
          </cell>
          <cell r="B1614">
            <v>52.921999999999997</v>
          </cell>
        </row>
        <row r="1615">
          <cell r="A1615">
            <v>43488</v>
          </cell>
          <cell r="B1615">
            <v>52.62</v>
          </cell>
        </row>
        <row r="1616">
          <cell r="A1616">
            <v>43489</v>
          </cell>
          <cell r="B1616">
            <v>53.13</v>
          </cell>
        </row>
        <row r="1617">
          <cell r="A1617">
            <v>43490</v>
          </cell>
          <cell r="B1617">
            <v>53.69</v>
          </cell>
        </row>
        <row r="1618">
          <cell r="A1618">
            <v>43493</v>
          </cell>
          <cell r="B1618">
            <v>51.99</v>
          </cell>
        </row>
        <row r="1619">
          <cell r="A1619">
            <v>43494</v>
          </cell>
          <cell r="B1619">
            <v>53.31</v>
          </cell>
        </row>
        <row r="1620">
          <cell r="A1620">
            <v>43495</v>
          </cell>
          <cell r="B1620">
            <v>54.23</v>
          </cell>
        </row>
        <row r="1621">
          <cell r="A1621">
            <v>43496</v>
          </cell>
          <cell r="B1621">
            <v>53.79</v>
          </cell>
        </row>
        <row r="1622">
          <cell r="A1622">
            <v>43497</v>
          </cell>
          <cell r="B1622">
            <v>55.26</v>
          </cell>
        </row>
        <row r="1623">
          <cell r="A1623">
            <v>43500</v>
          </cell>
          <cell r="B1623">
            <v>54.56</v>
          </cell>
        </row>
        <row r="1624">
          <cell r="A1624">
            <v>43501</v>
          </cell>
          <cell r="B1624">
            <v>53.66</v>
          </cell>
        </row>
        <row r="1625">
          <cell r="A1625">
            <v>43502</v>
          </cell>
          <cell r="B1625">
            <v>54.01</v>
          </cell>
        </row>
        <row r="1626">
          <cell r="A1626">
            <v>43503</v>
          </cell>
          <cell r="B1626">
            <v>52.64</v>
          </cell>
        </row>
        <row r="1627">
          <cell r="A1627">
            <v>43504</v>
          </cell>
          <cell r="B1627">
            <v>52.72</v>
          </cell>
        </row>
        <row r="1628">
          <cell r="A1628">
            <v>43507</v>
          </cell>
          <cell r="B1628">
            <v>52.41</v>
          </cell>
        </row>
        <row r="1629">
          <cell r="A1629">
            <v>43508</v>
          </cell>
          <cell r="B1629">
            <v>53.1</v>
          </cell>
        </row>
        <row r="1630">
          <cell r="A1630">
            <v>43509</v>
          </cell>
          <cell r="B1630">
            <v>53.9</v>
          </cell>
        </row>
        <row r="1631">
          <cell r="A1631">
            <v>43510</v>
          </cell>
          <cell r="B1631">
            <v>54.485999999999997</v>
          </cell>
        </row>
        <row r="1632">
          <cell r="A1632">
            <v>43511</v>
          </cell>
          <cell r="B1632">
            <v>55.746000000000002</v>
          </cell>
        </row>
        <row r="1633">
          <cell r="A1633">
            <v>43515</v>
          </cell>
          <cell r="B1633">
            <v>56.305999999999997</v>
          </cell>
        </row>
        <row r="1634">
          <cell r="A1634">
            <v>43516</v>
          </cell>
          <cell r="B1634">
            <v>57.112000000000002</v>
          </cell>
        </row>
        <row r="1635">
          <cell r="A1635">
            <v>43517</v>
          </cell>
          <cell r="B1635">
            <v>56.96</v>
          </cell>
        </row>
        <row r="1636">
          <cell r="A1636">
            <v>43518</v>
          </cell>
          <cell r="B1636">
            <v>57.26</v>
          </cell>
        </row>
        <row r="1637">
          <cell r="A1637">
            <v>43521</v>
          </cell>
          <cell r="B1637">
            <v>55.48</v>
          </cell>
        </row>
        <row r="1638">
          <cell r="A1638">
            <v>43522</v>
          </cell>
          <cell r="B1638">
            <v>55.5</v>
          </cell>
        </row>
        <row r="1639">
          <cell r="A1639">
            <v>43523</v>
          </cell>
          <cell r="B1639">
            <v>56.94</v>
          </cell>
        </row>
        <row r="1640">
          <cell r="A1640">
            <v>43524</v>
          </cell>
          <cell r="B1640">
            <v>57.22</v>
          </cell>
        </row>
        <row r="1641">
          <cell r="A1641">
            <v>43525</v>
          </cell>
          <cell r="B1641">
            <v>55.8</v>
          </cell>
        </row>
        <row r="1642">
          <cell r="A1642">
            <v>43528</v>
          </cell>
          <cell r="B1642">
            <v>56.59</v>
          </cell>
        </row>
        <row r="1643">
          <cell r="A1643">
            <v>43529</v>
          </cell>
          <cell r="B1643">
            <v>56.56</v>
          </cell>
        </row>
        <row r="1644">
          <cell r="A1644">
            <v>43530</v>
          </cell>
          <cell r="B1644">
            <v>56.22</v>
          </cell>
        </row>
        <row r="1645">
          <cell r="A1645">
            <v>43531</v>
          </cell>
          <cell r="B1645">
            <v>56.66</v>
          </cell>
        </row>
        <row r="1646">
          <cell r="A1646">
            <v>43532</v>
          </cell>
          <cell r="B1646">
            <v>56.07</v>
          </cell>
        </row>
        <row r="1647">
          <cell r="A1647">
            <v>43535</v>
          </cell>
          <cell r="B1647">
            <v>56.79</v>
          </cell>
        </row>
        <row r="1648">
          <cell r="A1648">
            <v>43536</v>
          </cell>
          <cell r="B1648">
            <v>56.87</v>
          </cell>
        </row>
        <row r="1649">
          <cell r="A1649">
            <v>43537</v>
          </cell>
          <cell r="B1649">
            <v>58.26</v>
          </cell>
        </row>
        <row r="1650">
          <cell r="A1650">
            <v>43538</v>
          </cell>
          <cell r="B1650">
            <v>58.61</v>
          </cell>
        </row>
        <row r="1651">
          <cell r="A1651">
            <v>43539</v>
          </cell>
          <cell r="B1651">
            <v>58.58</v>
          </cell>
        </row>
        <row r="1652">
          <cell r="A1652">
            <v>43542</v>
          </cell>
          <cell r="B1652">
            <v>59.206000000000003</v>
          </cell>
        </row>
        <row r="1653">
          <cell r="A1653">
            <v>43543</v>
          </cell>
          <cell r="B1653">
            <v>59.186</v>
          </cell>
        </row>
        <row r="1654">
          <cell r="A1654">
            <v>43544</v>
          </cell>
          <cell r="B1654">
            <v>60.15</v>
          </cell>
        </row>
        <row r="1655">
          <cell r="A1655">
            <v>43545</v>
          </cell>
          <cell r="B1655">
            <v>59.98</v>
          </cell>
        </row>
        <row r="1656">
          <cell r="A1656">
            <v>43546</v>
          </cell>
          <cell r="B1656">
            <v>59.04</v>
          </cell>
        </row>
        <row r="1657">
          <cell r="A1657">
            <v>43549</v>
          </cell>
          <cell r="B1657">
            <v>58.82</v>
          </cell>
        </row>
        <row r="1658">
          <cell r="A1658">
            <v>43550</v>
          </cell>
          <cell r="B1658">
            <v>59.94</v>
          </cell>
        </row>
        <row r="1659">
          <cell r="A1659">
            <v>43551</v>
          </cell>
          <cell r="B1659">
            <v>59.41</v>
          </cell>
        </row>
        <row r="1660">
          <cell r="A1660">
            <v>43552</v>
          </cell>
          <cell r="B1660">
            <v>59.3</v>
          </cell>
        </row>
        <row r="1661">
          <cell r="A1661">
            <v>43553</v>
          </cell>
          <cell r="B1661">
            <v>60.14</v>
          </cell>
        </row>
        <row r="1662">
          <cell r="A1662">
            <v>43556</v>
          </cell>
          <cell r="B1662">
            <v>61.59</v>
          </cell>
        </row>
        <row r="1663">
          <cell r="A1663">
            <v>43557</v>
          </cell>
          <cell r="B1663">
            <v>62.58</v>
          </cell>
        </row>
        <row r="1664">
          <cell r="A1664">
            <v>43558</v>
          </cell>
          <cell r="B1664">
            <v>62.46</v>
          </cell>
        </row>
        <row r="1665">
          <cell r="A1665">
            <v>43559</v>
          </cell>
          <cell r="B1665">
            <v>62.1</v>
          </cell>
        </row>
        <row r="1666">
          <cell r="A1666">
            <v>43560</v>
          </cell>
          <cell r="B1666">
            <v>63.08</v>
          </cell>
        </row>
        <row r="1667">
          <cell r="A1667">
            <v>43563</v>
          </cell>
          <cell r="B1667">
            <v>64.400000000000006</v>
          </cell>
        </row>
        <row r="1668">
          <cell r="A1668">
            <v>43564</v>
          </cell>
          <cell r="B1668">
            <v>63.98</v>
          </cell>
        </row>
        <row r="1669">
          <cell r="A1669">
            <v>43565</v>
          </cell>
          <cell r="B1669">
            <v>64.61</v>
          </cell>
        </row>
        <row r="1670">
          <cell r="A1670">
            <v>43566</v>
          </cell>
          <cell r="B1670">
            <v>63.58</v>
          </cell>
        </row>
        <row r="1671">
          <cell r="A1671">
            <v>43567</v>
          </cell>
          <cell r="B1671">
            <v>63.89</v>
          </cell>
        </row>
        <row r="1672">
          <cell r="A1672">
            <v>43570</v>
          </cell>
          <cell r="B1672">
            <v>63.4</v>
          </cell>
        </row>
        <row r="1673">
          <cell r="A1673">
            <v>43571</v>
          </cell>
          <cell r="B1673">
            <v>64.078000000000003</v>
          </cell>
        </row>
        <row r="1674">
          <cell r="A1674">
            <v>43572</v>
          </cell>
          <cell r="B1674">
            <v>63.804000000000002</v>
          </cell>
        </row>
        <row r="1675">
          <cell r="A1675">
            <v>43573</v>
          </cell>
          <cell r="B1675">
            <v>64.042000000000002</v>
          </cell>
        </row>
        <row r="1676">
          <cell r="A1676">
            <v>43577</v>
          </cell>
          <cell r="B1676">
            <v>65.58</v>
          </cell>
        </row>
        <row r="1677">
          <cell r="A1677">
            <v>43578</v>
          </cell>
          <cell r="B1677">
            <v>66.3</v>
          </cell>
        </row>
        <row r="1678">
          <cell r="A1678">
            <v>43579</v>
          </cell>
          <cell r="B1678">
            <v>65.89</v>
          </cell>
        </row>
        <row r="1679">
          <cell r="A1679">
            <v>43580</v>
          </cell>
          <cell r="B1679">
            <v>65.209999999999994</v>
          </cell>
        </row>
        <row r="1680">
          <cell r="A1680">
            <v>43581</v>
          </cell>
          <cell r="B1680">
            <v>63.3</v>
          </cell>
        </row>
        <row r="1681">
          <cell r="A1681">
            <v>43584</v>
          </cell>
          <cell r="B1681">
            <v>63.5</v>
          </cell>
        </row>
        <row r="1682">
          <cell r="A1682">
            <v>43585</v>
          </cell>
          <cell r="B1682">
            <v>63.91</v>
          </cell>
        </row>
        <row r="1683">
          <cell r="A1683">
            <v>43586</v>
          </cell>
          <cell r="B1683">
            <v>63.6</v>
          </cell>
        </row>
        <row r="1684">
          <cell r="A1684">
            <v>43587</v>
          </cell>
          <cell r="B1684">
            <v>61.81</v>
          </cell>
        </row>
        <row r="1685">
          <cell r="A1685">
            <v>43588</v>
          </cell>
          <cell r="B1685">
            <v>61.94</v>
          </cell>
        </row>
        <row r="1686">
          <cell r="A1686">
            <v>43591</v>
          </cell>
          <cell r="B1686">
            <v>62.25</v>
          </cell>
        </row>
        <row r="1687">
          <cell r="A1687">
            <v>43592</v>
          </cell>
          <cell r="B1687">
            <v>61.4</v>
          </cell>
        </row>
        <row r="1688">
          <cell r="A1688">
            <v>43593</v>
          </cell>
          <cell r="B1688">
            <v>62.12</v>
          </cell>
        </row>
        <row r="1689">
          <cell r="A1689">
            <v>43594</v>
          </cell>
          <cell r="B1689">
            <v>61.7</v>
          </cell>
        </row>
        <row r="1690">
          <cell r="A1690">
            <v>43595</v>
          </cell>
          <cell r="B1690">
            <v>61.66</v>
          </cell>
        </row>
        <row r="1691">
          <cell r="A1691">
            <v>43598</v>
          </cell>
          <cell r="B1691">
            <v>61.04</v>
          </cell>
        </row>
        <row r="1692">
          <cell r="A1692">
            <v>43599</v>
          </cell>
          <cell r="B1692">
            <v>61.78</v>
          </cell>
        </row>
        <row r="1693">
          <cell r="A1693">
            <v>43600</v>
          </cell>
          <cell r="B1693">
            <v>62.02</v>
          </cell>
        </row>
        <row r="1694">
          <cell r="A1694">
            <v>43601</v>
          </cell>
          <cell r="B1694">
            <v>62.908000000000001</v>
          </cell>
        </row>
        <row r="1695">
          <cell r="A1695">
            <v>43602</v>
          </cell>
          <cell r="B1695">
            <v>62.823999999999998</v>
          </cell>
        </row>
        <row r="1696">
          <cell r="A1696">
            <v>43605</v>
          </cell>
          <cell r="B1696">
            <v>63.165999999999997</v>
          </cell>
        </row>
        <row r="1697">
          <cell r="A1697">
            <v>43606</v>
          </cell>
          <cell r="B1697">
            <v>63.101999999999997</v>
          </cell>
        </row>
        <row r="1698">
          <cell r="A1698">
            <v>43607</v>
          </cell>
          <cell r="B1698">
            <v>61.42</v>
          </cell>
        </row>
        <row r="1699">
          <cell r="A1699">
            <v>43608</v>
          </cell>
          <cell r="B1699">
            <v>57.91</v>
          </cell>
        </row>
        <row r="1700">
          <cell r="A1700">
            <v>43609</v>
          </cell>
          <cell r="B1700">
            <v>58.63</v>
          </cell>
        </row>
        <row r="1701">
          <cell r="A1701">
            <v>43613</v>
          </cell>
          <cell r="B1701">
            <v>59.14</v>
          </cell>
        </row>
        <row r="1702">
          <cell r="A1702">
            <v>43614</v>
          </cell>
          <cell r="B1702">
            <v>58.81</v>
          </cell>
        </row>
        <row r="1703">
          <cell r="A1703">
            <v>43615</v>
          </cell>
          <cell r="B1703">
            <v>56.59</v>
          </cell>
        </row>
        <row r="1704">
          <cell r="A1704">
            <v>43616</v>
          </cell>
          <cell r="B1704">
            <v>53.5</v>
          </cell>
        </row>
        <row r="1705">
          <cell r="A1705">
            <v>43619</v>
          </cell>
          <cell r="B1705">
            <v>53.25</v>
          </cell>
        </row>
        <row r="1706">
          <cell r="A1706">
            <v>43620</v>
          </cell>
          <cell r="B1706">
            <v>53.48</v>
          </cell>
        </row>
        <row r="1707">
          <cell r="A1707">
            <v>43621</v>
          </cell>
          <cell r="B1707">
            <v>51.68</v>
          </cell>
        </row>
        <row r="1708">
          <cell r="A1708">
            <v>43622</v>
          </cell>
          <cell r="B1708">
            <v>52.59</v>
          </cell>
        </row>
        <row r="1709">
          <cell r="A1709">
            <v>43623</v>
          </cell>
          <cell r="B1709">
            <v>53.99</v>
          </cell>
        </row>
        <row r="1710">
          <cell r="A1710">
            <v>43626</v>
          </cell>
          <cell r="B1710">
            <v>53.26</v>
          </cell>
        </row>
        <row r="1711">
          <cell r="A1711">
            <v>43627</v>
          </cell>
          <cell r="B1711">
            <v>53.27</v>
          </cell>
        </row>
        <row r="1712">
          <cell r="A1712">
            <v>43628</v>
          </cell>
          <cell r="B1712">
            <v>51.14</v>
          </cell>
        </row>
        <row r="1713">
          <cell r="A1713">
            <v>43629</v>
          </cell>
          <cell r="B1713">
            <v>52.28</v>
          </cell>
        </row>
        <row r="1714">
          <cell r="A1714">
            <v>43630</v>
          </cell>
          <cell r="B1714">
            <v>52.51</v>
          </cell>
        </row>
        <row r="1715">
          <cell r="A1715">
            <v>43633</v>
          </cell>
          <cell r="B1715">
            <v>51.978000000000002</v>
          </cell>
        </row>
        <row r="1716">
          <cell r="A1716">
            <v>43634</v>
          </cell>
          <cell r="B1716">
            <v>53.984000000000002</v>
          </cell>
        </row>
        <row r="1717">
          <cell r="A1717">
            <v>43635</v>
          </cell>
          <cell r="B1717">
            <v>53.886000000000003</v>
          </cell>
        </row>
        <row r="1718">
          <cell r="A1718">
            <v>43636</v>
          </cell>
          <cell r="B1718">
            <v>56.985999999999997</v>
          </cell>
        </row>
        <row r="1719">
          <cell r="A1719">
            <v>43637</v>
          </cell>
          <cell r="B1719">
            <v>57.43</v>
          </cell>
        </row>
        <row r="1720">
          <cell r="A1720">
            <v>43640</v>
          </cell>
          <cell r="B1720">
            <v>57.9</v>
          </cell>
        </row>
        <row r="1721">
          <cell r="A1721">
            <v>43641</v>
          </cell>
          <cell r="B1721">
            <v>57.83</v>
          </cell>
        </row>
        <row r="1722">
          <cell r="A1722">
            <v>43642</v>
          </cell>
          <cell r="B1722">
            <v>59.38</v>
          </cell>
        </row>
        <row r="1723">
          <cell r="A1723">
            <v>43643</v>
          </cell>
          <cell r="B1723">
            <v>59.43</v>
          </cell>
        </row>
        <row r="1724">
          <cell r="A1724">
            <v>43644</v>
          </cell>
          <cell r="B1724">
            <v>58.47</v>
          </cell>
        </row>
        <row r="1725">
          <cell r="A1725">
            <v>43647</v>
          </cell>
          <cell r="B1725">
            <v>59.09</v>
          </cell>
        </row>
        <row r="1726">
          <cell r="A1726">
            <v>43648</v>
          </cell>
          <cell r="B1726">
            <v>56.25</v>
          </cell>
        </row>
        <row r="1727">
          <cell r="A1727">
            <v>43649</v>
          </cell>
          <cell r="B1727">
            <v>57.34</v>
          </cell>
        </row>
        <row r="1728">
          <cell r="A1728">
            <v>43651</v>
          </cell>
          <cell r="B1728">
            <v>57.51</v>
          </cell>
        </row>
        <row r="1729">
          <cell r="A1729">
            <v>43654</v>
          </cell>
          <cell r="B1729">
            <v>57.66</v>
          </cell>
        </row>
        <row r="1730">
          <cell r="A1730">
            <v>43655</v>
          </cell>
          <cell r="B1730">
            <v>57.83</v>
          </cell>
        </row>
        <row r="1731">
          <cell r="A1731">
            <v>43656</v>
          </cell>
          <cell r="B1731">
            <v>60.43</v>
          </cell>
        </row>
        <row r="1732">
          <cell r="A1732">
            <v>43657</v>
          </cell>
          <cell r="B1732">
            <v>60.2</v>
          </cell>
        </row>
        <row r="1733">
          <cell r="A1733">
            <v>43658</v>
          </cell>
          <cell r="B1733">
            <v>60.21</v>
          </cell>
        </row>
        <row r="1734">
          <cell r="A1734">
            <v>43661</v>
          </cell>
          <cell r="B1734">
            <v>59.58</v>
          </cell>
        </row>
        <row r="1735">
          <cell r="A1735">
            <v>43662</v>
          </cell>
          <cell r="B1735">
            <v>57.62</v>
          </cell>
        </row>
        <row r="1736">
          <cell r="A1736">
            <v>43663</v>
          </cell>
          <cell r="B1736">
            <v>56.808</v>
          </cell>
        </row>
        <row r="1737">
          <cell r="A1737">
            <v>43664</v>
          </cell>
          <cell r="B1737">
            <v>55.347999999999999</v>
          </cell>
        </row>
        <row r="1738">
          <cell r="A1738">
            <v>43665</v>
          </cell>
          <cell r="B1738">
            <v>55.707999999999998</v>
          </cell>
        </row>
        <row r="1739">
          <cell r="A1739">
            <v>43668</v>
          </cell>
          <cell r="B1739">
            <v>56.22</v>
          </cell>
        </row>
        <row r="1740">
          <cell r="A1740">
            <v>43669</v>
          </cell>
          <cell r="B1740">
            <v>56.77</v>
          </cell>
        </row>
        <row r="1741">
          <cell r="A1741">
            <v>43670</v>
          </cell>
          <cell r="B1741">
            <v>55.88</v>
          </cell>
        </row>
        <row r="1742">
          <cell r="A1742">
            <v>43671</v>
          </cell>
          <cell r="B1742">
            <v>56.02</v>
          </cell>
        </row>
        <row r="1743">
          <cell r="A1743">
            <v>43672</v>
          </cell>
          <cell r="B1743">
            <v>56.2</v>
          </cell>
        </row>
        <row r="1744">
          <cell r="A1744">
            <v>43675</v>
          </cell>
          <cell r="B1744">
            <v>56.87</v>
          </cell>
        </row>
        <row r="1745">
          <cell r="A1745">
            <v>43676</v>
          </cell>
          <cell r="B1745">
            <v>58.05</v>
          </cell>
        </row>
        <row r="1746">
          <cell r="A1746">
            <v>43677</v>
          </cell>
          <cell r="B1746">
            <v>58.58</v>
          </cell>
        </row>
        <row r="1747">
          <cell r="A1747">
            <v>43678</v>
          </cell>
          <cell r="B1747">
            <v>53.95</v>
          </cell>
        </row>
        <row r="1748">
          <cell r="A1748">
            <v>43679</v>
          </cell>
          <cell r="B1748">
            <v>55.66</v>
          </cell>
        </row>
        <row r="1749">
          <cell r="A1749">
            <v>43682</v>
          </cell>
          <cell r="B1749">
            <v>54.69</v>
          </cell>
        </row>
        <row r="1750">
          <cell r="A1750">
            <v>43683</v>
          </cell>
          <cell r="B1750">
            <v>53.63</v>
          </cell>
        </row>
        <row r="1751">
          <cell r="A1751">
            <v>43684</v>
          </cell>
          <cell r="B1751">
            <v>51.09</v>
          </cell>
        </row>
        <row r="1752">
          <cell r="A1752">
            <v>43685</v>
          </cell>
          <cell r="B1752">
            <v>52.54</v>
          </cell>
        </row>
        <row r="1753">
          <cell r="A1753">
            <v>43686</v>
          </cell>
          <cell r="B1753">
            <v>54.5</v>
          </cell>
        </row>
        <row r="1754">
          <cell r="A1754">
            <v>43689</v>
          </cell>
          <cell r="B1754">
            <v>54.93</v>
          </cell>
        </row>
        <row r="1755">
          <cell r="A1755">
            <v>43690</v>
          </cell>
          <cell r="B1755">
            <v>57.1</v>
          </cell>
        </row>
        <row r="1756">
          <cell r="A1756">
            <v>43691</v>
          </cell>
          <cell r="B1756">
            <v>55.23</v>
          </cell>
        </row>
        <row r="1757">
          <cell r="A1757">
            <v>43692</v>
          </cell>
          <cell r="B1757">
            <v>54.46</v>
          </cell>
        </row>
        <row r="1758">
          <cell r="A1758">
            <v>43693</v>
          </cell>
          <cell r="B1758">
            <v>54.845999999999997</v>
          </cell>
        </row>
        <row r="1759">
          <cell r="A1759">
            <v>43696</v>
          </cell>
          <cell r="B1759">
            <v>56.167999999999999</v>
          </cell>
        </row>
        <row r="1760">
          <cell r="A1760">
            <v>43697</v>
          </cell>
          <cell r="B1760">
            <v>56.171999999999997</v>
          </cell>
        </row>
        <row r="1761">
          <cell r="A1761">
            <v>43698</v>
          </cell>
          <cell r="B1761">
            <v>55.68</v>
          </cell>
        </row>
        <row r="1762">
          <cell r="A1762">
            <v>43699</v>
          </cell>
          <cell r="B1762">
            <v>55.35</v>
          </cell>
        </row>
        <row r="1763">
          <cell r="A1763">
            <v>43700</v>
          </cell>
          <cell r="B1763">
            <v>54.17</v>
          </cell>
        </row>
        <row r="1764">
          <cell r="A1764">
            <v>43703</v>
          </cell>
          <cell r="B1764">
            <v>53.64</v>
          </cell>
        </row>
        <row r="1765">
          <cell r="A1765">
            <v>43704</v>
          </cell>
          <cell r="B1765">
            <v>54.93</v>
          </cell>
        </row>
        <row r="1766">
          <cell r="A1766">
            <v>43705</v>
          </cell>
          <cell r="B1766">
            <v>55.78</v>
          </cell>
        </row>
        <row r="1767">
          <cell r="A1767">
            <v>43706</v>
          </cell>
          <cell r="B1767">
            <v>56.71</v>
          </cell>
        </row>
        <row r="1768">
          <cell r="A1768">
            <v>43707</v>
          </cell>
          <cell r="B1768">
            <v>55.1</v>
          </cell>
        </row>
        <row r="1769">
          <cell r="A1769">
            <v>43711</v>
          </cell>
          <cell r="B1769">
            <v>53.94</v>
          </cell>
        </row>
        <row r="1770">
          <cell r="A1770">
            <v>43712</v>
          </cell>
          <cell r="B1770">
            <v>56.26</v>
          </cell>
        </row>
        <row r="1771">
          <cell r="A1771">
            <v>43713</v>
          </cell>
          <cell r="B1771">
            <v>56.3</v>
          </cell>
        </row>
        <row r="1772">
          <cell r="A1772">
            <v>43714</v>
          </cell>
          <cell r="B1772">
            <v>56.52</v>
          </cell>
        </row>
        <row r="1773">
          <cell r="A1773">
            <v>43717</v>
          </cell>
          <cell r="B1773">
            <v>57.85</v>
          </cell>
        </row>
        <row r="1774">
          <cell r="A1774">
            <v>43718</v>
          </cell>
          <cell r="B1774">
            <v>57.4</v>
          </cell>
        </row>
        <row r="1775">
          <cell r="A1775">
            <v>43719</v>
          </cell>
          <cell r="B1775">
            <v>55.75</v>
          </cell>
        </row>
        <row r="1776">
          <cell r="A1776">
            <v>43720</v>
          </cell>
          <cell r="B1776">
            <v>55.09</v>
          </cell>
        </row>
        <row r="1777">
          <cell r="A1777">
            <v>43721</v>
          </cell>
          <cell r="B1777">
            <v>54.85</v>
          </cell>
        </row>
        <row r="1778">
          <cell r="A1778">
            <v>43724</v>
          </cell>
          <cell r="B1778">
            <v>62.9</v>
          </cell>
        </row>
        <row r="1779">
          <cell r="A1779">
            <v>43725</v>
          </cell>
          <cell r="B1779">
            <v>59.292000000000002</v>
          </cell>
        </row>
        <row r="1780">
          <cell r="A1780">
            <v>43726</v>
          </cell>
          <cell r="B1780">
            <v>58.082000000000001</v>
          </cell>
        </row>
        <row r="1781">
          <cell r="A1781">
            <v>43727</v>
          </cell>
          <cell r="B1781">
            <v>58.165999999999997</v>
          </cell>
        </row>
        <row r="1782">
          <cell r="A1782">
            <v>43728</v>
          </cell>
          <cell r="B1782">
            <v>58.09</v>
          </cell>
        </row>
        <row r="1783">
          <cell r="A1783">
            <v>43731</v>
          </cell>
          <cell r="B1783">
            <v>58.64</v>
          </cell>
        </row>
        <row r="1784">
          <cell r="A1784">
            <v>43732</v>
          </cell>
          <cell r="B1784">
            <v>57.29</v>
          </cell>
        </row>
        <row r="1785">
          <cell r="A1785">
            <v>43733</v>
          </cell>
          <cell r="B1785">
            <v>56.49</v>
          </cell>
        </row>
        <row r="1786">
          <cell r="A1786">
            <v>43734</v>
          </cell>
          <cell r="B1786">
            <v>56.41</v>
          </cell>
        </row>
        <row r="1787">
          <cell r="A1787">
            <v>43735</v>
          </cell>
          <cell r="B1787">
            <v>55.91</v>
          </cell>
        </row>
        <row r="1788">
          <cell r="A1788">
            <v>43738</v>
          </cell>
          <cell r="B1788">
            <v>54.07</v>
          </cell>
        </row>
        <row r="1789">
          <cell r="A1789">
            <v>43739</v>
          </cell>
          <cell r="B1789">
            <v>53.62</v>
          </cell>
        </row>
        <row r="1790">
          <cell r="A1790">
            <v>43740</v>
          </cell>
          <cell r="B1790">
            <v>52.64</v>
          </cell>
        </row>
        <row r="1791">
          <cell r="A1791">
            <v>43741</v>
          </cell>
          <cell r="B1791">
            <v>52.45</v>
          </cell>
        </row>
        <row r="1792">
          <cell r="A1792">
            <v>43742</v>
          </cell>
          <cell r="B1792">
            <v>52.81</v>
          </cell>
        </row>
        <row r="1793">
          <cell r="A1793">
            <v>43745</v>
          </cell>
          <cell r="B1793">
            <v>52.75</v>
          </cell>
        </row>
        <row r="1794">
          <cell r="A1794">
            <v>43746</v>
          </cell>
          <cell r="B1794">
            <v>52.63</v>
          </cell>
        </row>
        <row r="1795">
          <cell r="A1795">
            <v>43747</v>
          </cell>
          <cell r="B1795">
            <v>52.59</v>
          </cell>
        </row>
        <row r="1796">
          <cell r="A1796">
            <v>43748</v>
          </cell>
          <cell r="B1796">
            <v>53.55</v>
          </cell>
        </row>
        <row r="1797">
          <cell r="A1797">
            <v>43749</v>
          </cell>
          <cell r="B1797">
            <v>54.7</v>
          </cell>
        </row>
        <row r="1798">
          <cell r="A1798">
            <v>43752</v>
          </cell>
          <cell r="B1798">
            <v>53.59</v>
          </cell>
        </row>
        <row r="1799">
          <cell r="A1799">
            <v>43753</v>
          </cell>
          <cell r="B1799">
            <v>52.81</v>
          </cell>
        </row>
        <row r="1800">
          <cell r="A1800">
            <v>43754</v>
          </cell>
          <cell r="B1800">
            <v>53.36</v>
          </cell>
        </row>
        <row r="1801">
          <cell r="A1801">
            <v>43755</v>
          </cell>
          <cell r="B1801">
            <v>53.95</v>
          </cell>
        </row>
        <row r="1802">
          <cell r="A1802">
            <v>43756</v>
          </cell>
          <cell r="B1802">
            <v>53.816000000000003</v>
          </cell>
        </row>
        <row r="1803">
          <cell r="A1803">
            <v>43759</v>
          </cell>
          <cell r="B1803">
            <v>53.43</v>
          </cell>
        </row>
        <row r="1804">
          <cell r="A1804">
            <v>43760</v>
          </cell>
          <cell r="B1804">
            <v>54.415999999999997</v>
          </cell>
        </row>
        <row r="1805">
          <cell r="A1805">
            <v>43761</v>
          </cell>
          <cell r="B1805">
            <v>55.97</v>
          </cell>
        </row>
        <row r="1806">
          <cell r="A1806">
            <v>43762</v>
          </cell>
          <cell r="B1806">
            <v>56.23</v>
          </cell>
        </row>
        <row r="1807">
          <cell r="A1807">
            <v>43763</v>
          </cell>
          <cell r="B1807">
            <v>56.66</v>
          </cell>
        </row>
        <row r="1808">
          <cell r="A1808">
            <v>43766</v>
          </cell>
          <cell r="B1808">
            <v>55.81</v>
          </cell>
        </row>
        <row r="1809">
          <cell r="A1809">
            <v>43767</v>
          </cell>
          <cell r="B1809">
            <v>55.54</v>
          </cell>
        </row>
        <row r="1810">
          <cell r="A1810">
            <v>43768</v>
          </cell>
          <cell r="B1810">
            <v>55.06</v>
          </cell>
        </row>
        <row r="1811">
          <cell r="A1811">
            <v>43769</v>
          </cell>
          <cell r="B1811">
            <v>54.18</v>
          </cell>
        </row>
        <row r="1812">
          <cell r="A1812">
            <v>43770</v>
          </cell>
          <cell r="B1812">
            <v>56.2</v>
          </cell>
        </row>
        <row r="1813">
          <cell r="A1813">
            <v>43773</v>
          </cell>
          <cell r="B1813">
            <v>56.54</v>
          </cell>
        </row>
        <row r="1814">
          <cell r="A1814">
            <v>43774</v>
          </cell>
          <cell r="B1814">
            <v>57.23</v>
          </cell>
        </row>
        <row r="1815">
          <cell r="A1815">
            <v>43775</v>
          </cell>
          <cell r="B1815">
            <v>56.35</v>
          </cell>
        </row>
        <row r="1816">
          <cell r="A1816">
            <v>43776</v>
          </cell>
          <cell r="B1816">
            <v>57.15</v>
          </cell>
        </row>
        <row r="1817">
          <cell r="A1817">
            <v>43777</v>
          </cell>
          <cell r="B1817">
            <v>57.24</v>
          </cell>
        </row>
        <row r="1818">
          <cell r="A1818">
            <v>43780</v>
          </cell>
          <cell r="B1818">
            <v>56.86</v>
          </cell>
        </row>
        <row r="1819">
          <cell r="A1819">
            <v>43781</v>
          </cell>
          <cell r="B1819">
            <v>56.8</v>
          </cell>
        </row>
        <row r="1820">
          <cell r="A1820">
            <v>43782</v>
          </cell>
          <cell r="B1820">
            <v>57.12</v>
          </cell>
        </row>
        <row r="1821">
          <cell r="A1821">
            <v>43783</v>
          </cell>
          <cell r="B1821">
            <v>56.77</v>
          </cell>
        </row>
        <row r="1822">
          <cell r="A1822">
            <v>43784</v>
          </cell>
          <cell r="B1822">
            <v>57.741999999999997</v>
          </cell>
        </row>
        <row r="1823">
          <cell r="A1823">
            <v>43787</v>
          </cell>
          <cell r="B1823">
            <v>57.085999999999999</v>
          </cell>
        </row>
        <row r="1824">
          <cell r="A1824">
            <v>43788</v>
          </cell>
          <cell r="B1824">
            <v>55.293999999999997</v>
          </cell>
        </row>
        <row r="1825">
          <cell r="A1825">
            <v>43789</v>
          </cell>
          <cell r="B1825">
            <v>57.03</v>
          </cell>
        </row>
        <row r="1826">
          <cell r="A1826">
            <v>43790</v>
          </cell>
          <cell r="B1826">
            <v>58.58</v>
          </cell>
        </row>
        <row r="1827">
          <cell r="A1827">
            <v>43791</v>
          </cell>
          <cell r="B1827">
            <v>57.77</v>
          </cell>
        </row>
        <row r="1828">
          <cell r="A1828">
            <v>43794</v>
          </cell>
          <cell r="B1828">
            <v>58.01</v>
          </cell>
        </row>
        <row r="1829">
          <cell r="A1829">
            <v>43795</v>
          </cell>
          <cell r="B1829">
            <v>58.41</v>
          </cell>
        </row>
        <row r="1830">
          <cell r="A1830">
            <v>43796</v>
          </cell>
          <cell r="B1830">
            <v>58.11</v>
          </cell>
        </row>
        <row r="1831">
          <cell r="A1831">
            <v>43798</v>
          </cell>
          <cell r="B1831">
            <v>55.17</v>
          </cell>
        </row>
        <row r="1832">
          <cell r="A1832">
            <v>43801</v>
          </cell>
          <cell r="B1832">
            <v>55.96</v>
          </cell>
        </row>
        <row r="1833">
          <cell r="A1833">
            <v>43802</v>
          </cell>
          <cell r="B1833">
            <v>56.1</v>
          </cell>
        </row>
        <row r="1834">
          <cell r="A1834">
            <v>43803</v>
          </cell>
          <cell r="B1834">
            <v>58.43</v>
          </cell>
        </row>
        <row r="1835">
          <cell r="A1835">
            <v>43804</v>
          </cell>
          <cell r="B1835">
            <v>58.43</v>
          </cell>
        </row>
        <row r="1836">
          <cell r="A1836">
            <v>43805</v>
          </cell>
          <cell r="B1836">
            <v>59.2</v>
          </cell>
        </row>
        <row r="1837">
          <cell r="A1837">
            <v>43808</v>
          </cell>
          <cell r="B1837">
            <v>59.02</v>
          </cell>
        </row>
        <row r="1838">
          <cell r="A1838">
            <v>43809</v>
          </cell>
          <cell r="B1838">
            <v>59.24</v>
          </cell>
        </row>
        <row r="1839">
          <cell r="A1839">
            <v>43810</v>
          </cell>
          <cell r="B1839">
            <v>58.76</v>
          </cell>
        </row>
        <row r="1840">
          <cell r="A1840">
            <v>43811</v>
          </cell>
          <cell r="B1840">
            <v>59.18</v>
          </cell>
        </row>
        <row r="1841">
          <cell r="A1841">
            <v>43812</v>
          </cell>
          <cell r="B1841">
            <v>60.07</v>
          </cell>
        </row>
        <row r="1842">
          <cell r="A1842">
            <v>43815</v>
          </cell>
          <cell r="B1842">
            <v>60.195999999999998</v>
          </cell>
        </row>
        <row r="1843">
          <cell r="A1843">
            <v>43816</v>
          </cell>
          <cell r="B1843">
            <v>60.911999999999999</v>
          </cell>
        </row>
        <row r="1844">
          <cell r="A1844">
            <v>43817</v>
          </cell>
          <cell r="B1844">
            <v>60.881999999999998</v>
          </cell>
        </row>
        <row r="1845">
          <cell r="A1845">
            <v>43818</v>
          </cell>
          <cell r="B1845">
            <v>61.188000000000002</v>
          </cell>
        </row>
        <row r="1846">
          <cell r="A1846">
            <v>43819</v>
          </cell>
          <cell r="B1846">
            <v>60.44</v>
          </cell>
        </row>
        <row r="1847">
          <cell r="A1847">
            <v>43822</v>
          </cell>
          <cell r="B1847">
            <v>60.52</v>
          </cell>
        </row>
        <row r="1848">
          <cell r="A1848">
            <v>43823</v>
          </cell>
          <cell r="B1848">
            <v>61.11</v>
          </cell>
        </row>
        <row r="1849">
          <cell r="A1849">
            <v>43825</v>
          </cell>
          <cell r="B1849">
            <v>61.68</v>
          </cell>
        </row>
        <row r="1850">
          <cell r="A1850">
            <v>43826</v>
          </cell>
          <cell r="B1850">
            <v>61.72</v>
          </cell>
        </row>
        <row r="1851">
          <cell r="A1851">
            <v>43829</v>
          </cell>
          <cell r="B1851">
            <v>61.68</v>
          </cell>
        </row>
        <row r="1852">
          <cell r="A1852">
            <v>43830</v>
          </cell>
          <cell r="B1852">
            <v>61.06</v>
          </cell>
        </row>
        <row r="1853">
          <cell r="A1853">
            <v>43832</v>
          </cell>
          <cell r="B1853">
            <v>61.18</v>
          </cell>
        </row>
        <row r="1854">
          <cell r="A1854">
            <v>43833</v>
          </cell>
          <cell r="B1854">
            <v>63.05</v>
          </cell>
        </row>
        <row r="1855">
          <cell r="A1855">
            <v>43836</v>
          </cell>
          <cell r="B1855">
            <v>63.27</v>
          </cell>
        </row>
        <row r="1856">
          <cell r="A1856">
            <v>43837</v>
          </cell>
          <cell r="B1856">
            <v>62.7</v>
          </cell>
        </row>
        <row r="1857">
          <cell r="A1857">
            <v>43838</v>
          </cell>
          <cell r="B1857">
            <v>59.61</v>
          </cell>
        </row>
        <row r="1858">
          <cell r="A1858">
            <v>43839</v>
          </cell>
          <cell r="B1858">
            <v>59.56</v>
          </cell>
        </row>
        <row r="1859">
          <cell r="A1859">
            <v>43840</v>
          </cell>
          <cell r="B1859">
            <v>59.04</v>
          </cell>
        </row>
        <row r="1860">
          <cell r="A1860">
            <v>43843</v>
          </cell>
          <cell r="B1860">
            <v>58.08</v>
          </cell>
        </row>
        <row r="1861">
          <cell r="A1861">
            <v>43844</v>
          </cell>
          <cell r="B1861">
            <v>58.23</v>
          </cell>
        </row>
        <row r="1862">
          <cell r="A1862">
            <v>43845</v>
          </cell>
          <cell r="B1862">
            <v>57.816000000000003</v>
          </cell>
        </row>
        <row r="1863">
          <cell r="A1863">
            <v>43846</v>
          </cell>
          <cell r="B1863">
            <v>58.524000000000001</v>
          </cell>
        </row>
        <row r="1864">
          <cell r="A1864">
            <v>43847</v>
          </cell>
          <cell r="B1864">
            <v>58.564</v>
          </cell>
        </row>
        <row r="1865">
          <cell r="A1865">
            <v>43851</v>
          </cell>
          <cell r="B1865">
            <v>58.372</v>
          </cell>
        </row>
        <row r="1866">
          <cell r="A1866">
            <v>43852</v>
          </cell>
          <cell r="B1866">
            <v>56.74</v>
          </cell>
        </row>
        <row r="1867">
          <cell r="A1867">
            <v>43853</v>
          </cell>
          <cell r="B1867">
            <v>55.59</v>
          </cell>
        </row>
        <row r="1868">
          <cell r="A1868">
            <v>43854</v>
          </cell>
          <cell r="B1868">
            <v>54.19</v>
          </cell>
        </row>
        <row r="1869">
          <cell r="A1869">
            <v>43857</v>
          </cell>
          <cell r="B1869">
            <v>53.14</v>
          </cell>
        </row>
        <row r="1870">
          <cell r="A1870">
            <v>43858</v>
          </cell>
          <cell r="B1870">
            <v>53.48</v>
          </cell>
        </row>
        <row r="1871">
          <cell r="A1871">
            <v>43859</v>
          </cell>
          <cell r="B1871">
            <v>53.33</v>
          </cell>
        </row>
        <row r="1872">
          <cell r="A1872">
            <v>43860</v>
          </cell>
          <cell r="B1872">
            <v>52.14</v>
          </cell>
        </row>
        <row r="1873">
          <cell r="A1873">
            <v>43861</v>
          </cell>
          <cell r="B1873">
            <v>51.56</v>
          </cell>
        </row>
        <row r="1874">
          <cell r="A1874">
            <v>43864</v>
          </cell>
          <cell r="B1874">
            <v>50.11</v>
          </cell>
        </row>
        <row r="1875">
          <cell r="A1875">
            <v>43865</v>
          </cell>
          <cell r="B1875">
            <v>49.61</v>
          </cell>
        </row>
        <row r="1876">
          <cell r="A1876">
            <v>43866</v>
          </cell>
          <cell r="B1876">
            <v>50.75</v>
          </cell>
        </row>
        <row r="1877">
          <cell r="A1877">
            <v>43867</v>
          </cell>
          <cell r="B1877">
            <v>50.95</v>
          </cell>
        </row>
        <row r="1878">
          <cell r="A1878">
            <v>43868</v>
          </cell>
          <cell r="B1878">
            <v>50.32</v>
          </cell>
        </row>
        <row r="1879">
          <cell r="A1879">
            <v>43871</v>
          </cell>
          <cell r="B1879">
            <v>49.57</v>
          </cell>
        </row>
        <row r="1880">
          <cell r="A1880">
            <v>43872</v>
          </cell>
          <cell r="B1880">
            <v>49.94</v>
          </cell>
        </row>
        <row r="1881">
          <cell r="A1881">
            <v>43873</v>
          </cell>
          <cell r="B1881">
            <v>51.17</v>
          </cell>
        </row>
        <row r="1882">
          <cell r="A1882">
            <v>43874</v>
          </cell>
          <cell r="B1882">
            <v>51.42</v>
          </cell>
        </row>
        <row r="1883">
          <cell r="A1883">
            <v>43875</v>
          </cell>
          <cell r="B1883">
            <v>52.103999999999999</v>
          </cell>
        </row>
        <row r="1884">
          <cell r="A1884">
            <v>43879</v>
          </cell>
          <cell r="B1884">
            <v>52.146000000000001</v>
          </cell>
        </row>
        <row r="1885">
          <cell r="A1885">
            <v>43880</v>
          </cell>
          <cell r="B1885">
            <v>53.41</v>
          </cell>
        </row>
        <row r="1886">
          <cell r="A1886">
            <v>43881</v>
          </cell>
          <cell r="B1886">
            <v>53.86</v>
          </cell>
        </row>
        <row r="1887">
          <cell r="A1887">
            <v>43882</v>
          </cell>
          <cell r="B1887">
            <v>53.38</v>
          </cell>
        </row>
        <row r="1888">
          <cell r="A1888">
            <v>43885</v>
          </cell>
          <cell r="B1888">
            <v>51.43</v>
          </cell>
        </row>
        <row r="1889">
          <cell r="A1889">
            <v>43886</v>
          </cell>
          <cell r="B1889">
            <v>49.9</v>
          </cell>
        </row>
        <row r="1890">
          <cell r="A1890">
            <v>43887</v>
          </cell>
          <cell r="B1890">
            <v>48.73</v>
          </cell>
        </row>
        <row r="1891">
          <cell r="A1891">
            <v>43888</v>
          </cell>
          <cell r="B1891">
            <v>47.09</v>
          </cell>
        </row>
        <row r="1892">
          <cell r="A1892">
            <v>43889</v>
          </cell>
          <cell r="B1892">
            <v>44.76</v>
          </cell>
        </row>
        <row r="1893">
          <cell r="A1893">
            <v>43892</v>
          </cell>
          <cell r="B1893">
            <v>46.75</v>
          </cell>
        </row>
        <row r="1894">
          <cell r="A1894">
            <v>43893</v>
          </cell>
          <cell r="B1894">
            <v>47.18</v>
          </cell>
        </row>
        <row r="1895">
          <cell r="A1895">
            <v>43894</v>
          </cell>
          <cell r="B1895">
            <v>46.78</v>
          </cell>
        </row>
        <row r="1896">
          <cell r="A1896">
            <v>43895</v>
          </cell>
          <cell r="B1896">
            <v>45.9</v>
          </cell>
        </row>
        <row r="1897">
          <cell r="A1897">
            <v>43896</v>
          </cell>
          <cell r="B1897">
            <v>41.28</v>
          </cell>
        </row>
        <row r="1898">
          <cell r="A1898">
            <v>43899</v>
          </cell>
          <cell r="B1898">
            <v>31.13</v>
          </cell>
        </row>
        <row r="1899">
          <cell r="A1899">
            <v>43900</v>
          </cell>
          <cell r="B1899">
            <v>34.36</v>
          </cell>
        </row>
        <row r="1900">
          <cell r="A1900">
            <v>43901</v>
          </cell>
          <cell r="B1900">
            <v>32.979999999999997</v>
          </cell>
        </row>
        <row r="1901">
          <cell r="A1901">
            <v>43902</v>
          </cell>
          <cell r="B1901">
            <v>31.5</v>
          </cell>
        </row>
        <row r="1902">
          <cell r="A1902">
            <v>43903</v>
          </cell>
          <cell r="B1902">
            <v>31.73</v>
          </cell>
        </row>
        <row r="1903">
          <cell r="A1903">
            <v>43906</v>
          </cell>
          <cell r="B1903">
            <v>28.7</v>
          </cell>
        </row>
        <row r="1904">
          <cell r="A1904">
            <v>43907</v>
          </cell>
          <cell r="B1904">
            <v>27.026</v>
          </cell>
        </row>
        <row r="1905">
          <cell r="A1905">
            <v>43908</v>
          </cell>
          <cell r="B1905">
            <v>20.553999999999998</v>
          </cell>
        </row>
        <row r="1906">
          <cell r="A1906">
            <v>43909</v>
          </cell>
          <cell r="B1906">
            <v>25.634</v>
          </cell>
        </row>
        <row r="1907">
          <cell r="A1907">
            <v>43910</v>
          </cell>
          <cell r="B1907">
            <v>22.59</v>
          </cell>
        </row>
        <row r="1908">
          <cell r="A1908">
            <v>43913</v>
          </cell>
          <cell r="B1908">
            <v>23.36</v>
          </cell>
        </row>
        <row r="1909">
          <cell r="A1909">
            <v>43914</v>
          </cell>
          <cell r="B1909">
            <v>24.01</v>
          </cell>
        </row>
        <row r="1910">
          <cell r="A1910">
            <v>43915</v>
          </cell>
          <cell r="B1910">
            <v>24.49</v>
          </cell>
        </row>
        <row r="1911">
          <cell r="A1911">
            <v>43916</v>
          </cell>
          <cell r="B1911">
            <v>22.6</v>
          </cell>
        </row>
        <row r="1912">
          <cell r="A1912">
            <v>43917</v>
          </cell>
          <cell r="B1912">
            <v>21.51</v>
          </cell>
        </row>
        <row r="1913">
          <cell r="A1913">
            <v>43920</v>
          </cell>
          <cell r="B1913">
            <v>20.09</v>
          </cell>
        </row>
        <row r="1914">
          <cell r="A1914">
            <v>43921</v>
          </cell>
          <cell r="B1914">
            <v>20.48</v>
          </cell>
        </row>
        <row r="1915">
          <cell r="A1915">
            <v>43922</v>
          </cell>
          <cell r="B1915">
            <v>20.309999999999999</v>
          </cell>
        </row>
        <row r="1916">
          <cell r="A1916">
            <v>43923</v>
          </cell>
          <cell r="B1916">
            <v>25.32</v>
          </cell>
        </row>
        <row r="1917">
          <cell r="A1917">
            <v>43924</v>
          </cell>
          <cell r="B1917">
            <v>28.34</v>
          </cell>
        </row>
        <row r="1918">
          <cell r="A1918">
            <v>43927</v>
          </cell>
          <cell r="B1918">
            <v>26.08</v>
          </cell>
        </row>
        <row r="1919">
          <cell r="A1919">
            <v>43928</v>
          </cell>
          <cell r="B1919">
            <v>23.63</v>
          </cell>
        </row>
        <row r="1920">
          <cell r="A1920">
            <v>43929</v>
          </cell>
          <cell r="B1920">
            <v>25.09</v>
          </cell>
        </row>
        <row r="1921">
          <cell r="A1921">
            <v>43930</v>
          </cell>
          <cell r="B1921">
            <v>22.76</v>
          </cell>
        </row>
        <row r="1922">
          <cell r="A1922">
            <v>43934</v>
          </cell>
          <cell r="B1922">
            <v>22.41</v>
          </cell>
        </row>
        <row r="1923">
          <cell r="A1923">
            <v>43935</v>
          </cell>
          <cell r="B1923">
            <v>20.11</v>
          </cell>
        </row>
        <row r="1924">
          <cell r="A1924">
            <v>43936</v>
          </cell>
          <cell r="B1924">
            <v>19.87</v>
          </cell>
        </row>
        <row r="1925">
          <cell r="A1925">
            <v>43937</v>
          </cell>
          <cell r="B1925">
            <v>21.001999999999999</v>
          </cell>
        </row>
        <row r="1926">
          <cell r="A1926">
            <v>43938</v>
          </cell>
          <cell r="B1926">
            <v>20.974</v>
          </cell>
        </row>
        <row r="1927">
          <cell r="A1927">
            <v>43942</v>
          </cell>
          <cell r="B1927">
            <v>11.257999999999999</v>
          </cell>
        </row>
        <row r="1928">
          <cell r="A1928">
            <v>43943</v>
          </cell>
          <cell r="B1928">
            <v>13.78</v>
          </cell>
        </row>
        <row r="1929">
          <cell r="A1929">
            <v>43944</v>
          </cell>
          <cell r="B1929">
            <v>16.5</v>
          </cell>
        </row>
        <row r="1930">
          <cell r="A1930">
            <v>43945</v>
          </cell>
          <cell r="B1930">
            <v>16.940000000000001</v>
          </cell>
        </row>
        <row r="1931">
          <cell r="A1931">
            <v>43948</v>
          </cell>
          <cell r="B1931">
            <v>12.78</v>
          </cell>
        </row>
        <row r="1932">
          <cell r="A1932">
            <v>43949</v>
          </cell>
          <cell r="B1932">
            <v>12.34</v>
          </cell>
        </row>
        <row r="1933">
          <cell r="A1933">
            <v>43950</v>
          </cell>
          <cell r="B1933">
            <v>15.06</v>
          </cell>
        </row>
        <row r="1934">
          <cell r="A1934">
            <v>43951</v>
          </cell>
          <cell r="B1934">
            <v>18.84</v>
          </cell>
        </row>
        <row r="1935">
          <cell r="A1935">
            <v>43952</v>
          </cell>
          <cell r="B1935">
            <v>19.78</v>
          </cell>
        </row>
        <row r="1936">
          <cell r="A1936">
            <v>43955</v>
          </cell>
          <cell r="B1936">
            <v>20.39</v>
          </cell>
        </row>
        <row r="1937">
          <cell r="A1937">
            <v>43956</v>
          </cell>
          <cell r="B1937">
            <v>24.56</v>
          </cell>
        </row>
        <row r="1938">
          <cell r="A1938">
            <v>43957</v>
          </cell>
          <cell r="B1938">
            <v>23.99</v>
          </cell>
        </row>
        <row r="1939">
          <cell r="A1939">
            <v>43958</v>
          </cell>
          <cell r="B1939">
            <v>23.55</v>
          </cell>
        </row>
        <row r="1940">
          <cell r="A1940">
            <v>43959</v>
          </cell>
          <cell r="B1940">
            <v>24.74</v>
          </cell>
        </row>
        <row r="1941">
          <cell r="A1941">
            <v>43962</v>
          </cell>
          <cell r="B1941">
            <v>24.14</v>
          </cell>
        </row>
        <row r="1942">
          <cell r="A1942">
            <v>43963</v>
          </cell>
          <cell r="B1942">
            <v>25.78</v>
          </cell>
        </row>
        <row r="1943">
          <cell r="A1943">
            <v>43964</v>
          </cell>
          <cell r="B1943">
            <v>25.29</v>
          </cell>
        </row>
        <row r="1944">
          <cell r="A1944">
            <v>43965</v>
          </cell>
          <cell r="B1944">
            <v>27.623999999999999</v>
          </cell>
        </row>
        <row r="1945">
          <cell r="A1945">
            <v>43966</v>
          </cell>
          <cell r="B1945">
            <v>29.466000000000001</v>
          </cell>
        </row>
        <row r="1946">
          <cell r="A1946">
            <v>43969</v>
          </cell>
          <cell r="B1946">
            <v>31.718</v>
          </cell>
        </row>
        <row r="1947">
          <cell r="A1947">
            <v>43970</v>
          </cell>
          <cell r="B1947">
            <v>32.067999999999998</v>
          </cell>
        </row>
        <row r="1948">
          <cell r="A1948">
            <v>43971</v>
          </cell>
          <cell r="B1948">
            <v>33.49</v>
          </cell>
        </row>
        <row r="1949">
          <cell r="A1949">
            <v>43972</v>
          </cell>
          <cell r="B1949">
            <v>33.92</v>
          </cell>
        </row>
        <row r="1950">
          <cell r="A1950">
            <v>43973</v>
          </cell>
          <cell r="B1950">
            <v>33.25</v>
          </cell>
        </row>
        <row r="1951">
          <cell r="A1951">
            <v>43977</v>
          </cell>
          <cell r="B1951">
            <v>34.35</v>
          </cell>
        </row>
        <row r="1952">
          <cell r="A1952">
            <v>43978</v>
          </cell>
          <cell r="B1952">
            <v>32.81</v>
          </cell>
        </row>
        <row r="1953">
          <cell r="A1953">
            <v>43979</v>
          </cell>
          <cell r="B1953">
            <v>33.71</v>
          </cell>
        </row>
        <row r="1954">
          <cell r="A1954">
            <v>43980</v>
          </cell>
          <cell r="B1954">
            <v>35.49</v>
          </cell>
        </row>
        <row r="1955">
          <cell r="A1955">
            <v>43983</v>
          </cell>
          <cell r="B1955">
            <v>35.44</v>
          </cell>
        </row>
        <row r="1956">
          <cell r="A1956">
            <v>43984</v>
          </cell>
          <cell r="B1956">
            <v>36.81</v>
          </cell>
        </row>
        <row r="1957">
          <cell r="A1957">
            <v>43985</v>
          </cell>
          <cell r="B1957">
            <v>37.29</v>
          </cell>
        </row>
        <row r="1958">
          <cell r="A1958">
            <v>43986</v>
          </cell>
          <cell r="B1958">
            <v>37.409999999999997</v>
          </cell>
        </row>
        <row r="1959">
          <cell r="A1959">
            <v>43987</v>
          </cell>
          <cell r="B1959">
            <v>39.549999999999997</v>
          </cell>
        </row>
        <row r="1960">
          <cell r="A1960">
            <v>43990</v>
          </cell>
          <cell r="B1960">
            <v>38.19</v>
          </cell>
        </row>
        <row r="1961">
          <cell r="A1961">
            <v>43991</v>
          </cell>
          <cell r="B1961">
            <v>38.94</v>
          </cell>
        </row>
        <row r="1962">
          <cell r="A1962">
            <v>43992</v>
          </cell>
          <cell r="B1962">
            <v>39.6</v>
          </cell>
        </row>
        <row r="1963">
          <cell r="A1963">
            <v>43993</v>
          </cell>
          <cell r="B1963">
            <v>36.340000000000003</v>
          </cell>
        </row>
        <row r="1964">
          <cell r="A1964">
            <v>43994</v>
          </cell>
          <cell r="B1964">
            <v>36.26</v>
          </cell>
        </row>
        <row r="1965">
          <cell r="A1965">
            <v>43997</v>
          </cell>
          <cell r="B1965">
            <v>37.119999999999997</v>
          </cell>
        </row>
        <row r="1966">
          <cell r="A1966">
            <v>43998</v>
          </cell>
          <cell r="B1966">
            <v>38.380000000000003</v>
          </cell>
        </row>
        <row r="1967">
          <cell r="A1967">
            <v>43999</v>
          </cell>
          <cell r="B1967">
            <v>38.01</v>
          </cell>
        </row>
        <row r="1968">
          <cell r="A1968">
            <v>44000</v>
          </cell>
          <cell r="B1968">
            <v>38.923999999999999</v>
          </cell>
        </row>
        <row r="1969">
          <cell r="A1969">
            <v>44001</v>
          </cell>
          <cell r="B1969">
            <v>39.798000000000002</v>
          </cell>
        </row>
        <row r="1970">
          <cell r="A1970">
            <v>44004</v>
          </cell>
          <cell r="B1970">
            <v>40.676000000000002</v>
          </cell>
        </row>
        <row r="1971">
          <cell r="A1971">
            <v>44005</v>
          </cell>
          <cell r="B1971">
            <v>40.369999999999997</v>
          </cell>
        </row>
        <row r="1972">
          <cell r="A1972">
            <v>44006</v>
          </cell>
          <cell r="B1972">
            <v>38.01</v>
          </cell>
        </row>
        <row r="1973">
          <cell r="A1973">
            <v>44007</v>
          </cell>
          <cell r="B1973">
            <v>38.72</v>
          </cell>
        </row>
        <row r="1974">
          <cell r="A1974">
            <v>44008</v>
          </cell>
          <cell r="B1974">
            <v>38.49</v>
          </cell>
        </row>
        <row r="1975">
          <cell r="A1975">
            <v>44011</v>
          </cell>
          <cell r="B1975">
            <v>39.700000000000003</v>
          </cell>
        </row>
        <row r="1976">
          <cell r="A1976">
            <v>44012</v>
          </cell>
          <cell r="B1976">
            <v>39.270000000000003</v>
          </cell>
        </row>
        <row r="1977">
          <cell r="A1977">
            <v>44013</v>
          </cell>
          <cell r="B1977">
            <v>39.82</v>
          </cell>
        </row>
        <row r="1978">
          <cell r="A1978">
            <v>44014</v>
          </cell>
          <cell r="B1978">
            <v>40.65</v>
          </cell>
        </row>
        <row r="1979">
          <cell r="A1979">
            <v>44018</v>
          </cell>
          <cell r="B1979">
            <v>40.630000000000003</v>
          </cell>
        </row>
        <row r="1980">
          <cell r="A1980">
            <v>44019</v>
          </cell>
          <cell r="B1980">
            <v>40.619999999999997</v>
          </cell>
        </row>
        <row r="1981">
          <cell r="A1981">
            <v>44020</v>
          </cell>
          <cell r="B1981">
            <v>40.9</v>
          </cell>
        </row>
        <row r="1982">
          <cell r="A1982">
            <v>44021</v>
          </cell>
          <cell r="B1982">
            <v>39.619999999999997</v>
          </cell>
        </row>
        <row r="1983">
          <cell r="A1983">
            <v>44022</v>
          </cell>
          <cell r="B1983">
            <v>40.549999999999997</v>
          </cell>
        </row>
        <row r="1984">
          <cell r="A1984">
            <v>44025</v>
          </cell>
          <cell r="B1984">
            <v>40.1</v>
          </cell>
        </row>
        <row r="1985">
          <cell r="A1985">
            <v>44026</v>
          </cell>
          <cell r="B1985">
            <v>40.29</v>
          </cell>
        </row>
        <row r="1986">
          <cell r="A1986">
            <v>44027</v>
          </cell>
          <cell r="B1986">
            <v>41.2</v>
          </cell>
        </row>
        <row r="1987">
          <cell r="A1987">
            <v>44028</v>
          </cell>
          <cell r="B1987">
            <v>40.786000000000001</v>
          </cell>
        </row>
        <row r="1988">
          <cell r="A1988">
            <v>44029</v>
          </cell>
          <cell r="B1988">
            <v>40.654000000000003</v>
          </cell>
        </row>
        <row r="1989">
          <cell r="A1989">
            <v>44032</v>
          </cell>
          <cell r="B1989">
            <v>40.875999999999998</v>
          </cell>
        </row>
        <row r="1990">
          <cell r="A1990">
            <v>44033</v>
          </cell>
          <cell r="B1990">
            <v>41.927999999999997</v>
          </cell>
        </row>
        <row r="1991">
          <cell r="A1991">
            <v>44034</v>
          </cell>
          <cell r="B1991">
            <v>41.9</v>
          </cell>
        </row>
        <row r="1992">
          <cell r="A1992">
            <v>44035</v>
          </cell>
          <cell r="B1992">
            <v>41.07</v>
          </cell>
        </row>
        <row r="1993">
          <cell r="A1993">
            <v>44036</v>
          </cell>
          <cell r="B1993">
            <v>41.29</v>
          </cell>
        </row>
        <row r="1994">
          <cell r="A1994">
            <v>44039</v>
          </cell>
          <cell r="B1994">
            <v>41.6</v>
          </cell>
        </row>
        <row r="1995">
          <cell r="A1995">
            <v>44040</v>
          </cell>
          <cell r="B1995">
            <v>41.04</v>
          </cell>
        </row>
        <row r="1996">
          <cell r="A1996">
            <v>44041</v>
          </cell>
          <cell r="B1996">
            <v>41.27</v>
          </cell>
        </row>
        <row r="1997">
          <cell r="A1997">
            <v>44042</v>
          </cell>
          <cell r="B1997">
            <v>39.92</v>
          </cell>
        </row>
        <row r="1998">
          <cell r="A1998">
            <v>44043</v>
          </cell>
          <cell r="B1998">
            <v>40.270000000000003</v>
          </cell>
        </row>
        <row r="1999">
          <cell r="A1999">
            <v>44046</v>
          </cell>
          <cell r="B1999">
            <v>41.01</v>
          </cell>
        </row>
        <row r="2000">
          <cell r="A2000">
            <v>44047</v>
          </cell>
          <cell r="B2000">
            <v>41.7</v>
          </cell>
        </row>
        <row r="2001">
          <cell r="A2001">
            <v>44048</v>
          </cell>
          <cell r="B2001">
            <v>42.19</v>
          </cell>
        </row>
        <row r="2002">
          <cell r="A2002">
            <v>44049</v>
          </cell>
          <cell r="B2002">
            <v>41.95</v>
          </cell>
        </row>
        <row r="2003">
          <cell r="A2003">
            <v>44050</v>
          </cell>
          <cell r="B2003">
            <v>41.22</v>
          </cell>
        </row>
        <row r="2004">
          <cell r="A2004">
            <v>44053</v>
          </cell>
          <cell r="B2004">
            <v>41.94</v>
          </cell>
        </row>
        <row r="2005">
          <cell r="A2005">
            <v>44054</v>
          </cell>
          <cell r="B2005">
            <v>41.61</v>
          </cell>
        </row>
        <row r="2006">
          <cell r="A2006">
            <v>44055</v>
          </cell>
          <cell r="B2006">
            <v>42.67</v>
          </cell>
        </row>
        <row r="2007">
          <cell r="A2007">
            <v>44056</v>
          </cell>
          <cell r="B2007">
            <v>42.24</v>
          </cell>
        </row>
        <row r="2008">
          <cell r="A2008">
            <v>44057</v>
          </cell>
          <cell r="B2008">
            <v>42.01</v>
          </cell>
        </row>
        <row r="2009">
          <cell r="A2009">
            <v>44060</v>
          </cell>
          <cell r="B2009">
            <v>42.945999999999998</v>
          </cell>
        </row>
        <row r="2010">
          <cell r="A2010">
            <v>44061</v>
          </cell>
          <cell r="B2010">
            <v>42.981999999999999</v>
          </cell>
        </row>
        <row r="2011">
          <cell r="A2011">
            <v>44062</v>
          </cell>
          <cell r="B2011">
            <v>43.037999999999997</v>
          </cell>
        </row>
        <row r="2012">
          <cell r="A2012">
            <v>44063</v>
          </cell>
          <cell r="B2012">
            <v>42.771999999999998</v>
          </cell>
        </row>
        <row r="2013">
          <cell r="A2013">
            <v>44064</v>
          </cell>
          <cell r="B2013">
            <v>42.34</v>
          </cell>
        </row>
        <row r="2014">
          <cell r="A2014">
            <v>44067</v>
          </cell>
          <cell r="B2014">
            <v>42.62</v>
          </cell>
        </row>
        <row r="2015">
          <cell r="A2015">
            <v>44068</v>
          </cell>
          <cell r="B2015">
            <v>43.35</v>
          </cell>
        </row>
        <row r="2016">
          <cell r="A2016">
            <v>44069</v>
          </cell>
          <cell r="B2016">
            <v>43.39</v>
          </cell>
        </row>
        <row r="2017">
          <cell r="A2017">
            <v>44070</v>
          </cell>
          <cell r="B2017">
            <v>43.04</v>
          </cell>
        </row>
        <row r="2018">
          <cell r="A2018">
            <v>44071</v>
          </cell>
          <cell r="B2018">
            <v>42.97</v>
          </cell>
        </row>
        <row r="2019">
          <cell r="A2019">
            <v>44074</v>
          </cell>
          <cell r="B2019">
            <v>42.61</v>
          </cell>
        </row>
        <row r="2020">
          <cell r="A2020">
            <v>44075</v>
          </cell>
          <cell r="B2020">
            <v>42.76</v>
          </cell>
        </row>
        <row r="2021">
          <cell r="A2021">
            <v>44076</v>
          </cell>
          <cell r="B2021">
            <v>41.51</v>
          </cell>
        </row>
        <row r="2022">
          <cell r="A2022">
            <v>44077</v>
          </cell>
          <cell r="B2022">
            <v>41.37</v>
          </cell>
        </row>
        <row r="2023">
          <cell r="A2023">
            <v>44078</v>
          </cell>
          <cell r="B2023">
            <v>39.770000000000003</v>
          </cell>
        </row>
        <row r="2024">
          <cell r="A2024">
            <v>44082</v>
          </cell>
          <cell r="B2024">
            <v>36.76</v>
          </cell>
        </row>
        <row r="2025">
          <cell r="A2025">
            <v>44083</v>
          </cell>
          <cell r="B2025">
            <v>38.049999999999997</v>
          </cell>
        </row>
        <row r="2026">
          <cell r="A2026">
            <v>44084</v>
          </cell>
          <cell r="B2026">
            <v>37.299999999999997</v>
          </cell>
        </row>
        <row r="2027">
          <cell r="A2027">
            <v>44085</v>
          </cell>
          <cell r="B2027">
            <v>37.33</v>
          </cell>
        </row>
        <row r="2028">
          <cell r="A2028">
            <v>44088</v>
          </cell>
          <cell r="B2028">
            <v>37.26</v>
          </cell>
        </row>
        <row r="2029">
          <cell r="A2029">
            <v>44089</v>
          </cell>
          <cell r="B2029">
            <v>38.28</v>
          </cell>
        </row>
        <row r="2030">
          <cell r="A2030">
            <v>44090</v>
          </cell>
          <cell r="B2030">
            <v>40.159999999999997</v>
          </cell>
        </row>
        <row r="2031">
          <cell r="A2031">
            <v>44091</v>
          </cell>
          <cell r="B2031">
            <v>41.02</v>
          </cell>
        </row>
        <row r="2032">
          <cell r="A2032">
            <v>44092</v>
          </cell>
          <cell r="B2032">
            <v>41.194000000000003</v>
          </cell>
        </row>
        <row r="2033">
          <cell r="A2033">
            <v>44095</v>
          </cell>
          <cell r="B2033">
            <v>39.448</v>
          </cell>
        </row>
        <row r="2034">
          <cell r="A2034">
            <v>44096</v>
          </cell>
          <cell r="B2034">
            <v>39.76</v>
          </cell>
        </row>
        <row r="2035">
          <cell r="A2035">
            <v>44097</v>
          </cell>
          <cell r="B2035">
            <v>39.93</v>
          </cell>
        </row>
        <row r="2036">
          <cell r="A2036">
            <v>44098</v>
          </cell>
          <cell r="B2036">
            <v>40.31</v>
          </cell>
        </row>
        <row r="2037">
          <cell r="A2037">
            <v>44099</v>
          </cell>
          <cell r="B2037">
            <v>40.25</v>
          </cell>
        </row>
        <row r="2038">
          <cell r="A2038">
            <v>44102</v>
          </cell>
          <cell r="B2038">
            <v>40.6</v>
          </cell>
        </row>
        <row r="2039">
          <cell r="A2039">
            <v>44103</v>
          </cell>
          <cell r="B2039">
            <v>39.29</v>
          </cell>
        </row>
        <row r="2040">
          <cell r="A2040">
            <v>44104</v>
          </cell>
          <cell r="B2040">
            <v>40.22</v>
          </cell>
        </row>
        <row r="2041">
          <cell r="A2041">
            <v>44105</v>
          </cell>
          <cell r="B2041">
            <v>38.72</v>
          </cell>
        </row>
        <row r="2042">
          <cell r="A2042">
            <v>44106</v>
          </cell>
          <cell r="B2042">
            <v>37.049999999999997</v>
          </cell>
        </row>
        <row r="2043">
          <cell r="A2043">
            <v>44109</v>
          </cell>
          <cell r="B2043">
            <v>39.22</v>
          </cell>
        </row>
        <row r="2044">
          <cell r="A2044">
            <v>44110</v>
          </cell>
          <cell r="B2044">
            <v>40.67</v>
          </cell>
        </row>
        <row r="2045">
          <cell r="A2045">
            <v>44111</v>
          </cell>
          <cell r="B2045">
            <v>39.950000000000003</v>
          </cell>
        </row>
        <row r="2046">
          <cell r="A2046">
            <v>44112</v>
          </cell>
          <cell r="B2046">
            <v>41.19</v>
          </cell>
        </row>
        <row r="2047">
          <cell r="A2047">
            <v>44113</v>
          </cell>
          <cell r="B2047">
            <v>40.6</v>
          </cell>
        </row>
        <row r="2048">
          <cell r="A2048">
            <v>44116</v>
          </cell>
          <cell r="B2048">
            <v>39.43</v>
          </cell>
        </row>
        <row r="2049">
          <cell r="A2049">
            <v>44117</v>
          </cell>
          <cell r="B2049">
            <v>40.200000000000003</v>
          </cell>
        </row>
        <row r="2050">
          <cell r="A2050">
            <v>44118</v>
          </cell>
          <cell r="B2050">
            <v>41.04</v>
          </cell>
        </row>
        <row r="2051">
          <cell r="A2051">
            <v>44119</v>
          </cell>
          <cell r="B2051">
            <v>41.015999999999998</v>
          </cell>
        </row>
        <row r="2052">
          <cell r="A2052">
            <v>44120</v>
          </cell>
          <cell r="B2052">
            <v>40.975999999999999</v>
          </cell>
        </row>
        <row r="2053">
          <cell r="A2053">
            <v>44123</v>
          </cell>
          <cell r="B2053">
            <v>40.968000000000004</v>
          </cell>
        </row>
        <row r="2054">
          <cell r="A2054">
            <v>44124</v>
          </cell>
          <cell r="B2054">
            <v>41.652000000000001</v>
          </cell>
        </row>
        <row r="2055">
          <cell r="A2055">
            <v>44125</v>
          </cell>
          <cell r="B2055">
            <v>40.03</v>
          </cell>
        </row>
        <row r="2056">
          <cell r="A2056">
            <v>44126</v>
          </cell>
          <cell r="B2056">
            <v>40.64</v>
          </cell>
        </row>
        <row r="2057">
          <cell r="A2057">
            <v>44127</v>
          </cell>
          <cell r="B2057">
            <v>39.85</v>
          </cell>
        </row>
        <row r="2058">
          <cell r="A2058">
            <v>44130</v>
          </cell>
          <cell r="B2058">
            <v>38.56</v>
          </cell>
        </row>
        <row r="2059">
          <cell r="A2059">
            <v>44131</v>
          </cell>
          <cell r="B2059">
            <v>39.57</v>
          </cell>
        </row>
        <row r="2060">
          <cell r="A2060">
            <v>44132</v>
          </cell>
          <cell r="B2060">
            <v>37.39</v>
          </cell>
        </row>
        <row r="2061">
          <cell r="A2061">
            <v>44133</v>
          </cell>
          <cell r="B2061">
            <v>36.17</v>
          </cell>
        </row>
        <row r="2062">
          <cell r="A2062">
            <v>44134</v>
          </cell>
          <cell r="B2062">
            <v>35.79</v>
          </cell>
        </row>
        <row r="2063">
          <cell r="A2063">
            <v>44137</v>
          </cell>
          <cell r="B2063">
            <v>36.81</v>
          </cell>
        </row>
        <row r="2064">
          <cell r="A2064">
            <v>44138</v>
          </cell>
          <cell r="B2064">
            <v>37.659999999999997</v>
          </cell>
        </row>
        <row r="2065">
          <cell r="A2065">
            <v>44139</v>
          </cell>
          <cell r="B2065">
            <v>39.15</v>
          </cell>
        </row>
        <row r="2066">
          <cell r="A2066">
            <v>44140</v>
          </cell>
          <cell r="B2066">
            <v>38.79</v>
          </cell>
        </row>
        <row r="2067">
          <cell r="A2067">
            <v>44141</v>
          </cell>
          <cell r="B2067">
            <v>37.14</v>
          </cell>
        </row>
        <row r="2068">
          <cell r="A2068">
            <v>44144</v>
          </cell>
          <cell r="B2068">
            <v>40.29</v>
          </cell>
        </row>
        <row r="2069">
          <cell r="A2069">
            <v>44145</v>
          </cell>
          <cell r="B2069">
            <v>41.36</v>
          </cell>
        </row>
        <row r="2070">
          <cell r="A2070">
            <v>44146</v>
          </cell>
          <cell r="B2070">
            <v>41.45</v>
          </cell>
        </row>
        <row r="2071">
          <cell r="A2071">
            <v>44147</v>
          </cell>
          <cell r="B2071">
            <v>41.12</v>
          </cell>
        </row>
        <row r="2072">
          <cell r="A2072">
            <v>44148</v>
          </cell>
          <cell r="B2072">
            <v>40.130000000000003</v>
          </cell>
        </row>
        <row r="2073">
          <cell r="A2073">
            <v>44151</v>
          </cell>
          <cell r="B2073">
            <v>41.34</v>
          </cell>
        </row>
        <row r="2074">
          <cell r="A2074">
            <v>44152</v>
          </cell>
          <cell r="B2074">
            <v>41.473999999999997</v>
          </cell>
        </row>
        <row r="2075">
          <cell r="A2075">
            <v>44153</v>
          </cell>
          <cell r="B2075">
            <v>41.896000000000001</v>
          </cell>
        </row>
        <row r="2076">
          <cell r="A2076">
            <v>44154</v>
          </cell>
          <cell r="B2076">
            <v>41.835999999999999</v>
          </cell>
        </row>
        <row r="2077">
          <cell r="A2077">
            <v>44155</v>
          </cell>
          <cell r="B2077">
            <v>42.366</v>
          </cell>
        </row>
        <row r="2078">
          <cell r="A2078">
            <v>44158</v>
          </cell>
          <cell r="B2078">
            <v>43.06</v>
          </cell>
        </row>
        <row r="2079">
          <cell r="A2079">
            <v>44159</v>
          </cell>
          <cell r="B2079">
            <v>44.91</v>
          </cell>
        </row>
        <row r="2080">
          <cell r="A2080">
            <v>44160</v>
          </cell>
          <cell r="B2080">
            <v>45.71</v>
          </cell>
        </row>
        <row r="2081">
          <cell r="A2081">
            <v>44162</v>
          </cell>
          <cell r="B2081">
            <v>45.53</v>
          </cell>
        </row>
        <row r="2082">
          <cell r="A2082">
            <v>44165</v>
          </cell>
          <cell r="B2082">
            <v>45.34</v>
          </cell>
        </row>
        <row r="2083">
          <cell r="A2083">
            <v>44166</v>
          </cell>
          <cell r="B2083">
            <v>44.55</v>
          </cell>
        </row>
        <row r="2084">
          <cell r="A2084">
            <v>44167</v>
          </cell>
          <cell r="B2084">
            <v>45.28</v>
          </cell>
        </row>
        <row r="2085">
          <cell r="A2085">
            <v>44168</v>
          </cell>
          <cell r="B2085">
            <v>45.64</v>
          </cell>
        </row>
        <row r="2086">
          <cell r="A2086">
            <v>44169</v>
          </cell>
          <cell r="B2086">
            <v>46.26</v>
          </cell>
        </row>
        <row r="2087">
          <cell r="A2087">
            <v>44172</v>
          </cell>
          <cell r="B2087">
            <v>45.76</v>
          </cell>
        </row>
        <row r="2088">
          <cell r="A2088">
            <v>44173</v>
          </cell>
          <cell r="B2088">
            <v>45.6</v>
          </cell>
        </row>
        <row r="2089">
          <cell r="A2089">
            <v>44174</v>
          </cell>
          <cell r="B2089">
            <v>45.52</v>
          </cell>
        </row>
        <row r="2090">
          <cell r="A2090">
            <v>44175</v>
          </cell>
          <cell r="B2090">
            <v>46.78</v>
          </cell>
        </row>
        <row r="2091">
          <cell r="A2091">
            <v>44176</v>
          </cell>
          <cell r="B2091">
            <v>46.57</v>
          </cell>
        </row>
        <row r="2092">
          <cell r="A2092">
            <v>44179</v>
          </cell>
          <cell r="B2092">
            <v>46.99</v>
          </cell>
        </row>
        <row r="2093">
          <cell r="A2093">
            <v>44180</v>
          </cell>
          <cell r="B2093">
            <v>47.62</v>
          </cell>
        </row>
        <row r="2094">
          <cell r="A2094">
            <v>44181</v>
          </cell>
          <cell r="B2094">
            <v>47.856000000000002</v>
          </cell>
        </row>
        <row r="2095">
          <cell r="A2095">
            <v>44182</v>
          </cell>
          <cell r="B2095">
            <v>48.432000000000002</v>
          </cell>
        </row>
        <row r="2096">
          <cell r="A2096">
            <v>44183</v>
          </cell>
          <cell r="B2096">
            <v>49.183999999999997</v>
          </cell>
        </row>
        <row r="2097">
          <cell r="A2097">
            <v>44186</v>
          </cell>
          <cell r="B2097">
            <v>47.923999999999999</v>
          </cell>
        </row>
        <row r="2098">
          <cell r="A2098">
            <v>44187</v>
          </cell>
          <cell r="B2098">
            <v>47.02</v>
          </cell>
        </row>
        <row r="2099">
          <cell r="A2099">
            <v>44188</v>
          </cell>
          <cell r="B2099">
            <v>48.12</v>
          </cell>
        </row>
        <row r="2100">
          <cell r="A2100">
            <v>44189</v>
          </cell>
          <cell r="B2100">
            <v>48.23</v>
          </cell>
        </row>
        <row r="2101">
          <cell r="A2101">
            <v>44193</v>
          </cell>
          <cell r="B2101">
            <v>47.62</v>
          </cell>
        </row>
        <row r="2102">
          <cell r="A2102">
            <v>44194</v>
          </cell>
          <cell r="B2102">
            <v>48</v>
          </cell>
        </row>
        <row r="2103">
          <cell r="A2103">
            <v>44195</v>
          </cell>
          <cell r="B2103">
            <v>48.4</v>
          </cell>
        </row>
        <row r="2104">
          <cell r="A2104">
            <v>44196</v>
          </cell>
          <cell r="B2104">
            <v>48.52</v>
          </cell>
        </row>
        <row r="2105">
          <cell r="A2105">
            <v>44200</v>
          </cell>
          <cell r="B2105">
            <v>47.62</v>
          </cell>
        </row>
        <row r="2106">
          <cell r="A2106">
            <v>44201</v>
          </cell>
          <cell r="B2106">
            <v>49.93</v>
          </cell>
        </row>
        <row r="2107">
          <cell r="A2107">
            <v>44202</v>
          </cell>
          <cell r="B2107">
            <v>50.63</v>
          </cell>
        </row>
        <row r="2108">
          <cell r="A2108">
            <v>44203</v>
          </cell>
          <cell r="B2108">
            <v>50.83</v>
          </cell>
        </row>
        <row r="2109">
          <cell r="A2109">
            <v>44204</v>
          </cell>
          <cell r="B2109">
            <v>52.24</v>
          </cell>
        </row>
        <row r="2110">
          <cell r="A2110">
            <v>44207</v>
          </cell>
          <cell r="B2110">
            <v>52.25</v>
          </cell>
        </row>
        <row r="2111">
          <cell r="A2111">
            <v>44208</v>
          </cell>
          <cell r="B2111">
            <v>53.21</v>
          </cell>
        </row>
        <row r="2112">
          <cell r="A2112">
            <v>44209</v>
          </cell>
          <cell r="B2112">
            <v>52.91</v>
          </cell>
        </row>
        <row r="2113">
          <cell r="A2113">
            <v>44210</v>
          </cell>
          <cell r="B2113">
            <v>53.58</v>
          </cell>
        </row>
        <row r="2114">
          <cell r="A2114">
            <v>44211</v>
          </cell>
          <cell r="B2114">
            <v>52.384</v>
          </cell>
        </row>
        <row r="2115">
          <cell r="A2115">
            <v>44215</v>
          </cell>
          <cell r="B2115">
            <v>52.98</v>
          </cell>
        </row>
        <row r="2116">
          <cell r="A2116">
            <v>44216</v>
          </cell>
          <cell r="B2116">
            <v>53.295999999999999</v>
          </cell>
        </row>
        <row r="2117">
          <cell r="A2117">
            <v>44217</v>
          </cell>
          <cell r="B2117">
            <v>53.13</v>
          </cell>
        </row>
        <row r="2118">
          <cell r="A2118">
            <v>44218</v>
          </cell>
          <cell r="B2118">
            <v>52.27</v>
          </cell>
        </row>
        <row r="2119">
          <cell r="A2119">
            <v>44221</v>
          </cell>
          <cell r="B2119">
            <v>52.77</v>
          </cell>
        </row>
        <row r="2120">
          <cell r="A2120">
            <v>44222</v>
          </cell>
          <cell r="B2120">
            <v>52.61</v>
          </cell>
        </row>
        <row r="2121">
          <cell r="A2121">
            <v>44223</v>
          </cell>
          <cell r="B2121">
            <v>52.85</v>
          </cell>
        </row>
        <row r="2122">
          <cell r="A2122">
            <v>44224</v>
          </cell>
          <cell r="B2122">
            <v>52.34</v>
          </cell>
        </row>
        <row r="2123">
          <cell r="A2123">
            <v>44225</v>
          </cell>
          <cell r="B2123">
            <v>52.2</v>
          </cell>
        </row>
        <row r="2124">
          <cell r="A2124">
            <v>44228</v>
          </cell>
          <cell r="B2124">
            <v>53.55</v>
          </cell>
        </row>
        <row r="2125">
          <cell r="A2125">
            <v>44229</v>
          </cell>
          <cell r="B2125">
            <v>54.76</v>
          </cell>
        </row>
        <row r="2126">
          <cell r="A2126">
            <v>44230</v>
          </cell>
          <cell r="B2126">
            <v>55.69</v>
          </cell>
        </row>
        <row r="2127">
          <cell r="A2127">
            <v>44231</v>
          </cell>
          <cell r="B2127">
            <v>56.23</v>
          </cell>
        </row>
        <row r="2128">
          <cell r="A2128">
            <v>44232</v>
          </cell>
          <cell r="B2128">
            <v>56.85</v>
          </cell>
        </row>
        <row r="2129">
          <cell r="A2129">
            <v>44235</v>
          </cell>
          <cell r="B2129">
            <v>57.97</v>
          </cell>
        </row>
        <row r="2130">
          <cell r="A2130">
            <v>44236</v>
          </cell>
          <cell r="B2130">
            <v>58.36</v>
          </cell>
        </row>
        <row r="2131">
          <cell r="A2131">
            <v>44237</v>
          </cell>
          <cell r="B2131">
            <v>58.68</v>
          </cell>
        </row>
        <row r="2132">
          <cell r="A2132">
            <v>44238</v>
          </cell>
          <cell r="B2132">
            <v>58.24</v>
          </cell>
        </row>
        <row r="2133">
          <cell r="A2133">
            <v>44239</v>
          </cell>
          <cell r="B2133">
            <v>59.47</v>
          </cell>
        </row>
        <row r="2134">
          <cell r="A2134">
            <v>44243</v>
          </cell>
          <cell r="B2134">
            <v>60.05</v>
          </cell>
        </row>
        <row r="2135">
          <cell r="A2135">
            <v>44244</v>
          </cell>
          <cell r="B2135">
            <v>61.143999999999998</v>
          </cell>
        </row>
        <row r="2136">
          <cell r="A2136">
            <v>44245</v>
          </cell>
          <cell r="B2136">
            <v>60.524000000000001</v>
          </cell>
        </row>
        <row r="2137">
          <cell r="A2137">
            <v>44246</v>
          </cell>
          <cell r="B2137">
            <v>59.252000000000002</v>
          </cell>
        </row>
        <row r="2138">
          <cell r="A2138">
            <v>44249</v>
          </cell>
          <cell r="B2138">
            <v>61.658000000000001</v>
          </cell>
        </row>
        <row r="2139">
          <cell r="A2139">
            <v>44250</v>
          </cell>
          <cell r="B2139">
            <v>61.67</v>
          </cell>
        </row>
        <row r="2140">
          <cell r="A2140">
            <v>44251</v>
          </cell>
          <cell r="B2140">
            <v>63.22</v>
          </cell>
        </row>
        <row r="2141">
          <cell r="A2141">
            <v>44252</v>
          </cell>
          <cell r="B2141">
            <v>63.53</v>
          </cell>
        </row>
        <row r="2142">
          <cell r="A2142">
            <v>44253</v>
          </cell>
          <cell r="B2142">
            <v>61.5</v>
          </cell>
        </row>
        <row r="2143">
          <cell r="A2143">
            <v>44256</v>
          </cell>
          <cell r="B2143">
            <v>60.64</v>
          </cell>
        </row>
        <row r="2144">
          <cell r="A2144">
            <v>44257</v>
          </cell>
          <cell r="B2144">
            <v>59.75</v>
          </cell>
        </row>
        <row r="2145">
          <cell r="A2145">
            <v>44258</v>
          </cell>
          <cell r="B2145">
            <v>61.28</v>
          </cell>
        </row>
        <row r="2146">
          <cell r="A2146">
            <v>44259</v>
          </cell>
          <cell r="B2146">
            <v>63.83</v>
          </cell>
        </row>
        <row r="2147">
          <cell r="A2147">
            <v>44260</v>
          </cell>
          <cell r="B2147">
            <v>66.09</v>
          </cell>
        </row>
        <row r="2148">
          <cell r="A2148">
            <v>44263</v>
          </cell>
          <cell r="B2148">
            <v>65.05</v>
          </cell>
        </row>
        <row r="2149">
          <cell r="A2149">
            <v>44264</v>
          </cell>
          <cell r="B2149">
            <v>64.010000000000005</v>
          </cell>
        </row>
        <row r="2150">
          <cell r="A2150">
            <v>44265</v>
          </cell>
          <cell r="B2150">
            <v>64.44</v>
          </cell>
        </row>
        <row r="2151">
          <cell r="A2151">
            <v>44266</v>
          </cell>
          <cell r="B2151">
            <v>66.02</v>
          </cell>
        </row>
        <row r="2152">
          <cell r="A2152">
            <v>44267</v>
          </cell>
          <cell r="B2152">
            <v>65.61</v>
          </cell>
        </row>
        <row r="2153">
          <cell r="A2153">
            <v>44270</v>
          </cell>
          <cell r="B2153">
            <v>65.39</v>
          </cell>
        </row>
        <row r="2154">
          <cell r="A2154">
            <v>44271</v>
          </cell>
          <cell r="B2154">
            <v>64.8</v>
          </cell>
        </row>
        <row r="2155">
          <cell r="A2155">
            <v>44272</v>
          </cell>
          <cell r="B2155">
            <v>64.605999999999995</v>
          </cell>
        </row>
        <row r="2156">
          <cell r="A2156">
            <v>44273</v>
          </cell>
          <cell r="B2156">
            <v>60.024000000000001</v>
          </cell>
        </row>
        <row r="2157">
          <cell r="A2157">
            <v>44274</v>
          </cell>
          <cell r="B2157">
            <v>61.432000000000002</v>
          </cell>
        </row>
        <row r="2158">
          <cell r="A2158">
            <v>44277</v>
          </cell>
          <cell r="B2158">
            <v>61.558</v>
          </cell>
        </row>
        <row r="2159">
          <cell r="A2159">
            <v>44278</v>
          </cell>
          <cell r="B2159">
            <v>57.76</v>
          </cell>
        </row>
        <row r="2160">
          <cell r="A2160">
            <v>44279</v>
          </cell>
          <cell r="B2160">
            <v>61.18</v>
          </cell>
        </row>
        <row r="2161">
          <cell r="A2161">
            <v>44280</v>
          </cell>
          <cell r="B2161">
            <v>58.56</v>
          </cell>
        </row>
        <row r="2162">
          <cell r="A2162">
            <v>44281</v>
          </cell>
          <cell r="B2162">
            <v>60.97</v>
          </cell>
        </row>
        <row r="2163">
          <cell r="A2163">
            <v>44284</v>
          </cell>
          <cell r="B2163">
            <v>61.56</v>
          </cell>
        </row>
        <row r="2164">
          <cell r="A2164">
            <v>44285</v>
          </cell>
          <cell r="B2164">
            <v>60.55</v>
          </cell>
        </row>
        <row r="2165">
          <cell r="A2165">
            <v>44286</v>
          </cell>
          <cell r="B2165">
            <v>59.16</v>
          </cell>
        </row>
        <row r="2166">
          <cell r="A2166">
            <v>44287</v>
          </cell>
          <cell r="B2166">
            <v>61.45</v>
          </cell>
        </row>
        <row r="2167">
          <cell r="A2167">
            <v>44291</v>
          </cell>
          <cell r="B2167">
            <v>58.65</v>
          </cell>
        </row>
        <row r="2168">
          <cell r="A2168">
            <v>44292</v>
          </cell>
          <cell r="B2168">
            <v>59.33</v>
          </cell>
        </row>
        <row r="2169">
          <cell r="A2169">
            <v>44293</v>
          </cell>
          <cell r="B2169">
            <v>59.77</v>
          </cell>
        </row>
        <row r="2170">
          <cell r="A2170">
            <v>44294</v>
          </cell>
          <cell r="B2170">
            <v>59.6</v>
          </cell>
        </row>
        <row r="2171">
          <cell r="A2171">
            <v>44295</v>
          </cell>
          <cell r="B2171">
            <v>59.32</v>
          </cell>
        </row>
        <row r="2172">
          <cell r="A2172">
            <v>44298</v>
          </cell>
          <cell r="B2172">
            <v>59.7</v>
          </cell>
        </row>
        <row r="2173">
          <cell r="A2173">
            <v>44299</v>
          </cell>
          <cell r="B2173">
            <v>60.18</v>
          </cell>
        </row>
        <row r="2174">
          <cell r="A2174">
            <v>44300</v>
          </cell>
          <cell r="B2174">
            <v>63.15</v>
          </cell>
        </row>
        <row r="2175">
          <cell r="A2175">
            <v>44301</v>
          </cell>
          <cell r="B2175">
            <v>63.47</v>
          </cell>
        </row>
        <row r="2176">
          <cell r="A2176">
            <v>44302</v>
          </cell>
          <cell r="B2176">
            <v>63.154000000000003</v>
          </cell>
        </row>
        <row r="2177">
          <cell r="A2177">
            <v>44305</v>
          </cell>
          <cell r="B2177">
            <v>63.41</v>
          </cell>
        </row>
        <row r="2178">
          <cell r="A2178">
            <v>44306</v>
          </cell>
          <cell r="B2178">
            <v>62.624000000000002</v>
          </cell>
        </row>
        <row r="2179">
          <cell r="A2179">
            <v>44307</v>
          </cell>
          <cell r="B2179">
            <v>61.35</v>
          </cell>
        </row>
        <row r="2180">
          <cell r="A2180">
            <v>44308</v>
          </cell>
          <cell r="B2180">
            <v>61.43</v>
          </cell>
        </row>
        <row r="2181">
          <cell r="A2181">
            <v>44309</v>
          </cell>
          <cell r="B2181">
            <v>62.14</v>
          </cell>
        </row>
        <row r="2182">
          <cell r="A2182">
            <v>44312</v>
          </cell>
          <cell r="B2182">
            <v>61.91</v>
          </cell>
        </row>
        <row r="2183">
          <cell r="A2183">
            <v>44313</v>
          </cell>
          <cell r="B2183">
            <v>62.94</v>
          </cell>
        </row>
        <row r="2184">
          <cell r="A2184">
            <v>44314</v>
          </cell>
          <cell r="B2184">
            <v>63.86</v>
          </cell>
        </row>
        <row r="2185">
          <cell r="A2185">
            <v>44315</v>
          </cell>
          <cell r="B2185">
            <v>65.010000000000005</v>
          </cell>
        </row>
        <row r="2186">
          <cell r="A2186">
            <v>44316</v>
          </cell>
          <cell r="B2186">
            <v>63.58</v>
          </cell>
        </row>
        <row r="2187">
          <cell r="A2187">
            <v>44319</v>
          </cell>
          <cell r="B2187">
            <v>64.489999999999995</v>
          </cell>
        </row>
        <row r="2188">
          <cell r="A2188">
            <v>44320</v>
          </cell>
          <cell r="B2188">
            <v>65.69</v>
          </cell>
        </row>
        <row r="2189">
          <cell r="A2189">
            <v>44321</v>
          </cell>
          <cell r="B2189">
            <v>65.63</v>
          </cell>
        </row>
        <row r="2190">
          <cell r="A2190">
            <v>44322</v>
          </cell>
          <cell r="B2190">
            <v>64.709999999999994</v>
          </cell>
        </row>
        <row r="2191">
          <cell r="A2191">
            <v>44323</v>
          </cell>
          <cell r="B2191">
            <v>64.900000000000006</v>
          </cell>
        </row>
        <row r="2192">
          <cell r="A2192">
            <v>44326</v>
          </cell>
          <cell r="B2192">
            <v>64.92</v>
          </cell>
        </row>
        <row r="2193">
          <cell r="A2193">
            <v>44327</v>
          </cell>
          <cell r="B2193">
            <v>65.28</v>
          </cell>
        </row>
        <row r="2194">
          <cell r="A2194">
            <v>44328</v>
          </cell>
          <cell r="B2194">
            <v>66.08</v>
          </cell>
        </row>
        <row r="2195">
          <cell r="A2195">
            <v>44329</v>
          </cell>
          <cell r="B2195">
            <v>63.82</v>
          </cell>
        </row>
        <row r="2196">
          <cell r="A2196">
            <v>44330</v>
          </cell>
          <cell r="B2196">
            <v>65.37</v>
          </cell>
        </row>
        <row r="2197">
          <cell r="A2197">
            <v>44333</v>
          </cell>
          <cell r="B2197">
            <v>66.272000000000006</v>
          </cell>
        </row>
        <row r="2198">
          <cell r="A2198">
            <v>44334</v>
          </cell>
          <cell r="B2198">
            <v>65.494</v>
          </cell>
        </row>
        <row r="2199">
          <cell r="A2199">
            <v>44335</v>
          </cell>
          <cell r="B2199">
            <v>63.353999999999999</v>
          </cell>
        </row>
        <row r="2200">
          <cell r="A2200">
            <v>44336</v>
          </cell>
          <cell r="B2200">
            <v>61.962000000000003</v>
          </cell>
        </row>
        <row r="2201">
          <cell r="A2201">
            <v>44337</v>
          </cell>
          <cell r="B2201">
            <v>63.58</v>
          </cell>
        </row>
        <row r="2202">
          <cell r="A2202">
            <v>44340</v>
          </cell>
          <cell r="B2202">
            <v>66.05</v>
          </cell>
        </row>
        <row r="2203">
          <cell r="A2203">
            <v>44341</v>
          </cell>
          <cell r="B2203">
            <v>66.069999999999993</v>
          </cell>
        </row>
        <row r="2204">
          <cell r="A2204">
            <v>44342</v>
          </cell>
          <cell r="B2204">
            <v>66.209999999999994</v>
          </cell>
        </row>
        <row r="2205">
          <cell r="A2205">
            <v>44343</v>
          </cell>
          <cell r="B2205">
            <v>66.849999999999994</v>
          </cell>
        </row>
        <row r="2206">
          <cell r="A2206">
            <v>44344</v>
          </cell>
          <cell r="B2206">
            <v>66.319999999999993</v>
          </cell>
        </row>
        <row r="2207">
          <cell r="A2207">
            <v>44348</v>
          </cell>
          <cell r="B2207">
            <v>67.72</v>
          </cell>
        </row>
        <row r="2208">
          <cell r="A2208">
            <v>44349</v>
          </cell>
          <cell r="B2208">
            <v>68.83</v>
          </cell>
        </row>
        <row r="2209">
          <cell r="A2209">
            <v>44350</v>
          </cell>
          <cell r="B2209">
            <v>68.81</v>
          </cell>
        </row>
        <row r="2210">
          <cell r="A2210">
            <v>44351</v>
          </cell>
          <cell r="B2210">
            <v>69.62</v>
          </cell>
        </row>
        <row r="2211">
          <cell r="A2211">
            <v>44354</v>
          </cell>
          <cell r="B2211">
            <v>69.23</v>
          </cell>
        </row>
        <row r="2212">
          <cell r="A2212">
            <v>44355</v>
          </cell>
          <cell r="B2212">
            <v>70.05</v>
          </cell>
        </row>
        <row r="2213">
          <cell r="A2213">
            <v>44356</v>
          </cell>
          <cell r="B2213">
            <v>69.959999999999994</v>
          </cell>
        </row>
        <row r="2214">
          <cell r="A2214">
            <v>44357</v>
          </cell>
          <cell r="B2214">
            <v>70.290000000000006</v>
          </cell>
        </row>
        <row r="2215">
          <cell r="A2215">
            <v>44358</v>
          </cell>
          <cell r="B2215">
            <v>70.91</v>
          </cell>
        </row>
        <row r="2216">
          <cell r="A2216">
            <v>44361</v>
          </cell>
          <cell r="B2216">
            <v>70.88</v>
          </cell>
        </row>
        <row r="2217">
          <cell r="A2217">
            <v>44362</v>
          </cell>
          <cell r="B2217">
            <v>72.12</v>
          </cell>
        </row>
        <row r="2218">
          <cell r="A2218">
            <v>44363</v>
          </cell>
          <cell r="B2218">
            <v>72.150000000000006</v>
          </cell>
        </row>
        <row r="2219">
          <cell r="A2219">
            <v>44364</v>
          </cell>
          <cell r="B2219">
            <v>70.988</v>
          </cell>
        </row>
        <row r="2220">
          <cell r="A2220">
            <v>44365</v>
          </cell>
          <cell r="B2220">
            <v>71.5</v>
          </cell>
        </row>
        <row r="2221">
          <cell r="A2221">
            <v>44368</v>
          </cell>
          <cell r="B2221">
            <v>73.335999999999999</v>
          </cell>
        </row>
        <row r="2222">
          <cell r="A2222">
            <v>44369</v>
          </cell>
          <cell r="B2222">
            <v>72.891999999999996</v>
          </cell>
        </row>
        <row r="2223">
          <cell r="A2223">
            <v>44370</v>
          </cell>
          <cell r="B2223">
            <v>73.08</v>
          </cell>
        </row>
        <row r="2224">
          <cell r="A2224">
            <v>44371</v>
          </cell>
          <cell r="B2224">
            <v>73.3</v>
          </cell>
        </row>
        <row r="2225">
          <cell r="A2225">
            <v>44372</v>
          </cell>
          <cell r="B2225">
            <v>74.05</v>
          </cell>
        </row>
        <row r="2226">
          <cell r="A2226">
            <v>44375</v>
          </cell>
          <cell r="B2226">
            <v>72.91</v>
          </cell>
        </row>
        <row r="2227">
          <cell r="A2227">
            <v>44376</v>
          </cell>
          <cell r="B2227">
            <v>72.98</v>
          </cell>
        </row>
        <row r="2228">
          <cell r="A2228">
            <v>44377</v>
          </cell>
          <cell r="B2228">
            <v>73.47</v>
          </cell>
        </row>
        <row r="2229">
          <cell r="A2229">
            <v>44378</v>
          </cell>
          <cell r="B2229">
            <v>75.23</v>
          </cell>
        </row>
        <row r="2230">
          <cell r="A2230">
            <v>44379</v>
          </cell>
          <cell r="B2230">
            <v>75.16</v>
          </cell>
        </row>
        <row r="2231">
          <cell r="A2231">
            <v>44382</v>
          </cell>
          <cell r="B2231">
            <v>75.16</v>
          </cell>
        </row>
        <row r="2232">
          <cell r="A2232">
            <v>44383</v>
          </cell>
          <cell r="B2232">
            <v>73.37</v>
          </cell>
        </row>
        <row r="2233">
          <cell r="A2233">
            <v>44384</v>
          </cell>
          <cell r="B2233">
            <v>72.2</v>
          </cell>
        </row>
        <row r="2234">
          <cell r="A2234">
            <v>44385</v>
          </cell>
          <cell r="B2234">
            <v>72.94</v>
          </cell>
        </row>
        <row r="2235">
          <cell r="A2235">
            <v>44386</v>
          </cell>
          <cell r="B2235">
            <v>74.56</v>
          </cell>
        </row>
        <row r="2236">
          <cell r="A2236">
            <v>44389</v>
          </cell>
          <cell r="B2236">
            <v>74.099999999999994</v>
          </cell>
        </row>
        <row r="2237">
          <cell r="A2237">
            <v>44390</v>
          </cell>
          <cell r="B2237">
            <v>75.25</v>
          </cell>
        </row>
        <row r="2238">
          <cell r="A2238">
            <v>44391</v>
          </cell>
          <cell r="B2238">
            <v>73.13</v>
          </cell>
        </row>
        <row r="2239">
          <cell r="A2239">
            <v>44392</v>
          </cell>
          <cell r="B2239">
            <v>71.596000000000004</v>
          </cell>
        </row>
        <row r="2240">
          <cell r="A2240">
            <v>44393</v>
          </cell>
          <cell r="B2240">
            <v>71.709999999999994</v>
          </cell>
        </row>
        <row r="2241">
          <cell r="A2241">
            <v>44396</v>
          </cell>
          <cell r="B2241">
            <v>66.378</v>
          </cell>
        </row>
        <row r="2242">
          <cell r="A2242">
            <v>44397</v>
          </cell>
          <cell r="B2242">
            <v>67.244</v>
          </cell>
        </row>
        <row r="2243">
          <cell r="A2243">
            <v>44398</v>
          </cell>
          <cell r="B2243">
            <v>70.3</v>
          </cell>
        </row>
        <row r="2244">
          <cell r="A2244">
            <v>44399</v>
          </cell>
          <cell r="B2244">
            <v>71.91</v>
          </cell>
        </row>
        <row r="2245">
          <cell r="A2245">
            <v>44400</v>
          </cell>
          <cell r="B2245">
            <v>72.069999999999993</v>
          </cell>
        </row>
        <row r="2246">
          <cell r="A2246">
            <v>44403</v>
          </cell>
          <cell r="B2246">
            <v>71.91</v>
          </cell>
        </row>
        <row r="2247">
          <cell r="A2247">
            <v>44404</v>
          </cell>
          <cell r="B2247">
            <v>71.650000000000006</v>
          </cell>
        </row>
        <row r="2248">
          <cell r="A2248">
            <v>44405</v>
          </cell>
          <cell r="B2248">
            <v>72.39</v>
          </cell>
        </row>
        <row r="2249">
          <cell r="A2249">
            <v>44406</v>
          </cell>
          <cell r="B2249">
            <v>73.62</v>
          </cell>
        </row>
        <row r="2250">
          <cell r="A2250">
            <v>44407</v>
          </cell>
          <cell r="B2250">
            <v>73.95</v>
          </cell>
        </row>
        <row r="2251">
          <cell r="A2251">
            <v>44410</v>
          </cell>
          <cell r="B2251">
            <v>71.260000000000005</v>
          </cell>
        </row>
        <row r="2252">
          <cell r="A2252">
            <v>44411</v>
          </cell>
          <cell r="B2252">
            <v>70.56</v>
          </cell>
        </row>
        <row r="2253">
          <cell r="A2253">
            <v>44412</v>
          </cell>
          <cell r="B2253">
            <v>68.150000000000006</v>
          </cell>
        </row>
        <row r="2254">
          <cell r="A2254">
            <v>44413</v>
          </cell>
          <cell r="B2254">
            <v>69.09</v>
          </cell>
        </row>
        <row r="2255">
          <cell r="A2255">
            <v>44414</v>
          </cell>
          <cell r="B2255">
            <v>68.28</v>
          </cell>
        </row>
        <row r="2256">
          <cell r="A2256">
            <v>44417</v>
          </cell>
          <cell r="B2256">
            <v>66.48</v>
          </cell>
        </row>
        <row r="2257">
          <cell r="A2257">
            <v>44418</v>
          </cell>
          <cell r="B2257">
            <v>68.290000000000006</v>
          </cell>
        </row>
        <row r="2258">
          <cell r="A2258">
            <v>44419</v>
          </cell>
          <cell r="B2258">
            <v>69.25</v>
          </cell>
        </row>
        <row r="2259">
          <cell r="A2259">
            <v>44420</v>
          </cell>
          <cell r="B2259">
            <v>69.09</v>
          </cell>
        </row>
        <row r="2260">
          <cell r="A2260">
            <v>44421</v>
          </cell>
          <cell r="B2260">
            <v>68.44</v>
          </cell>
        </row>
        <row r="2261">
          <cell r="A2261">
            <v>44424</v>
          </cell>
          <cell r="B2261">
            <v>67.290000000000006</v>
          </cell>
        </row>
        <row r="2262">
          <cell r="A2262">
            <v>44425</v>
          </cell>
          <cell r="B2262">
            <v>66.540000000000006</v>
          </cell>
        </row>
        <row r="2263">
          <cell r="A2263">
            <v>44426</v>
          </cell>
          <cell r="B2263">
            <v>65.36</v>
          </cell>
        </row>
        <row r="2264">
          <cell r="A2264">
            <v>44427</v>
          </cell>
          <cell r="B2264">
            <v>63.576000000000001</v>
          </cell>
        </row>
        <row r="2265">
          <cell r="A2265">
            <v>44428</v>
          </cell>
          <cell r="B2265">
            <v>62.176000000000002</v>
          </cell>
        </row>
        <row r="2266">
          <cell r="A2266">
            <v>44431</v>
          </cell>
          <cell r="B2266">
            <v>65.64</v>
          </cell>
        </row>
        <row r="2267">
          <cell r="A2267">
            <v>44432</v>
          </cell>
          <cell r="B2267">
            <v>67.540000000000006</v>
          </cell>
        </row>
        <row r="2268">
          <cell r="A2268">
            <v>44433</v>
          </cell>
          <cell r="B2268">
            <v>68.36</v>
          </cell>
        </row>
        <row r="2269">
          <cell r="A2269">
            <v>44434</v>
          </cell>
          <cell r="B2269">
            <v>67.42</v>
          </cell>
        </row>
        <row r="2270">
          <cell r="A2270">
            <v>44435</v>
          </cell>
          <cell r="B2270">
            <v>68.739999999999995</v>
          </cell>
        </row>
        <row r="2271">
          <cell r="A2271">
            <v>44438</v>
          </cell>
          <cell r="B2271">
            <v>69.209999999999994</v>
          </cell>
        </row>
        <row r="2272">
          <cell r="A2272">
            <v>44439</v>
          </cell>
          <cell r="B2272">
            <v>68.5</v>
          </cell>
        </row>
        <row r="2273">
          <cell r="A2273">
            <v>44440</v>
          </cell>
          <cell r="B2273">
            <v>68.59</v>
          </cell>
        </row>
        <row r="2274">
          <cell r="A2274">
            <v>44441</v>
          </cell>
          <cell r="B2274">
            <v>69.989999999999995</v>
          </cell>
        </row>
        <row r="2275">
          <cell r="A2275">
            <v>44442</v>
          </cell>
          <cell r="B2275">
            <v>69.290000000000006</v>
          </cell>
        </row>
        <row r="2276">
          <cell r="A2276">
            <v>44445</v>
          </cell>
          <cell r="B2276">
            <v>69.290000000000006</v>
          </cell>
        </row>
        <row r="2277">
          <cell r="A2277">
            <v>44446</v>
          </cell>
          <cell r="B2277">
            <v>68.349999999999994</v>
          </cell>
        </row>
        <row r="2278">
          <cell r="A2278">
            <v>44447</v>
          </cell>
          <cell r="B2278">
            <v>69.3</v>
          </cell>
        </row>
        <row r="2279">
          <cell r="A2279">
            <v>44448</v>
          </cell>
          <cell r="B2279">
            <v>68.14</v>
          </cell>
        </row>
        <row r="2280">
          <cell r="A2280">
            <v>44449</v>
          </cell>
          <cell r="B2280">
            <v>69.72</v>
          </cell>
        </row>
        <row r="2281">
          <cell r="A2281">
            <v>44452</v>
          </cell>
          <cell r="B2281">
            <v>70.45</v>
          </cell>
        </row>
        <row r="2282">
          <cell r="A2282">
            <v>44453</v>
          </cell>
          <cell r="B2282">
            <v>70.459999999999994</v>
          </cell>
        </row>
        <row r="2283">
          <cell r="A2283">
            <v>44454</v>
          </cell>
          <cell r="B2283">
            <v>72.61</v>
          </cell>
        </row>
        <row r="2284">
          <cell r="A2284">
            <v>44455</v>
          </cell>
          <cell r="B2284">
            <v>72.561999999999998</v>
          </cell>
        </row>
        <row r="2285">
          <cell r="A2285">
            <v>44456</v>
          </cell>
          <cell r="B2285">
            <v>71.91</v>
          </cell>
        </row>
        <row r="2286">
          <cell r="A2286">
            <v>44459</v>
          </cell>
          <cell r="B2286">
            <v>70.2</v>
          </cell>
        </row>
        <row r="2287">
          <cell r="A2287">
            <v>44460</v>
          </cell>
          <cell r="B2287">
            <v>70.504000000000005</v>
          </cell>
        </row>
        <row r="2288">
          <cell r="A2288">
            <v>44461</v>
          </cell>
          <cell r="B2288">
            <v>72.23</v>
          </cell>
        </row>
        <row r="2289">
          <cell r="A2289">
            <v>44462</v>
          </cell>
          <cell r="B2289">
            <v>73.3</v>
          </cell>
        </row>
        <row r="2290">
          <cell r="A2290">
            <v>44463</v>
          </cell>
          <cell r="B2290">
            <v>73.98</v>
          </cell>
        </row>
        <row r="2291">
          <cell r="A2291">
            <v>44466</v>
          </cell>
          <cell r="B2291">
            <v>75.45</v>
          </cell>
        </row>
        <row r="2292">
          <cell r="A2292">
            <v>44467</v>
          </cell>
          <cell r="B2292">
            <v>75.290000000000006</v>
          </cell>
        </row>
        <row r="2293">
          <cell r="A2293">
            <v>44468</v>
          </cell>
          <cell r="B2293">
            <v>74.83</v>
          </cell>
        </row>
        <row r="2294">
          <cell r="A2294">
            <v>44469</v>
          </cell>
          <cell r="B2294">
            <v>75.03</v>
          </cell>
        </row>
        <row r="2295">
          <cell r="A2295">
            <v>44470</v>
          </cell>
          <cell r="B2295">
            <v>75.88</v>
          </cell>
        </row>
        <row r="2296">
          <cell r="A2296">
            <v>44473</v>
          </cell>
          <cell r="B2296">
            <v>77.62</v>
          </cell>
        </row>
        <row r="2297">
          <cell r="A2297">
            <v>44474</v>
          </cell>
          <cell r="B2297">
            <v>78.930000000000007</v>
          </cell>
        </row>
        <row r="2298">
          <cell r="A2298">
            <v>44475</v>
          </cell>
          <cell r="B2298">
            <v>77.430000000000007</v>
          </cell>
        </row>
        <row r="2299">
          <cell r="A2299">
            <v>44476</v>
          </cell>
          <cell r="B2299">
            <v>78.3</v>
          </cell>
        </row>
        <row r="2300">
          <cell r="A2300">
            <v>44477</v>
          </cell>
          <cell r="B2300">
            <v>79.349999999999994</v>
          </cell>
        </row>
        <row r="2301">
          <cell r="A2301">
            <v>44480</v>
          </cell>
          <cell r="B2301">
            <v>80.52</v>
          </cell>
        </row>
        <row r="2302">
          <cell r="A2302">
            <v>44481</v>
          </cell>
          <cell r="B2302">
            <v>80.64</v>
          </cell>
        </row>
        <row r="2303">
          <cell r="A2303">
            <v>44482</v>
          </cell>
          <cell r="B2303">
            <v>80.44</v>
          </cell>
        </row>
        <row r="2304">
          <cell r="A2304">
            <v>44483</v>
          </cell>
          <cell r="B2304">
            <v>81.31</v>
          </cell>
        </row>
        <row r="2305">
          <cell r="A2305">
            <v>44484</v>
          </cell>
          <cell r="B2305">
            <v>82.17</v>
          </cell>
        </row>
        <row r="2306">
          <cell r="A2306">
            <v>44487</v>
          </cell>
          <cell r="B2306">
            <v>82.14</v>
          </cell>
        </row>
        <row r="2307">
          <cell r="A2307">
            <v>44488</v>
          </cell>
          <cell r="B2307">
            <v>82.647999999999996</v>
          </cell>
        </row>
        <row r="2308">
          <cell r="A2308">
            <v>44489</v>
          </cell>
          <cell r="B2308">
            <v>83.51</v>
          </cell>
        </row>
        <row r="2309">
          <cell r="A2309">
            <v>44490</v>
          </cell>
          <cell r="B2309">
            <v>82.5</v>
          </cell>
        </row>
        <row r="2310">
          <cell r="A2310">
            <v>44491</v>
          </cell>
          <cell r="B2310">
            <v>83.76</v>
          </cell>
        </row>
        <row r="2311">
          <cell r="A2311">
            <v>44494</v>
          </cell>
          <cell r="B2311">
            <v>83.76</v>
          </cell>
        </row>
        <row r="2312">
          <cell r="A2312">
            <v>44495</v>
          </cell>
          <cell r="B2312">
            <v>84.65</v>
          </cell>
        </row>
        <row r="2313">
          <cell r="A2313">
            <v>44496</v>
          </cell>
          <cell r="B2313">
            <v>82.66</v>
          </cell>
        </row>
        <row r="2314">
          <cell r="A2314">
            <v>44497</v>
          </cell>
          <cell r="B2314">
            <v>82.81</v>
          </cell>
        </row>
        <row r="2315">
          <cell r="A2315">
            <v>44498</v>
          </cell>
          <cell r="B2315">
            <v>83.57</v>
          </cell>
        </row>
        <row r="2316">
          <cell r="A2316">
            <v>44501</v>
          </cell>
          <cell r="B2316">
            <v>84.05</v>
          </cell>
        </row>
        <row r="2317">
          <cell r="A2317">
            <v>44502</v>
          </cell>
          <cell r="B2317">
            <v>83.91</v>
          </cell>
        </row>
        <row r="2318">
          <cell r="A2318">
            <v>44503</v>
          </cell>
          <cell r="B2318">
            <v>80.86</v>
          </cell>
        </row>
        <row r="2319">
          <cell r="A2319">
            <v>44504</v>
          </cell>
          <cell r="B2319">
            <v>78.81</v>
          </cell>
        </row>
        <row r="2320">
          <cell r="A2320">
            <v>44505</v>
          </cell>
          <cell r="B2320">
            <v>81.27</v>
          </cell>
        </row>
        <row r="2321">
          <cell r="A2321">
            <v>44508</v>
          </cell>
          <cell r="B2321">
            <v>81.93</v>
          </cell>
        </row>
        <row r="2322">
          <cell r="A2322">
            <v>44509</v>
          </cell>
          <cell r="B2322">
            <v>84.15</v>
          </cell>
        </row>
        <row r="2323">
          <cell r="A2323">
            <v>44510</v>
          </cell>
          <cell r="B2323">
            <v>81.34</v>
          </cell>
        </row>
        <row r="2324">
          <cell r="A2324">
            <v>44511</v>
          </cell>
          <cell r="B2324">
            <v>81.59</v>
          </cell>
        </row>
        <row r="2325">
          <cell r="A2325">
            <v>44512</v>
          </cell>
          <cell r="B2325">
            <v>80.790000000000006</v>
          </cell>
        </row>
        <row r="2326">
          <cell r="A2326">
            <v>44515</v>
          </cell>
          <cell r="B2326">
            <v>80.88</v>
          </cell>
        </row>
        <row r="2327">
          <cell r="A2327">
            <v>44516</v>
          </cell>
          <cell r="B2327">
            <v>80.555999999999997</v>
          </cell>
        </row>
        <row r="2328">
          <cell r="A2328">
            <v>44517</v>
          </cell>
          <cell r="B2328">
            <v>78.036000000000001</v>
          </cell>
        </row>
        <row r="2329">
          <cell r="A2329">
            <v>44518</v>
          </cell>
          <cell r="B2329">
            <v>78.650000000000006</v>
          </cell>
        </row>
        <row r="2330">
          <cell r="A2330">
            <v>44519</v>
          </cell>
          <cell r="B2330">
            <v>75.971999999999994</v>
          </cell>
        </row>
        <row r="2331">
          <cell r="A2331">
            <v>44522</v>
          </cell>
          <cell r="B2331">
            <v>76.75</v>
          </cell>
        </row>
        <row r="2332">
          <cell r="A2332">
            <v>44523</v>
          </cell>
          <cell r="B2332">
            <v>78.5</v>
          </cell>
        </row>
        <row r="2333">
          <cell r="A2333">
            <v>44524</v>
          </cell>
          <cell r="B2333">
            <v>78.39</v>
          </cell>
        </row>
        <row r="2334">
          <cell r="A2334">
            <v>44526</v>
          </cell>
          <cell r="B2334">
            <v>68.150000000000006</v>
          </cell>
        </row>
        <row r="2335">
          <cell r="A2335">
            <v>44529</v>
          </cell>
          <cell r="B2335">
            <v>69.95</v>
          </cell>
        </row>
        <row r="2336">
          <cell r="A2336">
            <v>44530</v>
          </cell>
          <cell r="B2336">
            <v>66.180000000000007</v>
          </cell>
        </row>
        <row r="2337">
          <cell r="A2337">
            <v>44531</v>
          </cell>
          <cell r="B2337">
            <v>65.569999999999993</v>
          </cell>
        </row>
        <row r="2338">
          <cell r="A2338">
            <v>44532</v>
          </cell>
          <cell r="B2338">
            <v>66.5</v>
          </cell>
        </row>
        <row r="2339">
          <cell r="A2339">
            <v>44533</v>
          </cell>
          <cell r="B2339">
            <v>66.260000000000005</v>
          </cell>
        </row>
        <row r="2340">
          <cell r="A2340">
            <v>44536</v>
          </cell>
          <cell r="B2340">
            <v>69.489999999999995</v>
          </cell>
        </row>
        <row r="2341">
          <cell r="A2341">
            <v>44537</v>
          </cell>
          <cell r="B2341">
            <v>72.05</v>
          </cell>
        </row>
        <row r="2342">
          <cell r="A2342">
            <v>44538</v>
          </cell>
          <cell r="B2342">
            <v>72.36</v>
          </cell>
        </row>
        <row r="2343">
          <cell r="A2343">
            <v>44539</v>
          </cell>
          <cell r="B2343">
            <v>70.94</v>
          </cell>
        </row>
        <row r="2344">
          <cell r="A2344">
            <v>44540</v>
          </cell>
          <cell r="B2344">
            <v>71.67</v>
          </cell>
        </row>
        <row r="2345">
          <cell r="A2345">
            <v>44543</v>
          </cell>
          <cell r="B2345">
            <v>71.290000000000006</v>
          </cell>
        </row>
        <row r="2346">
          <cell r="A2346">
            <v>44544</v>
          </cell>
          <cell r="B2346">
            <v>70.73</v>
          </cell>
        </row>
        <row r="2347">
          <cell r="A2347">
            <v>44545</v>
          </cell>
          <cell r="B2347">
            <v>70.828000000000003</v>
          </cell>
        </row>
        <row r="2348">
          <cell r="A2348">
            <v>44546</v>
          </cell>
          <cell r="B2348">
            <v>72.287999999999997</v>
          </cell>
        </row>
        <row r="2349">
          <cell r="A2349">
            <v>44547</v>
          </cell>
          <cell r="B2349">
            <v>70.775999999999996</v>
          </cell>
        </row>
        <row r="2350">
          <cell r="A2350">
            <v>44550</v>
          </cell>
          <cell r="B2350">
            <v>68.534000000000006</v>
          </cell>
        </row>
        <row r="2351">
          <cell r="A2351">
            <v>44551</v>
          </cell>
          <cell r="B2351">
            <v>71.12</v>
          </cell>
        </row>
        <row r="2352">
          <cell r="A2352">
            <v>44552</v>
          </cell>
          <cell r="B2352">
            <v>72.760000000000005</v>
          </cell>
        </row>
        <row r="2353">
          <cell r="A2353">
            <v>44553</v>
          </cell>
          <cell r="B2353">
            <v>73.790000000000006</v>
          </cell>
        </row>
        <row r="2354">
          <cell r="A2354">
            <v>44554</v>
          </cell>
          <cell r="B2354">
            <v>73.790000000000006</v>
          </cell>
        </row>
        <row r="2355">
          <cell r="A2355">
            <v>44556</v>
          </cell>
          <cell r="B2355">
            <v>73.790000000000006</v>
          </cell>
        </row>
        <row r="2356">
          <cell r="A2356">
            <v>44557</v>
          </cell>
          <cell r="B2356">
            <v>75.569999999999993</v>
          </cell>
        </row>
        <row r="2357">
          <cell r="A2357">
            <v>44558</v>
          </cell>
          <cell r="B2357">
            <v>75.98</v>
          </cell>
        </row>
        <row r="2358">
          <cell r="A2358">
            <v>44559</v>
          </cell>
          <cell r="B2358">
            <v>76.56</v>
          </cell>
        </row>
        <row r="2359">
          <cell r="A2359">
            <v>44560</v>
          </cell>
          <cell r="B2359">
            <v>76.989999999999995</v>
          </cell>
        </row>
        <row r="2360">
          <cell r="A2360">
            <v>44561</v>
          </cell>
          <cell r="B2360">
            <v>75.209999999999994</v>
          </cell>
        </row>
        <row r="2361">
          <cell r="A2361">
            <v>44564</v>
          </cell>
          <cell r="B2361">
            <v>76.08</v>
          </cell>
        </row>
        <row r="2362">
          <cell r="A2362">
            <v>44565</v>
          </cell>
          <cell r="B2362">
            <v>76.989999999999995</v>
          </cell>
        </row>
        <row r="2363">
          <cell r="A2363">
            <v>44566</v>
          </cell>
          <cell r="B2363">
            <v>77.849999999999994</v>
          </cell>
        </row>
        <row r="2364">
          <cell r="A2364">
            <v>44567</v>
          </cell>
          <cell r="B2364">
            <v>79.459999999999994</v>
          </cell>
        </row>
        <row r="2365">
          <cell r="A2365">
            <v>44568</v>
          </cell>
          <cell r="B2365">
            <v>78.900000000000006</v>
          </cell>
        </row>
        <row r="2366">
          <cell r="A2366">
            <v>44571</v>
          </cell>
          <cell r="B2366">
            <v>78.23</v>
          </cell>
        </row>
        <row r="2367">
          <cell r="A2367">
            <v>44572</v>
          </cell>
          <cell r="B2367">
            <v>81.22</v>
          </cell>
        </row>
        <row r="2368">
          <cell r="A2368">
            <v>44573</v>
          </cell>
          <cell r="B2368">
            <v>82.64</v>
          </cell>
        </row>
        <row r="2369">
          <cell r="A2369">
            <v>44574</v>
          </cell>
          <cell r="B2369">
            <v>82.12</v>
          </cell>
        </row>
        <row r="2370">
          <cell r="A2370">
            <v>44575</v>
          </cell>
          <cell r="B2370">
            <v>83.715999999999994</v>
          </cell>
        </row>
        <row r="2371">
          <cell r="A2371">
            <v>44579</v>
          </cell>
          <cell r="B2371">
            <v>85.19</v>
          </cell>
        </row>
        <row r="2372">
          <cell r="A2372">
            <v>44580</v>
          </cell>
          <cell r="B2372">
            <v>86.263999999999996</v>
          </cell>
        </row>
        <row r="2373">
          <cell r="A2373">
            <v>44581</v>
          </cell>
          <cell r="B2373">
            <v>85.82</v>
          </cell>
        </row>
        <row r="2374">
          <cell r="A2374">
            <v>44582</v>
          </cell>
          <cell r="B2374">
            <v>85.14</v>
          </cell>
        </row>
        <row r="2375">
          <cell r="A2375">
            <v>44585</v>
          </cell>
          <cell r="B2375">
            <v>83.31</v>
          </cell>
        </row>
        <row r="2376">
          <cell r="A2376">
            <v>44586</v>
          </cell>
          <cell r="B2376">
            <v>85.6</v>
          </cell>
        </row>
        <row r="2377">
          <cell r="A2377">
            <v>44587</v>
          </cell>
          <cell r="B2377">
            <v>87.35</v>
          </cell>
        </row>
        <row r="2378">
          <cell r="A2378">
            <v>44588</v>
          </cell>
          <cell r="B2378">
            <v>86.61</v>
          </cell>
        </row>
        <row r="2379">
          <cell r="A2379">
            <v>44589</v>
          </cell>
          <cell r="B2379">
            <v>86.82</v>
          </cell>
        </row>
        <row r="2380">
          <cell r="A2380">
            <v>44592</v>
          </cell>
          <cell r="B2380">
            <v>88.15</v>
          </cell>
        </row>
        <row r="2381">
          <cell r="A2381">
            <v>44593</v>
          </cell>
          <cell r="B2381">
            <v>88.2</v>
          </cell>
        </row>
        <row r="2382">
          <cell r="A2382">
            <v>44594</v>
          </cell>
          <cell r="B2382">
            <v>88.26</v>
          </cell>
        </row>
        <row r="2383">
          <cell r="A2383">
            <v>44595</v>
          </cell>
          <cell r="B2383">
            <v>90.27</v>
          </cell>
        </row>
        <row r="2384">
          <cell r="A2384">
            <v>44596</v>
          </cell>
          <cell r="B2384">
            <v>92.31</v>
          </cell>
        </row>
        <row r="2385">
          <cell r="A2385">
            <v>44599</v>
          </cell>
          <cell r="B2385">
            <v>91.32</v>
          </cell>
        </row>
        <row r="2386">
          <cell r="A2386">
            <v>44600</v>
          </cell>
          <cell r="B2386">
            <v>89.36</v>
          </cell>
        </row>
        <row r="2387">
          <cell r="A2387">
            <v>44601</v>
          </cell>
          <cell r="B2387">
            <v>89.66</v>
          </cell>
        </row>
        <row r="2388">
          <cell r="A2388">
            <v>44602</v>
          </cell>
          <cell r="B2388">
            <v>89.88</v>
          </cell>
        </row>
        <row r="2389">
          <cell r="A2389">
            <v>44603</v>
          </cell>
          <cell r="B2389">
            <v>93.1</v>
          </cell>
        </row>
        <row r="2390">
          <cell r="A2390">
            <v>44606</v>
          </cell>
          <cell r="B2390">
            <v>95.46</v>
          </cell>
        </row>
        <row r="2391">
          <cell r="A2391">
            <v>44607</v>
          </cell>
          <cell r="B2391">
            <v>92.07</v>
          </cell>
        </row>
        <row r="2392">
          <cell r="A2392">
            <v>44608</v>
          </cell>
          <cell r="B2392">
            <v>93.66</v>
          </cell>
        </row>
        <row r="2393">
          <cell r="A2393">
            <v>44609</v>
          </cell>
          <cell r="B2393">
            <v>91.415999999999997</v>
          </cell>
        </row>
        <row r="2394">
          <cell r="A2394">
            <v>44610</v>
          </cell>
          <cell r="B2394">
            <v>90.725999999999999</v>
          </cell>
        </row>
        <row r="2395">
          <cell r="A2395">
            <v>44613</v>
          </cell>
          <cell r="B2395">
            <v>90.554000000000002</v>
          </cell>
        </row>
        <row r="2396">
          <cell r="A2396">
            <v>44614</v>
          </cell>
          <cell r="B2396">
            <v>91.998000000000005</v>
          </cell>
        </row>
        <row r="2397">
          <cell r="A2397">
            <v>44615</v>
          </cell>
          <cell r="B2397">
            <v>92.1</v>
          </cell>
        </row>
        <row r="2398">
          <cell r="A2398">
            <v>44616</v>
          </cell>
          <cell r="B2398">
            <v>92.81</v>
          </cell>
        </row>
        <row r="2399">
          <cell r="A2399">
            <v>44617</v>
          </cell>
          <cell r="B2399">
            <v>91.59</v>
          </cell>
        </row>
        <row r="2400">
          <cell r="A2400">
            <v>44620</v>
          </cell>
          <cell r="B2400">
            <v>95.72</v>
          </cell>
        </row>
        <row r="2401">
          <cell r="A2401">
            <v>44621</v>
          </cell>
          <cell r="B2401">
            <v>103.41</v>
          </cell>
        </row>
        <row r="2402">
          <cell r="A2402">
            <v>44622</v>
          </cell>
          <cell r="B2402">
            <v>110.6</v>
          </cell>
        </row>
        <row r="2403">
          <cell r="A2403">
            <v>44623</v>
          </cell>
          <cell r="B2403">
            <v>107.67</v>
          </cell>
        </row>
        <row r="2404">
          <cell r="A2404">
            <v>44624</v>
          </cell>
          <cell r="B2404">
            <v>115.68</v>
          </cell>
        </row>
        <row r="2405">
          <cell r="A2405">
            <v>44627</v>
          </cell>
          <cell r="B2405">
            <v>119.4</v>
          </cell>
        </row>
        <row r="2406">
          <cell r="A2406">
            <v>44628</v>
          </cell>
          <cell r="B2406">
            <v>123.7</v>
          </cell>
        </row>
        <row r="2407">
          <cell r="A2407">
            <v>44629</v>
          </cell>
          <cell r="B2407">
            <v>108.7</v>
          </cell>
        </row>
        <row r="2408">
          <cell r="A2408">
            <v>44630</v>
          </cell>
          <cell r="B2408">
            <v>106.02</v>
          </cell>
        </row>
        <row r="2409">
          <cell r="A2409">
            <v>44631</v>
          </cell>
          <cell r="B2409">
            <v>109.33</v>
          </cell>
        </row>
        <row r="2410">
          <cell r="A2410">
            <v>44634</v>
          </cell>
          <cell r="B2410">
            <v>103.01</v>
          </cell>
        </row>
        <row r="2411">
          <cell r="A2411">
            <v>44635</v>
          </cell>
          <cell r="B2411">
            <v>96.44</v>
          </cell>
        </row>
        <row r="2412">
          <cell r="A2412">
            <v>44636</v>
          </cell>
          <cell r="B2412">
            <v>95.04</v>
          </cell>
        </row>
        <row r="2413">
          <cell r="A2413">
            <v>44637</v>
          </cell>
          <cell r="B2413">
            <v>102.714</v>
          </cell>
        </row>
        <row r="2414">
          <cell r="A2414">
            <v>44638</v>
          </cell>
          <cell r="B2414">
            <v>104.056</v>
          </cell>
        </row>
        <row r="2415">
          <cell r="A2415">
            <v>44641</v>
          </cell>
          <cell r="B2415">
            <v>110.83</v>
          </cell>
        </row>
        <row r="2416">
          <cell r="A2416">
            <v>44642</v>
          </cell>
          <cell r="B2416">
            <v>109.768</v>
          </cell>
        </row>
        <row r="2417">
          <cell r="A2417">
            <v>44643</v>
          </cell>
          <cell r="B2417">
            <v>114.93</v>
          </cell>
        </row>
        <row r="2418">
          <cell r="A2418">
            <v>44644</v>
          </cell>
          <cell r="B2418">
            <v>112.34</v>
          </cell>
        </row>
        <row r="2419">
          <cell r="A2419">
            <v>44645</v>
          </cell>
          <cell r="B2419">
            <v>113.9</v>
          </cell>
        </row>
        <row r="2420">
          <cell r="A2420">
            <v>44648</v>
          </cell>
          <cell r="B2420">
            <v>105.96</v>
          </cell>
        </row>
        <row r="2421">
          <cell r="A2421">
            <v>44649</v>
          </cell>
          <cell r="B2421">
            <v>104.24</v>
          </cell>
        </row>
        <row r="2422">
          <cell r="A2422">
            <v>44650</v>
          </cell>
          <cell r="B2422">
            <v>107.82</v>
          </cell>
        </row>
        <row r="2423">
          <cell r="A2423">
            <v>44651</v>
          </cell>
          <cell r="B2423">
            <v>100.28</v>
          </cell>
        </row>
        <row r="2424">
          <cell r="A2424">
            <v>44652</v>
          </cell>
          <cell r="B2424">
            <v>99.27</v>
          </cell>
        </row>
        <row r="2425">
          <cell r="A2425">
            <v>44655</v>
          </cell>
          <cell r="B2425">
            <v>103.28</v>
          </cell>
        </row>
        <row r="2426">
          <cell r="A2426">
            <v>44656</v>
          </cell>
          <cell r="B2426">
            <v>101.96</v>
          </cell>
        </row>
        <row r="2427">
          <cell r="A2427">
            <v>44657</v>
          </cell>
          <cell r="B2427">
            <v>96.23</v>
          </cell>
        </row>
        <row r="2428">
          <cell r="A2428">
            <v>44658</v>
          </cell>
          <cell r="B2428">
            <v>96.03</v>
          </cell>
        </row>
        <row r="2429">
          <cell r="A2429">
            <v>44659</v>
          </cell>
          <cell r="B2429">
            <v>98.26</v>
          </cell>
        </row>
        <row r="2430">
          <cell r="A2430">
            <v>44662</v>
          </cell>
          <cell r="B2430">
            <v>94.29</v>
          </cell>
        </row>
        <row r="2431">
          <cell r="A2431">
            <v>44663</v>
          </cell>
          <cell r="B2431">
            <v>100.6</v>
          </cell>
        </row>
        <row r="2432">
          <cell r="A2432">
            <v>44664</v>
          </cell>
          <cell r="B2432">
            <v>104.25</v>
          </cell>
        </row>
        <row r="2433">
          <cell r="A2433">
            <v>44665</v>
          </cell>
          <cell r="B2433">
            <v>106.836</v>
          </cell>
        </row>
        <row r="2434">
          <cell r="A2434">
            <v>44666</v>
          </cell>
          <cell r="B2434">
            <v>106.95</v>
          </cell>
        </row>
        <row r="2435">
          <cell r="A2435">
            <v>44669</v>
          </cell>
          <cell r="B2435">
            <v>107.97</v>
          </cell>
        </row>
        <row r="2436">
          <cell r="A2436">
            <v>44670</v>
          </cell>
          <cell r="B2436">
            <v>102.254</v>
          </cell>
        </row>
        <row r="2437">
          <cell r="A2437">
            <v>44671</v>
          </cell>
          <cell r="B2437">
            <v>102.30200000000001</v>
          </cell>
        </row>
        <row r="2438">
          <cell r="A2438">
            <v>44672</v>
          </cell>
          <cell r="B2438">
            <v>103.79</v>
          </cell>
        </row>
        <row r="2439">
          <cell r="A2439">
            <v>44673</v>
          </cell>
          <cell r="B2439">
            <v>102.07</v>
          </cell>
        </row>
        <row r="2440">
          <cell r="A2440">
            <v>44676</v>
          </cell>
          <cell r="B2440">
            <v>98.54</v>
          </cell>
        </row>
        <row r="2441">
          <cell r="A2441">
            <v>44677</v>
          </cell>
          <cell r="B2441">
            <v>101.7</v>
          </cell>
        </row>
        <row r="2442">
          <cell r="A2442">
            <v>44678</v>
          </cell>
          <cell r="B2442">
            <v>102.02</v>
          </cell>
        </row>
        <row r="2443">
          <cell r="A2443">
            <v>44679</v>
          </cell>
          <cell r="B2443">
            <v>105.36</v>
          </cell>
        </row>
        <row r="2444">
          <cell r="A2444">
            <v>44680</v>
          </cell>
          <cell r="B2444">
            <v>104.69</v>
          </cell>
        </row>
        <row r="2445">
          <cell r="A2445">
            <v>44683</v>
          </cell>
          <cell r="B2445">
            <v>105.17</v>
          </cell>
        </row>
        <row r="2446">
          <cell r="A2446">
            <v>44684</v>
          </cell>
          <cell r="B2446">
            <v>102.41</v>
          </cell>
        </row>
        <row r="2447">
          <cell r="A2447">
            <v>44685</v>
          </cell>
          <cell r="B2447">
            <v>107.81</v>
          </cell>
        </row>
        <row r="2448">
          <cell r="A2448">
            <v>44686</v>
          </cell>
          <cell r="B2448">
            <v>108.26</v>
          </cell>
        </row>
        <row r="2449">
          <cell r="A2449">
            <v>44687</v>
          </cell>
          <cell r="B2449">
            <v>109.77</v>
          </cell>
        </row>
        <row r="2450">
          <cell r="A2450">
            <v>44690</v>
          </cell>
          <cell r="B2450">
            <v>103.09</v>
          </cell>
        </row>
        <row r="2451">
          <cell r="A2451">
            <v>44691</v>
          </cell>
          <cell r="B2451">
            <v>99.76</v>
          </cell>
        </row>
        <row r="2452">
          <cell r="A2452">
            <v>44692</v>
          </cell>
          <cell r="B2452">
            <v>105.71</v>
          </cell>
        </row>
        <row r="2453">
          <cell r="A2453">
            <v>44693</v>
          </cell>
          <cell r="B2453">
            <v>106.13</v>
          </cell>
        </row>
        <row r="2454">
          <cell r="A2454">
            <v>44694</v>
          </cell>
          <cell r="B2454">
            <v>110.49</v>
          </cell>
        </row>
        <row r="2455">
          <cell r="A2455">
            <v>44697</v>
          </cell>
          <cell r="B2455">
            <v>114.2</v>
          </cell>
        </row>
        <row r="2456">
          <cell r="A2456">
            <v>44698</v>
          </cell>
          <cell r="B2456">
            <v>111.846</v>
          </cell>
        </row>
        <row r="2457">
          <cell r="A2457">
            <v>44699</v>
          </cell>
          <cell r="B2457">
            <v>108.57</v>
          </cell>
        </row>
        <row r="2458">
          <cell r="A2458">
            <v>44700</v>
          </cell>
          <cell r="B2458">
            <v>110.818</v>
          </cell>
        </row>
        <row r="2459">
          <cell r="A2459">
            <v>44701</v>
          </cell>
          <cell r="B2459">
            <v>110.87</v>
          </cell>
        </row>
        <row r="2460">
          <cell r="A2460">
            <v>44704</v>
          </cell>
          <cell r="B2460">
            <v>110.29</v>
          </cell>
        </row>
        <row r="2461">
          <cell r="A2461">
            <v>44705</v>
          </cell>
          <cell r="B2461">
            <v>109.77</v>
          </cell>
        </row>
        <row r="2462">
          <cell r="A2462">
            <v>44706</v>
          </cell>
          <cell r="B2462">
            <v>110.33</v>
          </cell>
        </row>
        <row r="2463">
          <cell r="A2463">
            <v>44707</v>
          </cell>
          <cell r="B2463">
            <v>114.09</v>
          </cell>
        </row>
        <row r="2464">
          <cell r="A2464">
            <v>44708</v>
          </cell>
          <cell r="B2464">
            <v>115.07</v>
          </cell>
        </row>
        <row r="2465">
          <cell r="A2465">
            <v>44712</v>
          </cell>
          <cell r="B2465">
            <v>114.67</v>
          </cell>
        </row>
        <row r="2466">
          <cell r="A2466">
            <v>44713</v>
          </cell>
          <cell r="B2466">
            <v>115.26</v>
          </cell>
        </row>
        <row r="2467">
          <cell r="A2467">
            <v>44714</v>
          </cell>
          <cell r="B2467">
            <v>116.87</v>
          </cell>
        </row>
        <row r="2468">
          <cell r="A2468">
            <v>44715</v>
          </cell>
          <cell r="B2468">
            <v>118.87</v>
          </cell>
        </row>
        <row r="2469">
          <cell r="A2469">
            <v>44718</v>
          </cell>
          <cell r="B2469">
            <v>118.5</v>
          </cell>
        </row>
        <row r="2470">
          <cell r="A2470">
            <v>44719</v>
          </cell>
          <cell r="B2470">
            <v>119.41</v>
          </cell>
        </row>
        <row r="2471">
          <cell r="A2471">
            <v>44720</v>
          </cell>
          <cell r="B2471">
            <v>122.11</v>
          </cell>
        </row>
        <row r="2472">
          <cell r="A2472">
            <v>44721</v>
          </cell>
          <cell r="B2472">
            <v>121.51</v>
          </cell>
        </row>
        <row r="2473">
          <cell r="A2473">
            <v>44722</v>
          </cell>
          <cell r="B2473">
            <v>120.67</v>
          </cell>
        </row>
        <row r="2474">
          <cell r="A2474">
            <v>44725</v>
          </cell>
          <cell r="B2474">
            <v>120.93</v>
          </cell>
        </row>
        <row r="2475">
          <cell r="A2475">
            <v>44726</v>
          </cell>
          <cell r="B2475">
            <v>118.93</v>
          </cell>
        </row>
        <row r="2476">
          <cell r="A2476">
            <v>44727</v>
          </cell>
          <cell r="B2476">
            <v>115.31</v>
          </cell>
        </row>
        <row r="2477">
          <cell r="A2477">
            <v>44728</v>
          </cell>
          <cell r="B2477">
            <v>117.122</v>
          </cell>
        </row>
        <row r="2478">
          <cell r="A2478">
            <v>44729</v>
          </cell>
          <cell r="B2478">
            <v>108.932</v>
          </cell>
        </row>
        <row r="2479">
          <cell r="A2479">
            <v>44732</v>
          </cell>
          <cell r="B2479">
            <v>108.61799999999999</v>
          </cell>
        </row>
        <row r="2480">
          <cell r="A2480">
            <v>44733</v>
          </cell>
          <cell r="B2480">
            <v>109.746</v>
          </cell>
        </row>
        <row r="2481">
          <cell r="A2481">
            <v>44734</v>
          </cell>
          <cell r="B2481">
            <v>106.19</v>
          </cell>
        </row>
        <row r="2482">
          <cell r="A2482">
            <v>44735</v>
          </cell>
          <cell r="B2482">
            <v>104.27</v>
          </cell>
        </row>
        <row r="2483">
          <cell r="A2483">
            <v>44736</v>
          </cell>
          <cell r="B2483">
            <v>107.62</v>
          </cell>
        </row>
        <row r="2484">
          <cell r="A2484">
            <v>44739</v>
          </cell>
          <cell r="B2484">
            <v>106.3706</v>
          </cell>
        </row>
        <row r="2485">
          <cell r="A2485">
            <v>44740</v>
          </cell>
          <cell r="B2485">
            <v>110.0287</v>
          </cell>
        </row>
        <row r="2486">
          <cell r="A2486">
            <v>44741</v>
          </cell>
          <cell r="B2486">
            <v>111.8361</v>
          </cell>
        </row>
        <row r="2487">
          <cell r="A2487">
            <v>44742</v>
          </cell>
          <cell r="B2487">
            <v>109.5467</v>
          </cell>
        </row>
        <row r="2488">
          <cell r="A2488">
            <v>44743</v>
          </cell>
          <cell r="B2488">
            <v>105.9726</v>
          </cell>
        </row>
        <row r="2489">
          <cell r="A2489">
            <v>44746</v>
          </cell>
          <cell r="B2489">
            <v>108.1883</v>
          </cell>
        </row>
        <row r="2490">
          <cell r="A2490">
            <v>44747</v>
          </cell>
          <cell r="B2490">
            <v>110.3528</v>
          </cell>
        </row>
        <row r="2491">
          <cell r="A2491">
            <v>44748</v>
          </cell>
          <cell r="B2491">
            <v>101.0279</v>
          </cell>
        </row>
        <row r="2492">
          <cell r="A2492">
            <v>44749</v>
          </cell>
          <cell r="B2492">
            <v>98.240200000000002</v>
          </cell>
        </row>
        <row r="2493">
          <cell r="A2493">
            <v>44750</v>
          </cell>
          <cell r="B2493">
            <v>102.4885</v>
          </cell>
        </row>
        <row r="2494">
          <cell r="A2494">
            <v>44753</v>
          </cell>
          <cell r="B2494">
            <v>104.4933</v>
          </cell>
        </row>
        <row r="2495">
          <cell r="A2495">
            <v>44754</v>
          </cell>
          <cell r="B2495">
            <v>103.0596</v>
          </cell>
        </row>
        <row r="2496">
          <cell r="A2496">
            <v>44755</v>
          </cell>
          <cell r="B2496">
            <v>94.536799999999999</v>
          </cell>
        </row>
        <row r="2497">
          <cell r="A2497">
            <v>44756</v>
          </cell>
          <cell r="B2497">
            <v>95.587000000000003</v>
          </cell>
        </row>
        <row r="2498">
          <cell r="A2498">
            <v>44757</v>
          </cell>
          <cell r="B2498">
            <v>96.496600000000001</v>
          </cell>
        </row>
        <row r="2499">
          <cell r="A2499">
            <v>44760</v>
          </cell>
          <cell r="B2499">
            <v>97.227400000000003</v>
          </cell>
        </row>
        <row r="2500">
          <cell r="A2500">
            <v>44761</v>
          </cell>
          <cell r="B2500">
            <v>104.22</v>
          </cell>
        </row>
        <row r="2501">
          <cell r="A2501">
            <v>44762</v>
          </cell>
          <cell r="B2501">
            <v>102.26</v>
          </cell>
        </row>
        <row r="2502">
          <cell r="A2502">
            <v>44763</v>
          </cell>
          <cell r="B2502">
            <v>96.24</v>
          </cell>
        </row>
        <row r="2503">
          <cell r="A2503">
            <v>44764</v>
          </cell>
          <cell r="B2503">
            <v>94.7</v>
          </cell>
        </row>
        <row r="2504">
          <cell r="A2504">
            <v>44767</v>
          </cell>
          <cell r="B2504">
            <v>96.16</v>
          </cell>
        </row>
        <row r="2505">
          <cell r="A2505">
            <v>44768</v>
          </cell>
          <cell r="B2505">
            <v>95.69</v>
          </cell>
        </row>
        <row r="2506">
          <cell r="A2506">
            <v>44769</v>
          </cell>
          <cell r="B2506">
            <v>98.07</v>
          </cell>
        </row>
        <row r="2507">
          <cell r="A2507">
            <v>44770</v>
          </cell>
          <cell r="B2507">
            <v>97.4</v>
          </cell>
        </row>
        <row r="2508">
          <cell r="A2508">
            <v>44771</v>
          </cell>
          <cell r="B2508">
            <v>98.62</v>
          </cell>
        </row>
        <row r="2509">
          <cell r="A2509">
            <v>44774</v>
          </cell>
          <cell r="B2509">
            <v>93.74</v>
          </cell>
        </row>
        <row r="2510">
          <cell r="A2510">
            <v>44775</v>
          </cell>
          <cell r="B2510">
            <v>93.9</v>
          </cell>
        </row>
        <row r="2511">
          <cell r="A2511">
            <v>44776</v>
          </cell>
          <cell r="B2511">
            <v>91.16</v>
          </cell>
        </row>
        <row r="2512">
          <cell r="A2512">
            <v>44777</v>
          </cell>
          <cell r="B2512">
            <v>87.87</v>
          </cell>
        </row>
        <row r="2513">
          <cell r="A2513">
            <v>44778</v>
          </cell>
          <cell r="B2513">
            <v>89.01</v>
          </cell>
        </row>
        <row r="2514">
          <cell r="A2514">
            <v>44781</v>
          </cell>
          <cell r="B2514">
            <v>90.52</v>
          </cell>
        </row>
        <row r="2515">
          <cell r="A2515">
            <v>44782</v>
          </cell>
          <cell r="B2515">
            <v>90.49</v>
          </cell>
        </row>
        <row r="2516">
          <cell r="A2516">
            <v>44783</v>
          </cell>
          <cell r="B2516">
            <v>91.48</v>
          </cell>
        </row>
        <row r="2517">
          <cell r="A2517">
            <v>44784</v>
          </cell>
          <cell r="B2517">
            <v>93.96</v>
          </cell>
        </row>
        <row r="2518">
          <cell r="A2518">
            <v>44785</v>
          </cell>
          <cell r="B2518">
            <v>92.45</v>
          </cell>
        </row>
        <row r="2519">
          <cell r="A2519">
            <v>44788</v>
          </cell>
          <cell r="B2519">
            <v>92.45</v>
          </cell>
        </row>
        <row r="2520">
          <cell r="A2520">
            <v>44789</v>
          </cell>
          <cell r="B2520">
            <v>86.87</v>
          </cell>
        </row>
        <row r="2521">
          <cell r="A2521">
            <v>44790</v>
          </cell>
          <cell r="B2521">
            <v>87.68</v>
          </cell>
        </row>
        <row r="2522">
          <cell r="A2522">
            <v>44791</v>
          </cell>
          <cell r="B2522">
            <v>90.75</v>
          </cell>
        </row>
        <row r="2523">
          <cell r="A2523">
            <v>44792</v>
          </cell>
          <cell r="B2523">
            <v>90.77</v>
          </cell>
        </row>
        <row r="2524">
          <cell r="A2524">
            <v>44795</v>
          </cell>
          <cell r="B2524">
            <v>90.23</v>
          </cell>
        </row>
        <row r="2525">
          <cell r="A2525">
            <v>44796</v>
          </cell>
          <cell r="B2525">
            <v>93.77</v>
          </cell>
        </row>
        <row r="2526">
          <cell r="A2526">
            <v>44797</v>
          </cell>
          <cell r="B2526">
            <v>95.24</v>
          </cell>
        </row>
        <row r="2527">
          <cell r="A2527">
            <v>44798</v>
          </cell>
          <cell r="B2527">
            <v>92.92</v>
          </cell>
        </row>
        <row r="2528">
          <cell r="A2528">
            <v>44799</v>
          </cell>
          <cell r="B2528">
            <v>93.06</v>
          </cell>
        </row>
        <row r="2529">
          <cell r="A2529">
            <v>44802</v>
          </cell>
          <cell r="B2529">
            <v>96.79</v>
          </cell>
        </row>
        <row r="2530">
          <cell r="A2530">
            <v>44803</v>
          </cell>
          <cell r="B2530">
            <v>91.99</v>
          </cell>
        </row>
        <row r="2531">
          <cell r="A2531">
            <v>44804</v>
          </cell>
          <cell r="B2531">
            <v>89.2</v>
          </cell>
        </row>
        <row r="2532">
          <cell r="A2532">
            <v>44805</v>
          </cell>
          <cell r="B2532">
            <v>87.05</v>
          </cell>
        </row>
        <row r="2533">
          <cell r="A2533">
            <v>44806</v>
          </cell>
          <cell r="B2533">
            <v>86.87</v>
          </cell>
        </row>
        <row r="2534">
          <cell r="A2534">
            <v>44809</v>
          </cell>
          <cell r="B2534">
            <v>89.03</v>
          </cell>
        </row>
        <row r="2535">
          <cell r="A2535">
            <v>44810</v>
          </cell>
          <cell r="B2535">
            <v>86.79</v>
          </cell>
        </row>
        <row r="2536">
          <cell r="A2536">
            <v>44811</v>
          </cell>
          <cell r="B2536">
            <v>81.93</v>
          </cell>
        </row>
        <row r="2537">
          <cell r="A2537">
            <v>44812</v>
          </cell>
          <cell r="B2537">
            <v>82.96</v>
          </cell>
        </row>
        <row r="2538">
          <cell r="A2538">
            <v>44813</v>
          </cell>
          <cell r="B2538">
            <v>86.79</v>
          </cell>
        </row>
        <row r="2539">
          <cell r="A2539">
            <v>44816</v>
          </cell>
          <cell r="B2539">
            <v>88.03</v>
          </cell>
        </row>
        <row r="2540">
          <cell r="A2540">
            <v>44817</v>
          </cell>
          <cell r="B2540">
            <v>87.61</v>
          </cell>
        </row>
        <row r="2541">
          <cell r="A2541">
            <v>44818</v>
          </cell>
          <cell r="B2541">
            <v>88.93</v>
          </cell>
        </row>
        <row r="2542">
          <cell r="A2542">
            <v>44819</v>
          </cell>
          <cell r="B2542">
            <v>84.58</v>
          </cell>
        </row>
        <row r="2543">
          <cell r="A2543">
            <v>44820</v>
          </cell>
          <cell r="B2543">
            <v>85.11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78"/>
  <sheetViews>
    <sheetView showGridLines="0" topLeftCell="A49" workbookViewId="0">
      <selection activeCell="P46" sqref="P46"/>
    </sheetView>
  </sheetViews>
  <sheetFormatPr defaultRowHeight="15" x14ac:dyDescent="0.25"/>
  <cols>
    <col min="8" max="8" width="13.28515625" customWidth="1"/>
    <col min="9" max="9" width="16.7109375" bestFit="1" customWidth="1"/>
    <col min="17" max="19" width="8.85546875" customWidth="1"/>
    <col min="20" max="25" width="9.85546875" bestFit="1" customWidth="1"/>
  </cols>
  <sheetData>
    <row r="2" spans="2:25" x14ac:dyDescent="0.25">
      <c r="B2" s="1" t="s">
        <v>0</v>
      </c>
      <c r="C2" s="1"/>
      <c r="D2" s="1"/>
      <c r="E2" s="1"/>
      <c r="F2" s="1"/>
      <c r="G2" s="1"/>
      <c r="H2" s="1"/>
      <c r="I2" s="19" t="s">
        <v>34</v>
      </c>
      <c r="J2" s="1"/>
      <c r="K2" s="1"/>
      <c r="L2" s="1"/>
      <c r="M2" s="1"/>
      <c r="N2" s="1"/>
      <c r="O2" s="1"/>
      <c r="P2" s="21" t="s">
        <v>35</v>
      </c>
      <c r="Q2" s="22"/>
      <c r="R2" s="22"/>
      <c r="S2" s="22"/>
      <c r="T2" s="22"/>
      <c r="U2" s="22"/>
      <c r="V2" s="22"/>
      <c r="W2" s="22"/>
      <c r="X2" s="22"/>
      <c r="Y2" s="22"/>
    </row>
    <row r="3" spans="2:25" x14ac:dyDescent="0.25">
      <c r="B3" s="2" t="s">
        <v>1</v>
      </c>
      <c r="C3" s="1"/>
      <c r="D3" s="1"/>
      <c r="E3" s="1"/>
      <c r="F3" s="1"/>
      <c r="G3" s="1"/>
      <c r="H3" s="1"/>
      <c r="I3" s="18">
        <v>42461</v>
      </c>
      <c r="J3" s="18">
        <f>EDATE(I3,12)</f>
        <v>42826</v>
      </c>
      <c r="K3" s="18">
        <f t="shared" ref="K3:Y3" si="0">EDATE(J3,12)</f>
        <v>43191</v>
      </c>
      <c r="L3" s="18">
        <f t="shared" si="0"/>
        <v>43556</v>
      </c>
      <c r="M3" s="18">
        <f t="shared" si="0"/>
        <v>43922</v>
      </c>
      <c r="N3" s="18">
        <f t="shared" si="0"/>
        <v>44287</v>
      </c>
      <c r="O3" s="18">
        <f t="shared" si="0"/>
        <v>44652</v>
      </c>
      <c r="P3" s="23">
        <f>EDATE(O3,12)</f>
        <v>45017</v>
      </c>
      <c r="Q3" s="23">
        <f t="shared" si="0"/>
        <v>45383</v>
      </c>
      <c r="R3" s="23">
        <f t="shared" si="0"/>
        <v>45748</v>
      </c>
      <c r="S3" s="23">
        <f t="shared" si="0"/>
        <v>46113</v>
      </c>
      <c r="T3" s="23">
        <f t="shared" si="0"/>
        <v>46478</v>
      </c>
      <c r="U3" s="23">
        <f t="shared" si="0"/>
        <v>46844</v>
      </c>
      <c r="V3" s="23">
        <f t="shared" si="0"/>
        <v>47209</v>
      </c>
      <c r="W3" s="23">
        <f t="shared" si="0"/>
        <v>47574</v>
      </c>
      <c r="X3" s="23">
        <f t="shared" si="0"/>
        <v>47939</v>
      </c>
      <c r="Y3" s="23">
        <f t="shared" si="0"/>
        <v>48305</v>
      </c>
    </row>
    <row r="4" spans="2:25" x14ac:dyDescent="0.25"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 spans="2:25" x14ac:dyDescent="0.25">
      <c r="B5" t="s">
        <v>2</v>
      </c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2:25" x14ac:dyDescent="0.25">
      <c r="B6" s="8" t="s">
        <v>3</v>
      </c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 spans="2:25" x14ac:dyDescent="0.25">
      <c r="B7" s="9" t="s">
        <v>40</v>
      </c>
      <c r="I7" s="62">
        <v>5452.9050999999999</v>
      </c>
      <c r="J7" s="62">
        <v>5561.21</v>
      </c>
      <c r="K7" s="62">
        <v>5762.4</v>
      </c>
      <c r="L7" s="62">
        <v>6345.92</v>
      </c>
      <c r="M7" s="62">
        <v>6246.57</v>
      </c>
      <c r="N7" s="62">
        <v>5851.59</v>
      </c>
      <c r="O7" s="62">
        <v>9174.06</v>
      </c>
      <c r="P7" s="165"/>
      <c r="Q7" s="165"/>
      <c r="R7" s="165"/>
      <c r="S7" s="165"/>
      <c r="T7" s="165"/>
      <c r="U7" s="165"/>
      <c r="V7" s="165"/>
      <c r="W7" s="165"/>
      <c r="X7" s="165"/>
      <c r="Y7" s="165"/>
    </row>
    <row r="8" spans="2:25" x14ac:dyDescent="0.25">
      <c r="B8" s="9" t="s">
        <v>36</v>
      </c>
      <c r="I8" s="62">
        <v>3.6116999999999999</v>
      </c>
      <c r="J8" s="62">
        <v>6.7</v>
      </c>
      <c r="K8" s="62">
        <v>2.2000000000000002</v>
      </c>
      <c r="L8" s="62">
        <v>2.57</v>
      </c>
      <c r="M8" s="62">
        <v>3.71</v>
      </c>
      <c r="N8" s="62">
        <v>2.67</v>
      </c>
      <c r="O8" s="62">
        <v>3.23</v>
      </c>
      <c r="P8" s="165"/>
      <c r="Q8" s="165"/>
      <c r="R8" s="165"/>
      <c r="S8" s="165"/>
      <c r="T8" s="165"/>
      <c r="U8" s="165"/>
      <c r="V8" s="165"/>
      <c r="W8" s="165"/>
      <c r="X8" s="165"/>
      <c r="Y8" s="165"/>
    </row>
    <row r="9" spans="2:25" x14ac:dyDescent="0.25">
      <c r="B9" s="9" t="s">
        <v>37</v>
      </c>
      <c r="I9" s="62">
        <v>107.9859</v>
      </c>
      <c r="J9" s="62">
        <v>111.75</v>
      </c>
      <c r="K9" s="62">
        <v>75.31</v>
      </c>
      <c r="L9" s="62">
        <v>52.36</v>
      </c>
      <c r="M9" s="62">
        <v>60.27</v>
      </c>
      <c r="N9" s="62">
        <v>59.32</v>
      </c>
      <c r="O9" s="62">
        <v>184.54</v>
      </c>
      <c r="P9" s="165"/>
      <c r="Q9" s="165"/>
      <c r="R9" s="165"/>
      <c r="S9" s="165"/>
      <c r="T9" s="165"/>
      <c r="U9" s="165"/>
      <c r="V9" s="165"/>
      <c r="W9" s="165"/>
      <c r="X9" s="165"/>
      <c r="Y9" s="165"/>
    </row>
    <row r="10" spans="2:25" x14ac:dyDescent="0.25">
      <c r="B10" s="12" t="s">
        <v>18</v>
      </c>
      <c r="C10" s="6"/>
      <c r="D10" s="6"/>
      <c r="E10" s="6"/>
      <c r="F10" s="6"/>
      <c r="G10" s="6"/>
      <c r="H10" s="6"/>
      <c r="I10" s="70">
        <f>SUM(I7:I9)</f>
        <v>5564.5027</v>
      </c>
      <c r="J10" s="70">
        <f t="shared" ref="J10:O10" si="1">SUM(J7:J9)</f>
        <v>5679.66</v>
      </c>
      <c r="K10" s="70">
        <f t="shared" si="1"/>
        <v>5839.91</v>
      </c>
      <c r="L10" s="70">
        <f t="shared" si="1"/>
        <v>6400.8499999999995</v>
      </c>
      <c r="M10" s="70">
        <f t="shared" si="1"/>
        <v>6310.55</v>
      </c>
      <c r="N10" s="70">
        <f t="shared" si="1"/>
        <v>5913.58</v>
      </c>
      <c r="O10" s="70">
        <f t="shared" si="1"/>
        <v>9361.83</v>
      </c>
      <c r="P10" s="166">
        <f>$I$10*POWER((1+$E$64),7)</f>
        <v>7829.8141010418458</v>
      </c>
      <c r="Q10" s="166">
        <f>P$10*(1+$E$64)</f>
        <v>8221.3048060939382</v>
      </c>
      <c r="R10" s="166">
        <f t="shared" ref="R10:Y10" si="2">Q$10*(1+$E$64)</f>
        <v>8632.3700463986352</v>
      </c>
      <c r="S10" s="166">
        <f t="shared" si="2"/>
        <v>9063.9885487185675</v>
      </c>
      <c r="T10" s="166">
        <f t="shared" si="2"/>
        <v>9517.1879761544969</v>
      </c>
      <c r="U10" s="166">
        <f t="shared" si="2"/>
        <v>9993.0473749622215</v>
      </c>
      <c r="V10" s="166">
        <f t="shared" si="2"/>
        <v>10492.699743710333</v>
      </c>
      <c r="W10" s="166">
        <f t="shared" si="2"/>
        <v>11017.334730895849</v>
      </c>
      <c r="X10" s="166">
        <f t="shared" si="2"/>
        <v>11568.201467440642</v>
      </c>
      <c r="Y10" s="166">
        <f t="shared" si="2"/>
        <v>12146.611540812675</v>
      </c>
    </row>
    <row r="11" spans="2:25" x14ac:dyDescent="0.25">
      <c r="B11" s="4" t="s">
        <v>4</v>
      </c>
      <c r="I11" s="62">
        <v>333.88350000000003</v>
      </c>
      <c r="J11" s="62">
        <v>639.13250000000005</v>
      </c>
      <c r="K11" s="62">
        <v>196.42</v>
      </c>
      <c r="L11" s="62">
        <v>231.93</v>
      </c>
      <c r="M11" s="62">
        <v>178.47</v>
      </c>
      <c r="N11" s="62">
        <v>112.91</v>
      </c>
      <c r="O11" s="62">
        <v>342.46</v>
      </c>
      <c r="P11" s="165"/>
      <c r="Q11" s="165"/>
      <c r="R11" s="165"/>
      <c r="S11" s="165"/>
      <c r="T11" s="165"/>
      <c r="U11" s="165"/>
      <c r="V11" s="165"/>
      <c r="W11" s="165"/>
      <c r="X11" s="165"/>
      <c r="Y11" s="165"/>
    </row>
    <row r="12" spans="2:25" x14ac:dyDescent="0.25">
      <c r="B12" s="5" t="s">
        <v>5</v>
      </c>
      <c r="C12" s="6"/>
      <c r="D12" s="6"/>
      <c r="E12" s="6"/>
      <c r="F12" s="6"/>
      <c r="G12" s="6"/>
      <c r="H12" s="6"/>
      <c r="I12" s="70">
        <f>I10+I11</f>
        <v>5898.3861999999999</v>
      </c>
      <c r="J12" s="70">
        <f t="shared" ref="J12:O12" si="3">J10+J11</f>
        <v>6318.7924999999996</v>
      </c>
      <c r="K12" s="70">
        <f t="shared" si="3"/>
        <v>6036.33</v>
      </c>
      <c r="L12" s="70">
        <f t="shared" si="3"/>
        <v>6632.78</v>
      </c>
      <c r="M12" s="70">
        <f t="shared" si="3"/>
        <v>6489.02</v>
      </c>
      <c r="N12" s="70">
        <f t="shared" si="3"/>
        <v>6026.49</v>
      </c>
      <c r="O12" s="70">
        <f t="shared" si="3"/>
        <v>9704.2899999999991</v>
      </c>
      <c r="P12" s="166">
        <f>$I$12*POWER((1+$E$64),7)</f>
        <v>8299.6217150097928</v>
      </c>
      <c r="Q12" s="166">
        <f>P$12*(1+$E$64)</f>
        <v>8714.6028007602836</v>
      </c>
      <c r="R12" s="166">
        <f t="shared" ref="R12:Y12" si="4">Q$12*(1+$E$64)</f>
        <v>9150.3329407982983</v>
      </c>
      <c r="S12" s="166">
        <f t="shared" si="4"/>
        <v>9607.8495878382128</v>
      </c>
      <c r="T12" s="166">
        <f t="shared" si="4"/>
        <v>10088.242067230123</v>
      </c>
      <c r="U12" s="166">
        <f t="shared" si="4"/>
        <v>10592.65417059163</v>
      </c>
      <c r="V12" s="166">
        <f t="shared" si="4"/>
        <v>11122.286879121211</v>
      </c>
      <c r="W12" s="166">
        <f t="shared" si="4"/>
        <v>11678.401223077273</v>
      </c>
      <c r="X12" s="166">
        <f t="shared" si="4"/>
        <v>12262.321284231137</v>
      </c>
      <c r="Y12" s="166">
        <f t="shared" si="4"/>
        <v>12875.437348442694</v>
      </c>
    </row>
    <row r="13" spans="2:25" x14ac:dyDescent="0.25">
      <c r="I13" s="62"/>
      <c r="J13" s="62"/>
      <c r="K13" s="62"/>
      <c r="L13" s="62"/>
      <c r="M13" s="62"/>
      <c r="N13" s="62"/>
      <c r="O13" s="62"/>
      <c r="P13" s="165"/>
      <c r="Q13" s="165"/>
      <c r="R13" s="165"/>
      <c r="S13" s="165"/>
      <c r="T13" s="165"/>
      <c r="U13" s="165"/>
      <c r="V13" s="165"/>
      <c r="W13" s="165"/>
      <c r="X13" s="165"/>
      <c r="Y13" s="165"/>
    </row>
    <row r="14" spans="2:25" x14ac:dyDescent="0.25">
      <c r="B14" t="s">
        <v>6</v>
      </c>
      <c r="I14" s="62"/>
      <c r="J14" s="62"/>
      <c r="K14" s="62"/>
      <c r="L14" s="62"/>
      <c r="M14" s="62"/>
      <c r="N14" s="62"/>
      <c r="O14" s="62"/>
      <c r="P14" s="165"/>
      <c r="Q14" s="165"/>
      <c r="R14" s="165"/>
      <c r="S14" s="165"/>
      <c r="T14" s="165"/>
      <c r="U14" s="165"/>
      <c r="V14" s="165"/>
      <c r="W14" s="165"/>
      <c r="X14" s="165"/>
      <c r="Y14" s="165"/>
    </row>
    <row r="15" spans="2:25" x14ac:dyDescent="0.25">
      <c r="B15" s="4" t="s">
        <v>12</v>
      </c>
      <c r="I15" s="62"/>
      <c r="J15" s="62"/>
      <c r="K15" s="62"/>
      <c r="L15" s="62"/>
      <c r="M15" s="62"/>
      <c r="N15" s="62"/>
      <c r="O15" s="62"/>
      <c r="P15" s="165"/>
      <c r="Q15" s="165"/>
      <c r="R15" s="165"/>
      <c r="S15" s="165"/>
      <c r="T15" s="165"/>
      <c r="U15" s="165"/>
      <c r="V15" s="165"/>
      <c r="W15" s="165"/>
      <c r="X15" s="165"/>
      <c r="Y15" s="165"/>
    </row>
    <row r="16" spans="2:25" x14ac:dyDescent="0.25">
      <c r="B16" s="10" t="s">
        <v>7</v>
      </c>
      <c r="I16" s="62">
        <v>2053.1217000000001</v>
      </c>
      <c r="J16" s="62">
        <v>2221.14</v>
      </c>
      <c r="K16" s="62">
        <v>2542.7199999999998</v>
      </c>
      <c r="L16" s="62">
        <v>2530.75</v>
      </c>
      <c r="M16" s="62">
        <v>2675.36</v>
      </c>
      <c r="N16" s="62">
        <v>2558.65</v>
      </c>
      <c r="O16" s="62">
        <v>3885.19</v>
      </c>
      <c r="P16" s="165"/>
      <c r="Q16" s="165"/>
      <c r="R16" s="165"/>
      <c r="S16" s="165"/>
      <c r="T16" s="165"/>
      <c r="U16" s="165"/>
      <c r="V16" s="165"/>
      <c r="W16" s="165"/>
      <c r="X16" s="165"/>
      <c r="Y16" s="165"/>
    </row>
    <row r="17" spans="2:25" x14ac:dyDescent="0.25">
      <c r="B17" s="10" t="s">
        <v>8</v>
      </c>
      <c r="I17" s="62">
        <v>594.41369999999995</v>
      </c>
      <c r="J17" s="62">
        <v>573.96</v>
      </c>
      <c r="K17" s="62">
        <v>576.29</v>
      </c>
      <c r="L17" s="62">
        <v>663.02</v>
      </c>
      <c r="M17" s="62">
        <v>595.19000000000005</v>
      </c>
      <c r="N17" s="62">
        <v>496.6</v>
      </c>
      <c r="O17" s="62">
        <v>800.13</v>
      </c>
      <c r="P17" s="165"/>
      <c r="Q17" s="165"/>
      <c r="R17" s="165"/>
      <c r="S17" s="165"/>
      <c r="T17" s="165"/>
      <c r="U17" s="165"/>
      <c r="V17" s="165"/>
      <c r="W17" s="165"/>
      <c r="X17" s="165"/>
      <c r="Y17" s="165"/>
    </row>
    <row r="18" spans="2:25" x14ac:dyDescent="0.25">
      <c r="B18" s="10" t="s">
        <v>9</v>
      </c>
      <c r="I18" s="62">
        <v>10.838900000000001</v>
      </c>
      <c r="J18" s="62">
        <v>24.05</v>
      </c>
      <c r="K18" s="62">
        <v>24.4</v>
      </c>
      <c r="L18" s="62">
        <v>29.96</v>
      </c>
      <c r="M18" s="62">
        <v>34</v>
      </c>
      <c r="N18" s="62">
        <v>11.12</v>
      </c>
      <c r="O18" s="62">
        <v>61.24</v>
      </c>
      <c r="P18" s="165"/>
      <c r="Q18" s="165"/>
      <c r="R18" s="165"/>
      <c r="S18" s="165"/>
      <c r="T18" s="165"/>
      <c r="U18" s="165"/>
      <c r="V18" s="165"/>
      <c r="W18" s="165"/>
      <c r="X18" s="165"/>
      <c r="Y18" s="165"/>
    </row>
    <row r="19" spans="2:25" x14ac:dyDescent="0.25">
      <c r="B19" s="10" t="s">
        <v>10</v>
      </c>
      <c r="I19" s="62">
        <v>4.6332000000000004</v>
      </c>
      <c r="J19" s="62">
        <v>13.56</v>
      </c>
      <c r="K19" s="62">
        <v>34.799999999999997</v>
      </c>
      <c r="L19" s="62">
        <v>38.22</v>
      </c>
      <c r="M19" s="62">
        <v>25.25</v>
      </c>
      <c r="N19" s="62">
        <v>17.43</v>
      </c>
      <c r="O19" s="62">
        <v>48.98</v>
      </c>
      <c r="P19" s="165"/>
      <c r="Q19" s="165"/>
      <c r="R19" s="165"/>
      <c r="S19" s="165"/>
      <c r="T19" s="165"/>
      <c r="U19" s="165"/>
      <c r="V19" s="165"/>
      <c r="W19" s="165"/>
      <c r="X19" s="165"/>
      <c r="Y19" s="165"/>
    </row>
    <row r="20" spans="2:25" x14ac:dyDescent="0.25">
      <c r="B20" s="10" t="s">
        <v>11</v>
      </c>
      <c r="I20" s="62">
        <v>4.1436000000000002</v>
      </c>
      <c r="J20" s="62">
        <v>3.98</v>
      </c>
      <c r="K20" s="62">
        <v>2.31</v>
      </c>
      <c r="L20" s="62">
        <v>2.5499999999999998</v>
      </c>
      <c r="M20" s="62">
        <v>2.83</v>
      </c>
      <c r="N20" s="62">
        <v>0.85</v>
      </c>
      <c r="O20" s="62">
        <v>0.99</v>
      </c>
      <c r="P20" s="165"/>
      <c r="Q20" s="165"/>
      <c r="R20" s="165"/>
      <c r="S20" s="165"/>
      <c r="T20" s="165"/>
      <c r="U20" s="165"/>
      <c r="V20" s="165"/>
      <c r="W20" s="165"/>
      <c r="X20" s="165"/>
      <c r="Y20" s="165"/>
    </row>
    <row r="21" spans="2:25" x14ac:dyDescent="0.25">
      <c r="B21" s="4" t="s">
        <v>13</v>
      </c>
      <c r="I21" s="62"/>
      <c r="J21" s="62"/>
      <c r="K21" s="62"/>
      <c r="L21" s="62"/>
      <c r="M21" s="62"/>
      <c r="N21" s="62"/>
      <c r="O21" s="62"/>
      <c r="P21" s="165"/>
      <c r="Q21" s="165"/>
      <c r="R21" s="165"/>
      <c r="S21" s="165"/>
      <c r="T21" s="165"/>
      <c r="U21" s="165"/>
      <c r="V21" s="165"/>
      <c r="W21" s="165"/>
      <c r="X21" s="165"/>
      <c r="Y21" s="165"/>
    </row>
    <row r="22" spans="2:25" x14ac:dyDescent="0.25">
      <c r="B22" s="10" t="s">
        <v>10</v>
      </c>
      <c r="I22" s="62">
        <v>1.3552999999999999</v>
      </c>
      <c r="J22" s="62">
        <v>3.04E-2</v>
      </c>
      <c r="K22" s="62">
        <v>0</v>
      </c>
      <c r="L22" s="62">
        <v>7.73</v>
      </c>
      <c r="M22" s="62">
        <v>1.78</v>
      </c>
      <c r="N22" s="62">
        <v>0</v>
      </c>
      <c r="O22" s="62">
        <v>0</v>
      </c>
      <c r="P22" s="165"/>
      <c r="Q22" s="165"/>
      <c r="R22" s="165"/>
      <c r="S22" s="165"/>
      <c r="T22" s="165"/>
      <c r="U22" s="165"/>
      <c r="V22" s="165"/>
      <c r="W22" s="165"/>
      <c r="X22" s="165"/>
      <c r="Y22" s="165"/>
    </row>
    <row r="23" spans="2:25" x14ac:dyDescent="0.25">
      <c r="B23" s="10" t="s">
        <v>9</v>
      </c>
      <c r="I23" s="62">
        <v>65.767399999999995</v>
      </c>
      <c r="J23" s="62">
        <v>29.1722</v>
      </c>
      <c r="K23" s="62">
        <v>33.47</v>
      </c>
      <c r="L23" s="62">
        <v>42</v>
      </c>
      <c r="M23" s="62">
        <v>50</v>
      </c>
      <c r="N23" s="62">
        <v>1.85</v>
      </c>
      <c r="O23" s="62">
        <v>0.4</v>
      </c>
      <c r="P23" s="165"/>
      <c r="Q23" s="165"/>
      <c r="R23" s="165"/>
      <c r="S23" s="165"/>
      <c r="T23" s="165"/>
      <c r="U23" s="165"/>
      <c r="V23" s="165"/>
      <c r="W23" s="165"/>
      <c r="X23" s="165"/>
      <c r="Y23" s="165"/>
    </row>
    <row r="24" spans="2:25" x14ac:dyDescent="0.25">
      <c r="B24" s="10" t="s">
        <v>11</v>
      </c>
      <c r="I24" s="62">
        <v>2.8199999999999999E-2</v>
      </c>
      <c r="J24" s="62">
        <v>8.9999999999999998E-4</v>
      </c>
      <c r="K24" s="62">
        <v>0.16</v>
      </c>
      <c r="L24" s="62">
        <v>0.35</v>
      </c>
      <c r="M24" s="62">
        <v>0.27</v>
      </c>
      <c r="N24" s="62">
        <v>0.41</v>
      </c>
      <c r="O24" s="62">
        <v>0.03</v>
      </c>
      <c r="P24" s="165"/>
      <c r="Q24" s="165"/>
      <c r="R24" s="165"/>
      <c r="S24" s="165"/>
      <c r="T24" s="165"/>
      <c r="U24" s="165"/>
      <c r="V24" s="165"/>
      <c r="W24" s="165"/>
      <c r="X24" s="165"/>
      <c r="Y24" s="165"/>
    </row>
    <row r="25" spans="2:25" x14ac:dyDescent="0.25">
      <c r="B25" s="4" t="s">
        <v>14</v>
      </c>
      <c r="I25" s="62">
        <v>12.202</v>
      </c>
      <c r="J25" s="62">
        <v>-74.180000000000007</v>
      </c>
      <c r="K25" s="62">
        <v>-48.01</v>
      </c>
      <c r="L25" s="62">
        <v>1.73</v>
      </c>
      <c r="M25" s="62">
        <v>-50.3</v>
      </c>
      <c r="N25" s="62">
        <v>67.27</v>
      </c>
      <c r="O25" s="62">
        <v>-397.81</v>
      </c>
      <c r="P25" s="165"/>
      <c r="Q25" s="165"/>
      <c r="R25" s="165"/>
      <c r="S25" s="165"/>
      <c r="T25" s="165"/>
      <c r="U25" s="165"/>
      <c r="V25" s="165"/>
      <c r="W25" s="165"/>
      <c r="X25" s="165"/>
      <c r="Y25" s="165"/>
    </row>
    <row r="26" spans="2:25" x14ac:dyDescent="0.25">
      <c r="B26" s="11" t="s">
        <v>15</v>
      </c>
      <c r="I26" s="62">
        <f>SUM(I16:I20,I22:I25)</f>
        <v>2746.5040000000013</v>
      </c>
      <c r="J26" s="62">
        <f t="shared" ref="J26:O26" si="5">SUM(J16:J20,J22:J25)</f>
        <v>2791.7135000000003</v>
      </c>
      <c r="K26" s="62">
        <f t="shared" si="5"/>
        <v>3166.1399999999994</v>
      </c>
      <c r="L26" s="62">
        <f t="shared" si="5"/>
        <v>3316.31</v>
      </c>
      <c r="M26" s="62">
        <f t="shared" si="5"/>
        <v>3334.38</v>
      </c>
      <c r="N26" s="62">
        <f t="shared" si="5"/>
        <v>3154.1799999999994</v>
      </c>
      <c r="O26" s="62">
        <f t="shared" si="5"/>
        <v>4399.1499999999978</v>
      </c>
      <c r="P26" s="165">
        <f>P$10*$E$65</f>
        <v>3914.9070505209229</v>
      </c>
      <c r="Q26" s="165">
        <f t="shared" ref="Q26:Y26" si="6">Q$10*$E$65</f>
        <v>4110.6524030469691</v>
      </c>
      <c r="R26" s="165">
        <f t="shared" si="6"/>
        <v>4316.1850231993176</v>
      </c>
      <c r="S26" s="165">
        <f t="shared" si="6"/>
        <v>4531.9942743592837</v>
      </c>
      <c r="T26" s="165">
        <f t="shared" si="6"/>
        <v>4758.5939880772485</v>
      </c>
      <c r="U26" s="165">
        <f t="shared" si="6"/>
        <v>4996.5236874811108</v>
      </c>
      <c r="V26" s="165">
        <f t="shared" si="6"/>
        <v>5246.3498718551664</v>
      </c>
      <c r="W26" s="165">
        <f t="shared" si="6"/>
        <v>5508.6673654479246</v>
      </c>
      <c r="X26" s="165">
        <f t="shared" si="6"/>
        <v>5784.1007337203209</v>
      </c>
      <c r="Y26" s="165">
        <f t="shared" si="6"/>
        <v>6073.3057704063376</v>
      </c>
    </row>
    <row r="27" spans="2:25" x14ac:dyDescent="0.25">
      <c r="B27" s="12" t="s">
        <v>19</v>
      </c>
      <c r="C27" s="6"/>
      <c r="D27" s="6"/>
      <c r="E27" s="6"/>
      <c r="F27" s="6"/>
      <c r="G27" s="6"/>
      <c r="H27" s="6"/>
      <c r="I27" s="70">
        <f>I10-I26</f>
        <v>2817.9986999999987</v>
      </c>
      <c r="J27" s="70">
        <f t="shared" ref="J27:Y27" si="7">J10-J26</f>
        <v>2887.9464999999996</v>
      </c>
      <c r="K27" s="70">
        <f t="shared" si="7"/>
        <v>2673.7700000000004</v>
      </c>
      <c r="L27" s="70">
        <f t="shared" si="7"/>
        <v>3084.5399999999995</v>
      </c>
      <c r="M27" s="70">
        <f t="shared" si="7"/>
        <v>2976.17</v>
      </c>
      <c r="N27" s="70">
        <f t="shared" si="7"/>
        <v>2759.4000000000005</v>
      </c>
      <c r="O27" s="70">
        <f t="shared" si="7"/>
        <v>4962.6800000000021</v>
      </c>
      <c r="P27" s="166">
        <f t="shared" si="7"/>
        <v>3914.9070505209229</v>
      </c>
      <c r="Q27" s="166">
        <f t="shared" si="7"/>
        <v>4110.6524030469691</v>
      </c>
      <c r="R27" s="166">
        <f t="shared" si="7"/>
        <v>4316.1850231993176</v>
      </c>
      <c r="S27" s="166">
        <f t="shared" si="7"/>
        <v>4531.9942743592837</v>
      </c>
      <c r="T27" s="166">
        <f t="shared" si="7"/>
        <v>4758.5939880772485</v>
      </c>
      <c r="U27" s="166">
        <f t="shared" si="7"/>
        <v>4996.5236874811108</v>
      </c>
      <c r="V27" s="166">
        <f t="shared" si="7"/>
        <v>5246.3498718551664</v>
      </c>
      <c r="W27" s="166">
        <f t="shared" si="7"/>
        <v>5508.6673654479246</v>
      </c>
      <c r="X27" s="166">
        <f t="shared" si="7"/>
        <v>5784.1007337203209</v>
      </c>
      <c r="Y27" s="166">
        <f t="shared" si="7"/>
        <v>6073.3057704063376</v>
      </c>
    </row>
    <row r="28" spans="2:25" x14ac:dyDescent="0.25">
      <c r="B28" s="16" t="s">
        <v>20</v>
      </c>
      <c r="I28" s="73">
        <f>I27/I10</f>
        <v>0.5064241769529555</v>
      </c>
      <c r="J28" s="73">
        <f t="shared" ref="J28:Y28" si="8">J27/J10</f>
        <v>0.50847172189884604</v>
      </c>
      <c r="K28" s="73">
        <f t="shared" si="8"/>
        <v>0.45784438458811871</v>
      </c>
      <c r="L28" s="73">
        <f t="shared" si="8"/>
        <v>0.48189537327073745</v>
      </c>
      <c r="M28" s="73">
        <f t="shared" si="8"/>
        <v>0.47161816323458333</v>
      </c>
      <c r="N28" s="73">
        <f t="shared" si="8"/>
        <v>0.46662089630984965</v>
      </c>
      <c r="O28" s="73">
        <f t="shared" si="8"/>
        <v>0.53009721389941944</v>
      </c>
      <c r="P28" s="167">
        <f t="shared" si="8"/>
        <v>0.5</v>
      </c>
      <c r="Q28" s="167">
        <f t="shared" si="8"/>
        <v>0.5</v>
      </c>
      <c r="R28" s="167">
        <f t="shared" si="8"/>
        <v>0.5</v>
      </c>
      <c r="S28" s="167">
        <f t="shared" si="8"/>
        <v>0.5</v>
      </c>
      <c r="T28" s="167">
        <f t="shared" si="8"/>
        <v>0.5</v>
      </c>
      <c r="U28" s="167">
        <f t="shared" si="8"/>
        <v>0.5</v>
      </c>
      <c r="V28" s="167">
        <f t="shared" si="8"/>
        <v>0.5</v>
      </c>
      <c r="W28" s="167">
        <f t="shared" si="8"/>
        <v>0.5</v>
      </c>
      <c r="X28" s="167">
        <f t="shared" si="8"/>
        <v>0.5</v>
      </c>
      <c r="Y28" s="167">
        <f t="shared" si="8"/>
        <v>0.5</v>
      </c>
    </row>
    <row r="29" spans="2:25" x14ac:dyDescent="0.25">
      <c r="B29" s="12" t="s">
        <v>16</v>
      </c>
      <c r="C29" s="6"/>
      <c r="D29" s="6"/>
      <c r="E29" s="6"/>
      <c r="F29" s="6"/>
      <c r="G29" s="6"/>
      <c r="H29" s="6"/>
      <c r="I29" s="70">
        <f>I12-I26</f>
        <v>3151.8821999999986</v>
      </c>
      <c r="J29" s="70">
        <f t="shared" ref="J29:O29" si="9">J12-J26</f>
        <v>3527.0789999999993</v>
      </c>
      <c r="K29" s="70">
        <f t="shared" si="9"/>
        <v>2870.1900000000005</v>
      </c>
      <c r="L29" s="70">
        <f t="shared" si="9"/>
        <v>3316.47</v>
      </c>
      <c r="M29" s="70">
        <f t="shared" si="9"/>
        <v>3154.6400000000003</v>
      </c>
      <c r="N29" s="70">
        <f t="shared" si="9"/>
        <v>2872.3100000000004</v>
      </c>
      <c r="O29" s="70">
        <f t="shared" si="9"/>
        <v>5305.1400000000012</v>
      </c>
      <c r="P29" s="166">
        <f>P$12*$E$65</f>
        <v>4149.8108575048964</v>
      </c>
      <c r="Q29" s="166">
        <f t="shared" ref="Q29:Y29" si="10">Q$12*$E$65</f>
        <v>4357.3014003801418</v>
      </c>
      <c r="R29" s="166">
        <f t="shared" si="10"/>
        <v>4575.1664703991491</v>
      </c>
      <c r="S29" s="166">
        <f t="shared" si="10"/>
        <v>4803.9247939191064</v>
      </c>
      <c r="T29" s="166">
        <f t="shared" si="10"/>
        <v>5044.1210336150616</v>
      </c>
      <c r="U29" s="166">
        <f t="shared" si="10"/>
        <v>5296.3270852958149</v>
      </c>
      <c r="V29" s="166">
        <f t="shared" si="10"/>
        <v>5561.1434395606057</v>
      </c>
      <c r="W29" s="166">
        <f t="shared" si="10"/>
        <v>5839.2006115386366</v>
      </c>
      <c r="X29" s="166">
        <f t="shared" si="10"/>
        <v>6131.1606421155684</v>
      </c>
      <c r="Y29" s="166">
        <f t="shared" si="10"/>
        <v>6437.7186742213471</v>
      </c>
    </row>
    <row r="30" spans="2:25" x14ac:dyDescent="0.25">
      <c r="B30" t="s">
        <v>17</v>
      </c>
      <c r="I30" s="26">
        <f>I29/I12</f>
        <v>0.53436348403229317</v>
      </c>
      <c r="J30" s="26">
        <f t="shared" ref="J30:Y30" si="11">J29/J12</f>
        <v>0.55818876786981053</v>
      </c>
      <c r="K30" s="26">
        <f t="shared" si="11"/>
        <v>0.475485932677637</v>
      </c>
      <c r="L30" s="26">
        <f t="shared" si="11"/>
        <v>0.50001206130762665</v>
      </c>
      <c r="M30" s="26">
        <f t="shared" si="11"/>
        <v>0.48615045106965304</v>
      </c>
      <c r="N30" s="26">
        <f t="shared" si="11"/>
        <v>0.47661408216059437</v>
      </c>
      <c r="O30" s="26">
        <f t="shared" si="11"/>
        <v>0.54667987044904898</v>
      </c>
      <c r="P30" s="168">
        <f t="shared" si="11"/>
        <v>0.5</v>
      </c>
      <c r="Q30" s="168">
        <f t="shared" si="11"/>
        <v>0.5</v>
      </c>
      <c r="R30" s="168">
        <f t="shared" si="11"/>
        <v>0.5</v>
      </c>
      <c r="S30" s="168">
        <f t="shared" si="11"/>
        <v>0.5</v>
      </c>
      <c r="T30" s="168">
        <f t="shared" si="11"/>
        <v>0.5</v>
      </c>
      <c r="U30" s="168">
        <f t="shared" si="11"/>
        <v>0.5</v>
      </c>
      <c r="V30" s="168">
        <f t="shared" si="11"/>
        <v>0.5</v>
      </c>
      <c r="W30" s="168">
        <f t="shared" si="11"/>
        <v>0.5</v>
      </c>
      <c r="X30" s="168">
        <f t="shared" si="11"/>
        <v>0.5</v>
      </c>
      <c r="Y30" s="168">
        <f t="shared" si="11"/>
        <v>0.5</v>
      </c>
    </row>
    <row r="31" spans="2:25" x14ac:dyDescent="0.25">
      <c r="I31" s="62"/>
      <c r="J31" s="62"/>
      <c r="K31" s="62"/>
      <c r="L31" s="62"/>
      <c r="M31" s="62"/>
      <c r="N31" s="62"/>
      <c r="O31" s="62"/>
      <c r="P31" s="165"/>
      <c r="Q31" s="165"/>
      <c r="R31" s="165"/>
      <c r="S31" s="165"/>
      <c r="T31" s="165"/>
      <c r="U31" s="165"/>
      <c r="V31" s="165"/>
      <c r="W31" s="165"/>
      <c r="X31" s="165"/>
      <c r="Y31" s="165"/>
    </row>
    <row r="32" spans="2:25" x14ac:dyDescent="0.25">
      <c r="B32" t="s">
        <v>21</v>
      </c>
      <c r="I32" s="62"/>
      <c r="J32" s="62"/>
      <c r="K32" s="62"/>
      <c r="L32" s="62"/>
      <c r="M32" s="62"/>
      <c r="N32" s="62"/>
      <c r="O32" s="62"/>
      <c r="P32" s="165"/>
      <c r="Q32" s="165"/>
      <c r="R32" s="165"/>
      <c r="S32" s="165"/>
      <c r="T32" s="165"/>
      <c r="U32" s="165"/>
      <c r="V32" s="165"/>
      <c r="W32" s="165"/>
      <c r="X32" s="165"/>
      <c r="Y32" s="165"/>
    </row>
    <row r="33" spans="2:26" x14ac:dyDescent="0.25">
      <c r="B33" s="4" t="s">
        <v>23</v>
      </c>
      <c r="I33" s="62">
        <v>601.73099999999999</v>
      </c>
      <c r="J33" s="62">
        <v>553.99390000000005</v>
      </c>
      <c r="K33" s="62">
        <v>586.47</v>
      </c>
      <c r="L33" s="62">
        <v>665.9</v>
      </c>
      <c r="M33" s="62">
        <v>710.28</v>
      </c>
      <c r="N33" s="62">
        <v>583.92999999999995</v>
      </c>
      <c r="O33" s="62">
        <v>739.65</v>
      </c>
      <c r="P33" s="165">
        <f>$E$69*P$12</f>
        <v>829.96217150097937</v>
      </c>
      <c r="Q33" s="165">
        <f t="shared" ref="Q33:Y33" si="12">$E$69*Q$12</f>
        <v>871.46028007602843</v>
      </c>
      <c r="R33" s="165">
        <f t="shared" si="12"/>
        <v>915.03329407982983</v>
      </c>
      <c r="S33" s="165">
        <f t="shared" si="12"/>
        <v>960.78495878382137</v>
      </c>
      <c r="T33" s="165">
        <f t="shared" si="12"/>
        <v>1008.8242067230124</v>
      </c>
      <c r="U33" s="165">
        <f t="shared" si="12"/>
        <v>1059.2654170591629</v>
      </c>
      <c r="V33" s="165">
        <f t="shared" si="12"/>
        <v>1112.2286879121211</v>
      </c>
      <c r="W33" s="165">
        <f t="shared" si="12"/>
        <v>1167.8401223077274</v>
      </c>
      <c r="X33" s="165">
        <f t="shared" si="12"/>
        <v>1226.2321284231136</v>
      </c>
      <c r="Y33" s="165">
        <f t="shared" si="12"/>
        <v>1287.5437348442695</v>
      </c>
    </row>
    <row r="34" spans="2:26" x14ac:dyDescent="0.25">
      <c r="B34" s="4" t="s">
        <v>22</v>
      </c>
      <c r="I34" s="62">
        <v>410.43329999999997</v>
      </c>
      <c r="J34" s="62">
        <v>453.61</v>
      </c>
      <c r="K34" s="62">
        <v>479.63</v>
      </c>
      <c r="L34" s="62">
        <v>519.86</v>
      </c>
      <c r="M34" s="62">
        <v>550.98</v>
      </c>
      <c r="N34" s="62">
        <v>574.66</v>
      </c>
      <c r="O34" s="62">
        <v>713.93</v>
      </c>
      <c r="P34" s="165">
        <f>$E$70*P$12</f>
        <v>663.96973720078347</v>
      </c>
      <c r="Q34" s="165">
        <f t="shared" ref="Q34:Y34" si="13">$E$70*Q$12</f>
        <v>697.16822406082269</v>
      </c>
      <c r="R34" s="165">
        <f t="shared" si="13"/>
        <v>732.02663526386391</v>
      </c>
      <c r="S34" s="165">
        <f t="shared" si="13"/>
        <v>768.62796702705703</v>
      </c>
      <c r="T34" s="165">
        <f t="shared" si="13"/>
        <v>807.05936537840989</v>
      </c>
      <c r="U34" s="165">
        <f t="shared" si="13"/>
        <v>847.41233364733034</v>
      </c>
      <c r="V34" s="165">
        <f t="shared" si="13"/>
        <v>889.78295032969697</v>
      </c>
      <c r="W34" s="165">
        <f t="shared" si="13"/>
        <v>934.27209784618185</v>
      </c>
      <c r="X34" s="165">
        <f t="shared" si="13"/>
        <v>980.985702738491</v>
      </c>
      <c r="Y34" s="165">
        <f t="shared" si="13"/>
        <v>1030.0349878754155</v>
      </c>
    </row>
    <row r="35" spans="2:26" x14ac:dyDescent="0.25">
      <c r="B35" s="4" t="s">
        <v>38</v>
      </c>
      <c r="I35" s="62">
        <v>444.96</v>
      </c>
      <c r="J35" s="62">
        <v>436.75240000000002</v>
      </c>
      <c r="K35" s="62">
        <v>444.48</v>
      </c>
      <c r="L35" s="62">
        <v>447.09</v>
      </c>
      <c r="M35" s="62">
        <v>479.03</v>
      </c>
      <c r="N35" s="62">
        <v>456.19</v>
      </c>
      <c r="O35" s="62">
        <v>749.6</v>
      </c>
      <c r="P35" s="165">
        <f>$E$71*P$12</f>
        <v>622.47162862573441</v>
      </c>
      <c r="Q35" s="165">
        <f t="shared" ref="Q35:Y35" si="14">$E$71*Q$12</f>
        <v>653.59521005702129</v>
      </c>
      <c r="R35" s="165">
        <f t="shared" si="14"/>
        <v>686.27497055987237</v>
      </c>
      <c r="S35" s="165">
        <f t="shared" si="14"/>
        <v>720.58871908786591</v>
      </c>
      <c r="T35" s="165">
        <f t="shared" si="14"/>
        <v>756.61815504225922</v>
      </c>
      <c r="U35" s="165">
        <f t="shared" si="14"/>
        <v>794.44906279437225</v>
      </c>
      <c r="V35" s="165">
        <f t="shared" si="14"/>
        <v>834.17151593409085</v>
      </c>
      <c r="W35" s="165">
        <f t="shared" si="14"/>
        <v>875.88009173079547</v>
      </c>
      <c r="X35" s="165">
        <f t="shared" si="14"/>
        <v>919.67409631733528</v>
      </c>
      <c r="Y35" s="165">
        <f t="shared" si="14"/>
        <v>965.65780113320204</v>
      </c>
    </row>
    <row r="36" spans="2:26" x14ac:dyDescent="0.25">
      <c r="B36" s="4" t="s">
        <v>39</v>
      </c>
      <c r="I36" s="62">
        <v>176.88480000000001</v>
      </c>
      <c r="J36" s="62">
        <v>202.08</v>
      </c>
      <c r="K36" s="62">
        <v>194.98</v>
      </c>
      <c r="L36" s="62">
        <v>212.69</v>
      </c>
      <c r="M36" s="62">
        <v>224.35</v>
      </c>
      <c r="N36" s="62">
        <v>198.6</v>
      </c>
      <c r="O36" s="62">
        <v>274.82</v>
      </c>
      <c r="P36" s="165">
        <f>$E$72*P$12</f>
        <v>290.48676002534279</v>
      </c>
      <c r="Q36" s="165">
        <f t="shared" ref="Q36:Y36" si="15">$E$72*Q$12</f>
        <v>305.01109802660994</v>
      </c>
      <c r="R36" s="165">
        <f t="shared" si="15"/>
        <v>320.26165292794047</v>
      </c>
      <c r="S36" s="165">
        <f t="shared" si="15"/>
        <v>336.27473557433746</v>
      </c>
      <c r="T36" s="165">
        <f t="shared" si="15"/>
        <v>353.08847235305433</v>
      </c>
      <c r="U36" s="165">
        <f t="shared" si="15"/>
        <v>370.74289597070708</v>
      </c>
      <c r="V36" s="165">
        <f t="shared" si="15"/>
        <v>389.28004076924242</v>
      </c>
      <c r="W36" s="165">
        <f t="shared" si="15"/>
        <v>408.7440428077046</v>
      </c>
      <c r="X36" s="165">
        <f t="shared" si="15"/>
        <v>429.18124494808984</v>
      </c>
      <c r="Y36" s="165">
        <f t="shared" si="15"/>
        <v>450.64030719549436</v>
      </c>
    </row>
    <row r="37" spans="2:26" x14ac:dyDescent="0.25">
      <c r="B37" s="4" t="s">
        <v>24</v>
      </c>
      <c r="I37" s="62">
        <f>2.8055+110.6463</f>
        <v>113.45179999999999</v>
      </c>
      <c r="J37" s="62">
        <f>121.22</f>
        <v>121.22</v>
      </c>
      <c r="K37" s="62">
        <v>121.01</v>
      </c>
      <c r="L37" s="62">
        <v>121.21</v>
      </c>
      <c r="M37" s="62">
        <v>135.24</v>
      </c>
      <c r="N37" s="62">
        <v>103.7</v>
      </c>
      <c r="O37" s="62">
        <v>179.76</v>
      </c>
      <c r="P37" s="165">
        <f>$E$73*P$12</f>
        <v>165.99243430019587</v>
      </c>
      <c r="Q37" s="165">
        <f t="shared" ref="Q37:Y37" si="16">$E$73*Q$12</f>
        <v>174.29205601520567</v>
      </c>
      <c r="R37" s="165">
        <f t="shared" si="16"/>
        <v>183.00665881596598</v>
      </c>
      <c r="S37" s="165">
        <f t="shared" si="16"/>
        <v>192.15699175676426</v>
      </c>
      <c r="T37" s="165">
        <f t="shared" si="16"/>
        <v>201.76484134460247</v>
      </c>
      <c r="U37" s="165">
        <f t="shared" si="16"/>
        <v>211.85308341183259</v>
      </c>
      <c r="V37" s="165">
        <f t="shared" si="16"/>
        <v>222.44573758242424</v>
      </c>
      <c r="W37" s="165">
        <f t="shared" si="16"/>
        <v>233.56802446154546</v>
      </c>
      <c r="X37" s="165">
        <f t="shared" si="16"/>
        <v>245.24642568462275</v>
      </c>
      <c r="Y37" s="165">
        <f t="shared" si="16"/>
        <v>257.50874696885387</v>
      </c>
    </row>
    <row r="38" spans="2:26" x14ac:dyDescent="0.25">
      <c r="B38" s="4"/>
      <c r="I38" s="62"/>
      <c r="J38" s="62"/>
      <c r="K38" s="62"/>
      <c r="L38" s="62"/>
      <c r="M38" s="62"/>
      <c r="N38" s="62"/>
      <c r="O38" s="62"/>
      <c r="P38" s="165"/>
      <c r="Q38" s="165"/>
      <c r="R38" s="165"/>
      <c r="S38" s="165"/>
      <c r="T38" s="165"/>
      <c r="U38" s="165"/>
      <c r="V38" s="165"/>
      <c r="W38" s="165"/>
      <c r="X38" s="165"/>
      <c r="Y38" s="165"/>
    </row>
    <row r="39" spans="2:26" x14ac:dyDescent="0.25">
      <c r="B39" s="15" t="s">
        <v>26</v>
      </c>
      <c r="I39" s="62">
        <f>SUM(I33:I37)</f>
        <v>1747.4609</v>
      </c>
      <c r="J39" s="62">
        <f t="shared" ref="J39:Y39" si="17">SUM(J33:J37)</f>
        <v>1767.6563000000001</v>
      </c>
      <c r="K39" s="62">
        <f t="shared" si="17"/>
        <v>1826.57</v>
      </c>
      <c r="L39" s="62">
        <f t="shared" si="17"/>
        <v>1966.75</v>
      </c>
      <c r="M39" s="62">
        <f t="shared" si="17"/>
        <v>2099.88</v>
      </c>
      <c r="N39" s="62">
        <f t="shared" si="17"/>
        <v>1917.08</v>
      </c>
      <c r="O39" s="62">
        <f t="shared" si="17"/>
        <v>2657.76</v>
      </c>
      <c r="P39" s="165">
        <f t="shared" si="17"/>
        <v>2572.882731653036</v>
      </c>
      <c r="Q39" s="165">
        <f t="shared" si="17"/>
        <v>2701.5268682356877</v>
      </c>
      <c r="R39" s="165">
        <f t="shared" si="17"/>
        <v>2836.6032116474726</v>
      </c>
      <c r="S39" s="165">
        <f t="shared" si="17"/>
        <v>2978.4333722298466</v>
      </c>
      <c r="T39" s="165">
        <f t="shared" si="17"/>
        <v>3127.3550408413385</v>
      </c>
      <c r="U39" s="165">
        <f t="shared" si="17"/>
        <v>3283.7227928834054</v>
      </c>
      <c r="V39" s="165">
        <f t="shared" si="17"/>
        <v>3447.9089325275759</v>
      </c>
      <c r="W39" s="165">
        <f t="shared" si="17"/>
        <v>3620.3043791539549</v>
      </c>
      <c r="X39" s="165">
        <f t="shared" si="17"/>
        <v>3801.3195981116523</v>
      </c>
      <c r="Y39" s="165">
        <f t="shared" si="17"/>
        <v>3991.3855780172353</v>
      </c>
    </row>
    <row r="40" spans="2:26" x14ac:dyDescent="0.25">
      <c r="B40" s="5" t="s">
        <v>25</v>
      </c>
      <c r="C40" s="6"/>
      <c r="D40" s="6"/>
      <c r="E40" s="6"/>
      <c r="F40" s="6"/>
      <c r="G40" s="6"/>
      <c r="H40" s="6"/>
      <c r="I40" s="70">
        <f>I29-I39</f>
        <v>1404.4212999999986</v>
      </c>
      <c r="J40" s="70">
        <f t="shared" ref="J40:Y40" si="18">J29-J39</f>
        <v>1759.4226999999992</v>
      </c>
      <c r="K40" s="70">
        <f t="shared" si="18"/>
        <v>1043.6200000000006</v>
      </c>
      <c r="L40" s="70">
        <f t="shared" si="18"/>
        <v>1349.7199999999998</v>
      </c>
      <c r="M40" s="70">
        <f t="shared" si="18"/>
        <v>1054.7600000000002</v>
      </c>
      <c r="N40" s="70">
        <f t="shared" si="18"/>
        <v>955.23000000000047</v>
      </c>
      <c r="O40" s="70">
        <f t="shared" si="18"/>
        <v>2647.380000000001</v>
      </c>
      <c r="P40" s="166">
        <f t="shared" si="18"/>
        <v>1576.9281258518604</v>
      </c>
      <c r="Q40" s="166">
        <f t="shared" si="18"/>
        <v>1655.774532144454</v>
      </c>
      <c r="R40" s="166">
        <f t="shared" si="18"/>
        <v>1738.5632587516766</v>
      </c>
      <c r="S40" s="166">
        <f t="shared" si="18"/>
        <v>1825.4914216892598</v>
      </c>
      <c r="T40" s="166">
        <f t="shared" si="18"/>
        <v>1916.7659927737232</v>
      </c>
      <c r="U40" s="166">
        <f t="shared" si="18"/>
        <v>2012.6042924124094</v>
      </c>
      <c r="V40" s="166">
        <f t="shared" si="18"/>
        <v>2113.2345070330298</v>
      </c>
      <c r="W40" s="166">
        <f t="shared" si="18"/>
        <v>2218.8962323846818</v>
      </c>
      <c r="X40" s="166">
        <f t="shared" si="18"/>
        <v>2329.8410440039161</v>
      </c>
      <c r="Y40" s="166">
        <f t="shared" si="18"/>
        <v>2446.3330962041118</v>
      </c>
    </row>
    <row r="41" spans="2:26" x14ac:dyDescent="0.25">
      <c r="B41" s="14" t="s">
        <v>27</v>
      </c>
      <c r="C41" s="14"/>
      <c r="D41" s="14"/>
      <c r="E41" s="14"/>
      <c r="F41" s="14"/>
      <c r="G41" s="14"/>
      <c r="H41" s="14"/>
      <c r="I41" s="64">
        <v>363.096</v>
      </c>
      <c r="J41" s="64">
        <v>329.49</v>
      </c>
      <c r="K41" s="64">
        <v>228.55</v>
      </c>
      <c r="L41" s="64">
        <v>241.48</v>
      </c>
      <c r="M41" s="64">
        <v>319.20999999999998</v>
      </c>
      <c r="N41" s="64">
        <v>358.39</v>
      </c>
      <c r="O41" s="64">
        <v>362.1</v>
      </c>
      <c r="P41" s="165">
        <f>$E$75*P$12</f>
        <v>414.98108575048968</v>
      </c>
      <c r="Q41" s="165">
        <f t="shared" ref="Q41:Y41" si="19">$E$75*Q$12</f>
        <v>435.73014003801421</v>
      </c>
      <c r="R41" s="165">
        <f t="shared" si="19"/>
        <v>457.51664703991491</v>
      </c>
      <c r="S41" s="165">
        <f t="shared" si="19"/>
        <v>480.39247939191068</v>
      </c>
      <c r="T41" s="165">
        <f t="shared" si="19"/>
        <v>504.41210336150618</v>
      </c>
      <c r="U41" s="165">
        <f t="shared" si="19"/>
        <v>529.63270852958146</v>
      </c>
      <c r="V41" s="165">
        <f t="shared" si="19"/>
        <v>556.11434395606057</v>
      </c>
      <c r="W41" s="165">
        <f t="shared" si="19"/>
        <v>583.92006115386368</v>
      </c>
      <c r="X41" s="165">
        <f t="shared" si="19"/>
        <v>613.11606421155682</v>
      </c>
      <c r="Y41" s="165">
        <f t="shared" si="19"/>
        <v>643.77186742213473</v>
      </c>
    </row>
    <row r="42" spans="2:26" x14ac:dyDescent="0.25">
      <c r="B42" s="5" t="s">
        <v>28</v>
      </c>
      <c r="C42" s="6"/>
      <c r="D42" s="6"/>
      <c r="E42" s="6"/>
      <c r="F42" s="6"/>
      <c r="G42" s="6"/>
      <c r="H42" s="6"/>
      <c r="I42" s="70">
        <f>I40-I41</f>
        <v>1041.3252999999986</v>
      </c>
      <c r="J42" s="70">
        <f t="shared" ref="J42:Y42" si="20">J40-J41</f>
        <v>1429.9326999999992</v>
      </c>
      <c r="K42" s="70">
        <f t="shared" si="20"/>
        <v>815.07000000000062</v>
      </c>
      <c r="L42" s="70">
        <f t="shared" si="20"/>
        <v>1108.2399999999998</v>
      </c>
      <c r="M42" s="70">
        <f t="shared" si="20"/>
        <v>735.55000000000018</v>
      </c>
      <c r="N42" s="70">
        <f t="shared" si="20"/>
        <v>596.84000000000049</v>
      </c>
      <c r="O42" s="70">
        <f t="shared" si="20"/>
        <v>2285.2800000000011</v>
      </c>
      <c r="P42" s="166">
        <f t="shared" si="20"/>
        <v>1161.9470401013707</v>
      </c>
      <c r="Q42" s="166">
        <f t="shared" si="20"/>
        <v>1220.0443921064398</v>
      </c>
      <c r="R42" s="166">
        <f t="shared" si="20"/>
        <v>1281.0466117117617</v>
      </c>
      <c r="S42" s="166">
        <f t="shared" si="20"/>
        <v>1345.0989422973491</v>
      </c>
      <c r="T42" s="166">
        <f t="shared" si="20"/>
        <v>1412.3538894122171</v>
      </c>
      <c r="U42" s="166">
        <f t="shared" si="20"/>
        <v>1482.9715838828279</v>
      </c>
      <c r="V42" s="166">
        <f t="shared" si="20"/>
        <v>1557.1201630769692</v>
      </c>
      <c r="W42" s="166">
        <f t="shared" si="20"/>
        <v>1634.9761712308182</v>
      </c>
      <c r="X42" s="166">
        <f t="shared" si="20"/>
        <v>1716.7249797923591</v>
      </c>
      <c r="Y42" s="166">
        <f t="shared" si="20"/>
        <v>1802.5612287819772</v>
      </c>
    </row>
    <row r="43" spans="2:26" x14ac:dyDescent="0.25">
      <c r="B43" s="14" t="s">
        <v>29</v>
      </c>
      <c r="C43" s="14"/>
      <c r="D43" s="14"/>
      <c r="E43" s="14"/>
      <c r="F43" s="14"/>
      <c r="G43" s="14"/>
      <c r="H43" s="14"/>
      <c r="I43" s="64">
        <v>144.0985</v>
      </c>
      <c r="J43" s="64">
        <v>125.13</v>
      </c>
      <c r="K43" s="64">
        <v>114.32</v>
      </c>
      <c r="L43" s="64">
        <v>117.84</v>
      </c>
      <c r="M43" s="64">
        <v>132.54</v>
      </c>
      <c r="N43" s="64">
        <v>112.78</v>
      </c>
      <c r="O43" s="64">
        <v>99.53</v>
      </c>
      <c r="P43" s="165">
        <f>$I$43*POWER((1-$E$76),7)</f>
        <v>90.020358081770468</v>
      </c>
      <c r="Q43" s="165">
        <f>P$43*(1-$E$76)</f>
        <v>84.169034806455386</v>
      </c>
      <c r="R43" s="165">
        <f t="shared" ref="R43:Y43" si="21">Q$43*(1-$E$76)</f>
        <v>78.698047544035788</v>
      </c>
      <c r="S43" s="165">
        <f t="shared" si="21"/>
        <v>73.582674453673462</v>
      </c>
      <c r="T43" s="165">
        <f t="shared" si="21"/>
        <v>68.79980061418469</v>
      </c>
      <c r="U43" s="165">
        <f t="shared" si="21"/>
        <v>64.327813574262692</v>
      </c>
      <c r="V43" s="165">
        <f t="shared" si="21"/>
        <v>60.146505691935623</v>
      </c>
      <c r="W43" s="165">
        <f t="shared" si="21"/>
        <v>56.236982821959813</v>
      </c>
      <c r="X43" s="165">
        <f t="shared" si="21"/>
        <v>52.581578938532431</v>
      </c>
      <c r="Y43" s="165">
        <f t="shared" si="21"/>
        <v>49.163776307527826</v>
      </c>
    </row>
    <row r="44" spans="2:26" x14ac:dyDescent="0.25">
      <c r="B44" s="5" t="s">
        <v>30</v>
      </c>
      <c r="C44" s="6"/>
      <c r="D44" s="6"/>
      <c r="E44" s="6"/>
      <c r="F44" s="6"/>
      <c r="G44" s="6"/>
      <c r="H44" s="6"/>
      <c r="I44" s="70">
        <f>I42-I43</f>
        <v>897.22679999999855</v>
      </c>
      <c r="J44" s="70">
        <f t="shared" ref="J44:Y44" si="22">J42-J43</f>
        <v>1304.8026999999993</v>
      </c>
      <c r="K44" s="70">
        <f t="shared" si="22"/>
        <v>700.75000000000068</v>
      </c>
      <c r="L44" s="70">
        <f t="shared" si="22"/>
        <v>990.39999999999975</v>
      </c>
      <c r="M44" s="70">
        <f t="shared" si="22"/>
        <v>603.01000000000022</v>
      </c>
      <c r="N44" s="70">
        <f t="shared" si="22"/>
        <v>484.06000000000051</v>
      </c>
      <c r="O44" s="70">
        <f t="shared" si="22"/>
        <v>2185.7500000000009</v>
      </c>
      <c r="P44" s="166">
        <f t="shared" si="22"/>
        <v>1071.9266820196003</v>
      </c>
      <c r="Q44" s="166">
        <f t="shared" si="22"/>
        <v>1135.8753572999844</v>
      </c>
      <c r="R44" s="166">
        <f t="shared" si="22"/>
        <v>1202.348564167726</v>
      </c>
      <c r="S44" s="166">
        <f t="shared" si="22"/>
        <v>1271.5162678436757</v>
      </c>
      <c r="T44" s="166">
        <f t="shared" si="22"/>
        <v>1343.5540887980324</v>
      </c>
      <c r="U44" s="166">
        <f t="shared" si="22"/>
        <v>1418.6437703085651</v>
      </c>
      <c r="V44" s="166">
        <f t="shared" si="22"/>
        <v>1496.9736573850337</v>
      </c>
      <c r="W44" s="166">
        <f t="shared" si="22"/>
        <v>1578.7391884088584</v>
      </c>
      <c r="X44" s="166">
        <f t="shared" si="22"/>
        <v>1664.1434008538267</v>
      </c>
      <c r="Y44" s="166">
        <f t="shared" si="22"/>
        <v>1753.3974524744494</v>
      </c>
    </row>
    <row r="45" spans="2:26" x14ac:dyDescent="0.25">
      <c r="B45" s="14" t="s">
        <v>31</v>
      </c>
      <c r="C45" s="14"/>
      <c r="D45" s="14"/>
      <c r="E45" s="14"/>
      <c r="F45" s="14"/>
      <c r="G45" s="14"/>
      <c r="H45" s="14"/>
      <c r="I45" s="64">
        <v>-232.34</v>
      </c>
      <c r="J45" s="64">
        <v>-304.62</v>
      </c>
      <c r="K45" s="64">
        <v>-192.93</v>
      </c>
      <c r="L45" s="64">
        <v>-236.69</v>
      </c>
      <c r="M45" s="64">
        <v>-100.84</v>
      </c>
      <c r="N45" s="64">
        <v>-32.44</v>
      </c>
      <c r="O45" s="64">
        <v>-507.9</v>
      </c>
      <c r="P45" s="169">
        <f>-($E$77*P$12)-300</f>
        <v>-631.98486860039179</v>
      </c>
      <c r="Q45" s="169">
        <f t="shared" ref="Q45:Y45" si="23">-$E$77*Q$12</f>
        <v>-348.58411203041135</v>
      </c>
      <c r="R45" s="169">
        <f t="shared" si="23"/>
        <v>-366.01331763193195</v>
      </c>
      <c r="S45" s="169">
        <f t="shared" si="23"/>
        <v>-384.31398351352851</v>
      </c>
      <c r="T45" s="169">
        <f t="shared" si="23"/>
        <v>-403.52968268920495</v>
      </c>
      <c r="U45" s="169">
        <f t="shared" si="23"/>
        <v>-423.70616682366517</v>
      </c>
      <c r="V45" s="169">
        <f t="shared" si="23"/>
        <v>-444.89147516484849</v>
      </c>
      <c r="W45" s="169">
        <f t="shared" si="23"/>
        <v>-467.13604892309093</v>
      </c>
      <c r="X45" s="169">
        <f t="shared" si="23"/>
        <v>-490.4928513692455</v>
      </c>
      <c r="Y45" s="169">
        <f t="shared" si="23"/>
        <v>-515.01749393770774</v>
      </c>
      <c r="Z45" s="62"/>
    </row>
    <row r="46" spans="2:26" x14ac:dyDescent="0.25">
      <c r="B46" s="5" t="s">
        <v>32</v>
      </c>
      <c r="C46" s="6"/>
      <c r="D46" s="6"/>
      <c r="E46" s="6"/>
      <c r="F46" s="6"/>
      <c r="G46" s="6"/>
      <c r="H46" s="6"/>
      <c r="I46" s="70">
        <f t="shared" ref="I46:N46" si="24">I44+I45</f>
        <v>664.88679999999852</v>
      </c>
      <c r="J46" s="70">
        <f t="shared" si="24"/>
        <v>1000.1826999999993</v>
      </c>
      <c r="K46" s="70">
        <f t="shared" si="24"/>
        <v>507.82000000000068</v>
      </c>
      <c r="L46" s="70">
        <f t="shared" si="24"/>
        <v>753.70999999999981</v>
      </c>
      <c r="M46" s="70">
        <f t="shared" si="24"/>
        <v>502.17000000000019</v>
      </c>
      <c r="N46" s="70">
        <f t="shared" si="24"/>
        <v>451.62000000000052</v>
      </c>
      <c r="O46" s="70">
        <f>O44+O45</f>
        <v>1677.8500000000008</v>
      </c>
      <c r="P46" s="166">
        <f t="shared" ref="P46" si="25">P44+P45</f>
        <v>439.94181341920853</v>
      </c>
      <c r="Q46" s="166">
        <f t="shared" ref="Q46" si="26">Q44+Q45</f>
        <v>787.2912452695731</v>
      </c>
      <c r="R46" s="166">
        <f t="shared" ref="R46" si="27">R44+R45</f>
        <v>836.335246535794</v>
      </c>
      <c r="S46" s="166">
        <f t="shared" ref="S46" si="28">S44+S45</f>
        <v>887.20228433014722</v>
      </c>
      <c r="T46" s="166">
        <f t="shared" ref="T46" si="29">T44+T45</f>
        <v>940.02440610882741</v>
      </c>
      <c r="U46" s="166">
        <f t="shared" ref="U46:V46" si="30">U44+U45</f>
        <v>994.93760348489991</v>
      </c>
      <c r="V46" s="166">
        <f t="shared" si="30"/>
        <v>1052.0821822201851</v>
      </c>
      <c r="W46" s="166">
        <f t="shared" ref="W46" si="31">W44+W45</f>
        <v>1111.6031394857673</v>
      </c>
      <c r="X46" s="166">
        <f t="shared" ref="X46" si="32">X44+X45</f>
        <v>1173.6505494845812</v>
      </c>
      <c r="Y46" s="166">
        <f t="shared" ref="Y46" si="33">Y44+Y45</f>
        <v>1238.3799585367417</v>
      </c>
    </row>
    <row r="47" spans="2:26" x14ac:dyDescent="0.25">
      <c r="B47" s="30" t="s">
        <v>41</v>
      </c>
      <c r="C47" s="14"/>
      <c r="D47" s="14"/>
      <c r="E47" s="14"/>
      <c r="F47" s="14"/>
      <c r="G47" s="14"/>
      <c r="H47" s="14"/>
      <c r="I47" s="74">
        <f>-I45/I44</f>
        <v>0.25895347753767539</v>
      </c>
      <c r="J47" s="74">
        <f t="shared" ref="J47:Y47" si="34">-J45/J44</f>
        <v>0.23346058373423059</v>
      </c>
      <c r="K47" s="74">
        <f t="shared" si="34"/>
        <v>0.27531930074919703</v>
      </c>
      <c r="L47" s="74">
        <f t="shared" si="34"/>
        <v>0.23898424878836838</v>
      </c>
      <c r="M47" s="74">
        <f t="shared" si="34"/>
        <v>0.16722774083348529</v>
      </c>
      <c r="N47" s="74">
        <f t="shared" si="34"/>
        <v>6.7016485559641292E-2</v>
      </c>
      <c r="O47" s="74">
        <f t="shared" si="34"/>
        <v>0.2323687521445727</v>
      </c>
      <c r="P47" s="170">
        <f t="shared" si="34"/>
        <v>0.58957844710953455</v>
      </c>
      <c r="Q47" s="170">
        <f t="shared" si="34"/>
        <v>0.30688588302417968</v>
      </c>
      <c r="R47" s="170">
        <f t="shared" si="34"/>
        <v>0.30441531560799001</v>
      </c>
      <c r="S47" s="170">
        <f t="shared" si="34"/>
        <v>0.30224857772781349</v>
      </c>
      <c r="T47" s="170">
        <f t="shared" si="34"/>
        <v>0.30034494781688309</v>
      </c>
      <c r="U47" s="170">
        <f t="shared" si="34"/>
        <v>0.29866988153869389</v>
      </c>
      <c r="V47" s="170">
        <f t="shared" si="34"/>
        <v>0.2971939238677056</v>
      </c>
      <c r="W47" s="170">
        <f t="shared" si="34"/>
        <v>0.29589184353743492</v>
      </c>
      <c r="X47" s="170">
        <f t="shared" si="34"/>
        <v>0.294741938175272</v>
      </c>
      <c r="Y47" s="170">
        <f t="shared" si="34"/>
        <v>0.29372547177532332</v>
      </c>
    </row>
    <row r="48" spans="2:26" x14ac:dyDescent="0.25">
      <c r="C48" s="14"/>
      <c r="D48" s="14"/>
      <c r="E48" s="14"/>
      <c r="F48" s="14"/>
      <c r="G48" s="14"/>
      <c r="H48" s="14"/>
      <c r="I48" s="71"/>
      <c r="J48" s="71"/>
      <c r="K48" s="71"/>
      <c r="L48" s="71"/>
      <c r="M48" s="71"/>
      <c r="N48" s="71"/>
      <c r="O48" s="71"/>
      <c r="P48" s="168"/>
      <c r="Q48" s="168"/>
      <c r="R48" s="168"/>
      <c r="S48" s="168"/>
      <c r="T48" s="168"/>
      <c r="U48" s="168"/>
      <c r="V48" s="168"/>
      <c r="W48" s="168"/>
      <c r="X48" s="168"/>
      <c r="Y48" s="168"/>
    </row>
    <row r="49" spans="2:25" x14ac:dyDescent="0.25">
      <c r="B49" s="17" t="s">
        <v>33</v>
      </c>
      <c r="I49" s="72">
        <f>I46/I12</f>
        <v>0.11272351071213318</v>
      </c>
      <c r="J49" s="72">
        <f t="shared" ref="J49:Y49" si="35">J46/J12</f>
        <v>0.15828699866311471</v>
      </c>
      <c r="K49" s="72">
        <f t="shared" si="35"/>
        <v>8.4127276010423663E-2</v>
      </c>
      <c r="L49" s="72">
        <f t="shared" si="35"/>
        <v>0.11363410214118361</v>
      </c>
      <c r="M49" s="72">
        <f t="shared" si="35"/>
        <v>7.7387648674222015E-2</v>
      </c>
      <c r="N49" s="72">
        <f t="shared" si="35"/>
        <v>7.4939143680650022E-2</v>
      </c>
      <c r="O49" s="72">
        <f t="shared" si="35"/>
        <v>0.17289775965062884</v>
      </c>
      <c r="P49" s="171">
        <f t="shared" si="35"/>
        <v>5.300745365581875E-2</v>
      </c>
      <c r="Q49" s="171">
        <f t="shared" si="35"/>
        <v>9.0341609740479265E-2</v>
      </c>
      <c r="R49" s="171">
        <f t="shared" si="35"/>
        <v>9.139943343556961E-2</v>
      </c>
      <c r="S49" s="171">
        <f t="shared" si="35"/>
        <v>9.2341400249769071E-2</v>
      </c>
      <c r="T49" s="171">
        <f t="shared" si="35"/>
        <v>9.3180199270032488E-2</v>
      </c>
      <c r="U49" s="171">
        <f t="shared" si="35"/>
        <v>9.3927129826171768E-2</v>
      </c>
      <c r="V49" s="171">
        <f t="shared" si="35"/>
        <v>9.4592253702352955E-2</v>
      </c>
      <c r="W49" s="171">
        <f t="shared" si="35"/>
        <v>9.5184530677809548E-2</v>
      </c>
      <c r="X49" s="171">
        <f t="shared" si="35"/>
        <v>9.5711939222620904E-2</v>
      </c>
      <c r="Y49" s="171">
        <f t="shared" si="35"/>
        <v>9.6181583974429094E-2</v>
      </c>
    </row>
    <row r="50" spans="2:25" x14ac:dyDescent="0.25">
      <c r="P50" s="172"/>
      <c r="Q50" s="172"/>
      <c r="R50" s="172"/>
      <c r="S50" s="172"/>
      <c r="T50" s="172"/>
      <c r="U50" s="172"/>
      <c r="V50" s="172"/>
      <c r="W50" s="172"/>
      <c r="X50" s="172"/>
      <c r="Y50" s="172"/>
    </row>
    <row r="51" spans="2:25" x14ac:dyDescent="0.25">
      <c r="B51" t="s">
        <v>243</v>
      </c>
      <c r="I51" s="142">
        <v>7.9962537857147145E-2</v>
      </c>
      <c r="J51" s="142">
        <v>8.2563055017908629E-2</v>
      </c>
      <c r="K51" s="142">
        <v>6.7953834189791146E-2</v>
      </c>
      <c r="L51" s="142">
        <v>6.453851344977693E-2</v>
      </c>
      <c r="M51" s="142">
        <v>3.7379185195578514E-2</v>
      </c>
      <c r="N51" s="142">
        <v>-6.5960805223217567E-2</v>
      </c>
      <c r="O51" s="142">
        <v>8.947962669215144E-2</v>
      </c>
      <c r="P51" s="172"/>
      <c r="Q51" s="172"/>
      <c r="R51" s="172"/>
      <c r="S51" s="172"/>
      <c r="T51" s="172"/>
      <c r="U51" s="172"/>
      <c r="V51" s="172"/>
      <c r="W51" s="172"/>
      <c r="X51" s="172"/>
      <c r="Y51" s="172"/>
    </row>
    <row r="52" spans="2:25" x14ac:dyDescent="0.25">
      <c r="J52" s="26"/>
      <c r="K52" s="26"/>
      <c r="L52" s="26"/>
      <c r="M52" s="26"/>
      <c r="N52" s="26"/>
      <c r="O52" s="26"/>
    </row>
    <row r="53" spans="2:25" x14ac:dyDescent="0.25">
      <c r="B53" t="s">
        <v>232</v>
      </c>
      <c r="I53" s="141"/>
      <c r="J53" s="141"/>
      <c r="K53" s="141"/>
      <c r="L53" s="141"/>
      <c r="M53" s="141"/>
      <c r="N53" s="141"/>
      <c r="O53" s="141"/>
    </row>
    <row r="54" spans="2:25" x14ac:dyDescent="0.25">
      <c r="B54" t="s">
        <v>252</v>
      </c>
      <c r="C54">
        <v>14.7766</v>
      </c>
      <c r="D54" s="3">
        <f>SUM($C$54:C54)</f>
        <v>14.7766</v>
      </c>
      <c r="I54" s="141"/>
      <c r="J54" s="141"/>
      <c r="K54" s="141"/>
      <c r="L54" s="141"/>
      <c r="M54" s="141"/>
      <c r="N54" s="141"/>
      <c r="O54" s="141"/>
    </row>
    <row r="55" spans="2:25" x14ac:dyDescent="0.25">
      <c r="B55" t="s">
        <v>253</v>
      </c>
      <c r="C55">
        <v>7.3045999999999998</v>
      </c>
      <c r="D55" s="3">
        <f>SUM($C$54:C55)</f>
        <v>22.081199999999999</v>
      </c>
    </row>
    <row r="56" spans="2:25" x14ac:dyDescent="0.25">
      <c r="B56" t="s">
        <v>254</v>
      </c>
      <c r="C56">
        <v>7.14</v>
      </c>
      <c r="D56" s="3">
        <f>SUM($C$54:C56)</f>
        <v>29.2212</v>
      </c>
    </row>
    <row r="57" spans="2:25" x14ac:dyDescent="0.25">
      <c r="B57" t="s">
        <v>255</v>
      </c>
      <c r="C57">
        <v>5.83</v>
      </c>
      <c r="D57" s="3">
        <f>SUM($C$54:C57)</f>
        <v>35.051200000000001</v>
      </c>
    </row>
    <row r="58" spans="2:25" x14ac:dyDescent="0.25">
      <c r="B58" t="s">
        <v>256</v>
      </c>
      <c r="C58">
        <v>10.88</v>
      </c>
      <c r="D58" s="3">
        <f>SUM($C$54:C58)</f>
        <v>45.931200000000004</v>
      </c>
    </row>
    <row r="59" spans="2:25" x14ac:dyDescent="0.25">
      <c r="B59" t="s">
        <v>257</v>
      </c>
      <c r="C59">
        <v>1.76</v>
      </c>
      <c r="D59" s="3">
        <f>SUM($C$54:C59)</f>
        <v>47.691200000000002</v>
      </c>
    </row>
    <row r="60" spans="2:25" x14ac:dyDescent="0.25">
      <c r="B60" t="s">
        <v>258</v>
      </c>
      <c r="C60">
        <v>4.82</v>
      </c>
      <c r="D60" s="3">
        <f>SUM($C$54:C60)</f>
        <v>52.511200000000002</v>
      </c>
    </row>
    <row r="62" spans="2:25" x14ac:dyDescent="0.25">
      <c r="B62" s="161" t="s">
        <v>260</v>
      </c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</row>
    <row r="63" spans="2:25" x14ac:dyDescent="0.25"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</row>
    <row r="64" spans="2:25" x14ac:dyDescent="0.25">
      <c r="B64" s="105" t="s">
        <v>261</v>
      </c>
      <c r="C64" s="105"/>
      <c r="D64" s="105"/>
      <c r="E64" s="162">
        <v>0.05</v>
      </c>
      <c r="F64" s="105"/>
      <c r="G64" s="105"/>
      <c r="H64" s="105"/>
      <c r="I64" s="105"/>
      <c r="J64" s="105"/>
      <c r="K64" s="105"/>
      <c r="L64" s="105"/>
      <c r="M64" s="105"/>
    </row>
    <row r="65" spans="2:13" x14ac:dyDescent="0.25">
      <c r="B65" s="105" t="s">
        <v>262</v>
      </c>
      <c r="C65" s="105"/>
      <c r="D65" s="105"/>
      <c r="E65" s="162">
        <v>0.5</v>
      </c>
      <c r="F65" s="105"/>
      <c r="G65" s="105"/>
      <c r="H65" s="105"/>
      <c r="I65" s="105"/>
      <c r="J65" s="105"/>
      <c r="K65" s="105"/>
      <c r="L65" s="105"/>
      <c r="M65" s="105"/>
    </row>
    <row r="66" spans="2:13" x14ac:dyDescent="0.25">
      <c r="B66" s="105" t="s">
        <v>266</v>
      </c>
      <c r="C66" s="105"/>
      <c r="D66" s="105"/>
      <c r="E66" s="162">
        <v>0.08</v>
      </c>
      <c r="F66" s="105"/>
      <c r="G66" s="105"/>
      <c r="H66" s="105"/>
      <c r="I66" s="105"/>
      <c r="J66" s="105"/>
      <c r="K66" s="105"/>
      <c r="L66" s="105"/>
      <c r="M66" s="105"/>
    </row>
    <row r="67" spans="2:13" x14ac:dyDescent="0.25">
      <c r="B67" s="105"/>
      <c r="C67" s="105"/>
      <c r="D67" s="105"/>
      <c r="E67" s="162"/>
      <c r="F67" s="105"/>
      <c r="G67" s="105"/>
      <c r="H67" s="105"/>
      <c r="I67" s="105"/>
      <c r="J67" s="105"/>
      <c r="K67" s="105"/>
      <c r="L67" s="105"/>
      <c r="M67" s="105"/>
    </row>
    <row r="68" spans="2:13" x14ac:dyDescent="0.25">
      <c r="B68" s="164" t="s">
        <v>264</v>
      </c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</row>
    <row r="69" spans="2:13" x14ac:dyDescent="0.25">
      <c r="B69" s="105" t="s">
        <v>23</v>
      </c>
      <c r="C69" s="105"/>
      <c r="D69" s="105"/>
      <c r="E69" s="163">
        <v>0.1</v>
      </c>
      <c r="F69" s="105"/>
      <c r="G69" s="105"/>
      <c r="H69" s="105" t="s">
        <v>273</v>
      </c>
      <c r="I69" s="105"/>
      <c r="J69" s="174">
        <v>3.0000000000000001E-3</v>
      </c>
      <c r="K69" s="105"/>
      <c r="L69" s="105"/>
      <c r="M69" s="105"/>
    </row>
    <row r="70" spans="2:13" x14ac:dyDescent="0.25">
      <c r="B70" s="105" t="s">
        <v>22</v>
      </c>
      <c r="C70" s="105"/>
      <c r="D70" s="105"/>
      <c r="E70" s="163">
        <v>0.08</v>
      </c>
      <c r="F70" s="105"/>
      <c r="G70" s="105"/>
      <c r="H70" s="105" t="s">
        <v>274</v>
      </c>
      <c r="I70" s="105"/>
      <c r="J70" s="163">
        <v>0.04</v>
      </c>
      <c r="K70" s="105"/>
      <c r="L70" s="105"/>
      <c r="M70" s="105"/>
    </row>
    <row r="71" spans="2:13" x14ac:dyDescent="0.25">
      <c r="B71" s="105" t="s">
        <v>38</v>
      </c>
      <c r="C71" s="105"/>
      <c r="D71" s="105"/>
      <c r="E71" s="163">
        <v>7.4999999999999997E-2</v>
      </c>
      <c r="F71" s="105"/>
      <c r="G71" s="105"/>
      <c r="H71" s="105" t="s">
        <v>276</v>
      </c>
      <c r="I71" s="105"/>
      <c r="J71" s="174">
        <v>4.0000000000000001E-3</v>
      </c>
      <c r="K71" s="105"/>
      <c r="L71" s="105"/>
      <c r="M71" s="105"/>
    </row>
    <row r="72" spans="2:13" x14ac:dyDescent="0.25">
      <c r="B72" s="105" t="s">
        <v>39</v>
      </c>
      <c r="C72" s="105"/>
      <c r="D72" s="105"/>
      <c r="E72" s="163">
        <v>3.5000000000000003E-2</v>
      </c>
      <c r="F72" s="105"/>
      <c r="G72" s="105"/>
      <c r="H72" s="105" t="s">
        <v>277</v>
      </c>
      <c r="I72" s="105"/>
      <c r="J72" s="163">
        <v>0.03</v>
      </c>
      <c r="K72" s="105"/>
      <c r="L72" s="105"/>
      <c r="M72" s="105"/>
    </row>
    <row r="73" spans="2:13" x14ac:dyDescent="0.25">
      <c r="B73" s="105" t="s">
        <v>24</v>
      </c>
      <c r="C73" s="105"/>
      <c r="D73" s="105"/>
      <c r="E73" s="163">
        <v>0.02</v>
      </c>
      <c r="F73" s="105"/>
      <c r="G73" s="105"/>
      <c r="H73" s="105" t="s">
        <v>278</v>
      </c>
      <c r="I73" s="105"/>
      <c r="J73" s="174">
        <v>5.0000000000000001E-3</v>
      </c>
      <c r="K73" s="105"/>
      <c r="L73" s="105"/>
      <c r="M73" s="105"/>
    </row>
    <row r="74" spans="2:13" x14ac:dyDescent="0.25"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</row>
    <row r="75" spans="2:13" x14ac:dyDescent="0.25">
      <c r="B75" s="105" t="s">
        <v>27</v>
      </c>
      <c r="C75" s="105"/>
      <c r="D75" s="105"/>
      <c r="E75" s="163">
        <v>0.05</v>
      </c>
      <c r="F75" s="105"/>
      <c r="G75" s="105"/>
      <c r="H75" s="105"/>
      <c r="I75" s="105"/>
      <c r="J75" s="105"/>
      <c r="K75" s="105"/>
      <c r="L75" s="105"/>
      <c r="M75" s="105"/>
    </row>
    <row r="76" spans="2:13" x14ac:dyDescent="0.25">
      <c r="B76" s="105" t="s">
        <v>29</v>
      </c>
      <c r="C76" s="105"/>
      <c r="D76" s="105"/>
      <c r="E76" s="174">
        <v>6.5000000000000002E-2</v>
      </c>
      <c r="F76" s="105"/>
      <c r="G76" s="105"/>
      <c r="H76" s="105"/>
      <c r="I76" s="105"/>
      <c r="J76" s="105"/>
      <c r="K76" s="105"/>
      <c r="L76" s="105"/>
      <c r="M76" s="105"/>
    </row>
    <row r="77" spans="2:13" x14ac:dyDescent="0.25">
      <c r="B77" s="105" t="s">
        <v>265</v>
      </c>
      <c r="C77" s="105"/>
      <c r="D77" s="105"/>
      <c r="E77" s="163">
        <v>0.04</v>
      </c>
      <c r="F77" s="105"/>
      <c r="G77" s="105"/>
      <c r="H77" s="105"/>
      <c r="I77" s="105"/>
      <c r="J77" s="105"/>
      <c r="K77" s="105"/>
      <c r="L77" s="105"/>
      <c r="M77" s="105"/>
    </row>
    <row r="78" spans="2:13" x14ac:dyDescent="0.25">
      <c r="B78" s="105" t="s">
        <v>170</v>
      </c>
      <c r="C78" s="105"/>
      <c r="D78" s="105"/>
      <c r="E78" s="163">
        <v>0.08</v>
      </c>
      <c r="F78" s="105"/>
      <c r="G78" s="105"/>
      <c r="H78" s="105"/>
      <c r="I78" s="105"/>
      <c r="J78" s="105"/>
      <c r="K78" s="105"/>
      <c r="L78" s="105"/>
      <c r="M78" s="10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56"/>
  <sheetViews>
    <sheetView showGridLines="0" topLeftCell="A25" workbookViewId="0">
      <selection activeCell="L35" sqref="L35"/>
    </sheetView>
  </sheetViews>
  <sheetFormatPr defaultRowHeight="15" x14ac:dyDescent="0.25"/>
  <cols>
    <col min="6" max="6" width="10.42578125" bestFit="1" customWidth="1"/>
  </cols>
  <sheetData>
    <row r="2" spans="2:22" x14ac:dyDescent="0.25">
      <c r="B2" s="1" t="s">
        <v>42</v>
      </c>
      <c r="C2" s="1"/>
      <c r="D2" s="1"/>
      <c r="E2" s="1"/>
      <c r="F2" s="19" t="s">
        <v>34</v>
      </c>
      <c r="G2" s="1"/>
      <c r="H2" s="1"/>
      <c r="I2" s="1"/>
      <c r="J2" s="1"/>
      <c r="K2" s="1"/>
      <c r="L2" s="1"/>
      <c r="M2" s="21" t="s">
        <v>35</v>
      </c>
      <c r="N2" s="22"/>
      <c r="O2" s="22"/>
      <c r="P2" s="22"/>
      <c r="Q2" s="22"/>
      <c r="R2" s="22"/>
      <c r="S2" s="22"/>
      <c r="T2" s="22"/>
      <c r="U2" s="22"/>
      <c r="V2" s="22"/>
    </row>
    <row r="3" spans="2:22" x14ac:dyDescent="0.25">
      <c r="B3" s="2" t="s">
        <v>1</v>
      </c>
      <c r="C3" s="1"/>
      <c r="D3" s="1"/>
      <c r="E3" s="1"/>
      <c r="F3" s="31">
        <v>42460</v>
      </c>
      <c r="G3" s="31">
        <f>EDATE(F3,12)</f>
        <v>42825</v>
      </c>
      <c r="H3" s="31">
        <f t="shared" ref="H3:L3" si="0">EDATE(G3,12)</f>
        <v>43190</v>
      </c>
      <c r="I3" s="31">
        <f t="shared" si="0"/>
        <v>43555</v>
      </c>
      <c r="J3" s="31">
        <f t="shared" si="0"/>
        <v>43921</v>
      </c>
      <c r="K3" s="31">
        <f t="shared" si="0"/>
        <v>44286</v>
      </c>
      <c r="L3" s="31">
        <f t="shared" si="0"/>
        <v>44651</v>
      </c>
      <c r="M3" s="32">
        <f>EDATE(L3,12)</f>
        <v>45016</v>
      </c>
      <c r="N3" s="32">
        <f t="shared" ref="N3:V3" si="1">EDATE(M3,12)</f>
        <v>45382</v>
      </c>
      <c r="O3" s="32">
        <f t="shared" si="1"/>
        <v>45747</v>
      </c>
      <c r="P3" s="32">
        <f t="shared" si="1"/>
        <v>46112</v>
      </c>
      <c r="Q3" s="32">
        <f t="shared" si="1"/>
        <v>46477</v>
      </c>
      <c r="R3" s="32">
        <f t="shared" si="1"/>
        <v>46843</v>
      </c>
      <c r="S3" s="32">
        <f t="shared" si="1"/>
        <v>47208</v>
      </c>
      <c r="T3" s="32">
        <f t="shared" si="1"/>
        <v>47573</v>
      </c>
      <c r="U3" s="32">
        <f t="shared" si="1"/>
        <v>47938</v>
      </c>
      <c r="V3" s="32">
        <f t="shared" si="1"/>
        <v>48304</v>
      </c>
    </row>
    <row r="5" spans="2:22" x14ac:dyDescent="0.25">
      <c r="B5" s="14" t="s">
        <v>43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2:22" x14ac:dyDescent="0.25">
      <c r="B6" s="33" t="s">
        <v>44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2:22" x14ac:dyDescent="0.25">
      <c r="B7" s="34" t="s">
        <v>95</v>
      </c>
      <c r="C7" s="14"/>
      <c r="D7" s="14"/>
      <c r="E7" s="14"/>
      <c r="F7" s="49">
        <v>1165.6233999999999</v>
      </c>
      <c r="G7" s="49">
        <v>875.56</v>
      </c>
      <c r="H7" s="49">
        <v>1340.4</v>
      </c>
      <c r="I7" s="49">
        <v>1648.17</v>
      </c>
      <c r="J7" s="49">
        <v>1647.35</v>
      </c>
      <c r="K7" s="49">
        <v>1937.87</v>
      </c>
      <c r="L7" s="49">
        <v>1548.81</v>
      </c>
      <c r="M7" s="49"/>
      <c r="N7" s="49"/>
      <c r="O7" s="49"/>
      <c r="P7" s="49"/>
      <c r="Q7" s="49"/>
      <c r="R7" s="49"/>
      <c r="S7" s="49"/>
      <c r="T7" s="49"/>
      <c r="U7" s="49"/>
      <c r="V7" s="49"/>
    </row>
    <row r="8" spans="2:22" x14ac:dyDescent="0.25">
      <c r="B8" s="34" t="s">
        <v>96</v>
      </c>
      <c r="C8" s="14"/>
      <c r="D8" s="14"/>
      <c r="E8" s="14"/>
      <c r="F8" s="49">
        <v>109.5501</v>
      </c>
      <c r="G8" s="49">
        <v>137.69</v>
      </c>
      <c r="H8" s="49">
        <v>142.43</v>
      </c>
      <c r="I8" s="49">
        <v>157.63999999999999</v>
      </c>
      <c r="J8" s="49">
        <v>159.34</v>
      </c>
      <c r="K8" s="49">
        <v>168.47</v>
      </c>
      <c r="L8" s="49">
        <v>247.17</v>
      </c>
      <c r="M8" s="49"/>
      <c r="N8" s="49"/>
      <c r="O8" s="49"/>
      <c r="P8" s="49"/>
      <c r="Q8" s="49"/>
      <c r="R8" s="49"/>
      <c r="S8" s="49"/>
      <c r="T8" s="49"/>
      <c r="U8" s="49"/>
      <c r="V8" s="49"/>
    </row>
    <row r="9" spans="2:22" x14ac:dyDescent="0.25">
      <c r="B9" s="34" t="s">
        <v>97</v>
      </c>
      <c r="C9" s="14"/>
      <c r="D9" s="14"/>
      <c r="E9" s="14"/>
      <c r="F9" s="49">
        <v>400.67320000000001</v>
      </c>
      <c r="G9" s="49">
        <v>446.71</v>
      </c>
      <c r="H9" s="49">
        <v>489.98</v>
      </c>
      <c r="I9" s="49">
        <v>471.62</v>
      </c>
      <c r="J9" s="49">
        <v>522.44000000000005</v>
      </c>
      <c r="K9" s="49">
        <v>472.19</v>
      </c>
      <c r="L9" s="49">
        <v>791.3</v>
      </c>
      <c r="M9" s="49"/>
      <c r="N9" s="49"/>
      <c r="O9" s="49"/>
      <c r="P9" s="49"/>
      <c r="Q9" s="49"/>
      <c r="R9" s="49"/>
      <c r="S9" s="49"/>
      <c r="T9" s="49"/>
      <c r="U9" s="49"/>
      <c r="V9" s="49"/>
    </row>
    <row r="10" spans="2:22" x14ac:dyDescent="0.25">
      <c r="B10" s="34" t="s">
        <v>98</v>
      </c>
      <c r="C10" s="14"/>
      <c r="D10" s="14"/>
      <c r="E10" s="14"/>
      <c r="F10" s="50">
        <v>133.26920000000001</v>
      </c>
      <c r="G10" s="50">
        <v>129.04</v>
      </c>
      <c r="H10" s="50">
        <v>143.69999999999999</v>
      </c>
      <c r="I10" s="50">
        <v>164.7</v>
      </c>
      <c r="J10" s="50">
        <v>177.03</v>
      </c>
      <c r="K10" s="50">
        <v>157.06</v>
      </c>
      <c r="L10" s="50">
        <v>219.39</v>
      </c>
      <c r="M10" s="49"/>
      <c r="N10" s="49"/>
      <c r="O10" s="49"/>
      <c r="P10" s="49"/>
      <c r="Q10" s="49"/>
      <c r="R10" s="49"/>
      <c r="S10" s="49"/>
      <c r="T10" s="49"/>
      <c r="U10" s="49"/>
      <c r="V10" s="49"/>
    </row>
    <row r="11" spans="2:22" x14ac:dyDescent="0.25">
      <c r="B11" s="48" t="s">
        <v>99</v>
      </c>
      <c r="C11" s="6"/>
      <c r="D11" s="6"/>
      <c r="E11" s="6"/>
      <c r="F11" s="53">
        <f>SUM(F7:F10)</f>
        <v>1809.1158999999998</v>
      </c>
      <c r="G11" s="53">
        <f t="shared" ref="G11:V11" si="2">SUM(G7:G10)</f>
        <v>1589</v>
      </c>
      <c r="H11" s="53">
        <f t="shared" si="2"/>
        <v>2116.5100000000002</v>
      </c>
      <c r="I11" s="53">
        <f t="shared" si="2"/>
        <v>2442.1299999999997</v>
      </c>
      <c r="J11" s="53">
        <f t="shared" si="2"/>
        <v>2506.1600000000003</v>
      </c>
      <c r="K11" s="53">
        <f t="shared" si="2"/>
        <v>2735.5899999999997</v>
      </c>
      <c r="L11" s="53">
        <f t="shared" si="2"/>
        <v>2806.6699999999996</v>
      </c>
      <c r="M11" s="53">
        <f t="shared" si="2"/>
        <v>0</v>
      </c>
      <c r="N11" s="53">
        <f t="shared" si="2"/>
        <v>0</v>
      </c>
      <c r="O11" s="53">
        <f t="shared" si="2"/>
        <v>0</v>
      </c>
      <c r="P11" s="53">
        <f t="shared" si="2"/>
        <v>0</v>
      </c>
      <c r="Q11" s="53">
        <f t="shared" si="2"/>
        <v>0</v>
      </c>
      <c r="R11" s="53">
        <f t="shared" si="2"/>
        <v>0</v>
      </c>
      <c r="S11" s="53">
        <f t="shared" si="2"/>
        <v>0</v>
      </c>
      <c r="T11" s="53">
        <f t="shared" si="2"/>
        <v>0</v>
      </c>
      <c r="U11" s="53">
        <f t="shared" si="2"/>
        <v>0</v>
      </c>
      <c r="V11" s="53">
        <f t="shared" si="2"/>
        <v>0</v>
      </c>
    </row>
    <row r="12" spans="2:22" x14ac:dyDescent="0.25">
      <c r="B12" s="33" t="s">
        <v>45</v>
      </c>
      <c r="C12" s="14"/>
      <c r="D12" s="14"/>
      <c r="E12" s="14"/>
      <c r="F12" s="49">
        <v>769.99630000000002</v>
      </c>
      <c r="G12" s="49">
        <v>717.91</v>
      </c>
      <c r="H12" s="49">
        <v>727.32</v>
      </c>
      <c r="I12" s="49">
        <v>762.82</v>
      </c>
      <c r="J12" s="49">
        <v>794.81</v>
      </c>
      <c r="K12" s="49">
        <v>1023.54</v>
      </c>
      <c r="L12" s="49">
        <v>1310.68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</row>
    <row r="13" spans="2:22" x14ac:dyDescent="0.25">
      <c r="B13" s="33" t="s">
        <v>46</v>
      </c>
      <c r="C13" s="14"/>
      <c r="D13" s="14"/>
      <c r="E13" s="14"/>
      <c r="F13" s="49">
        <f>0.5922+276.7696</f>
        <v>277.36180000000002</v>
      </c>
      <c r="G13" s="49">
        <f>670.6037+40.4711</f>
        <v>711.07479999999998</v>
      </c>
      <c r="H13" s="49">
        <f>804.04+68.31</f>
        <v>872.34999999999991</v>
      </c>
      <c r="I13" s="49">
        <f>337.56+40.86</f>
        <v>378.42</v>
      </c>
      <c r="J13" s="49">
        <f>473.29+151.71</f>
        <v>625</v>
      </c>
      <c r="K13" s="49">
        <f>318.9+71.32</f>
        <v>390.21999999999997</v>
      </c>
      <c r="L13" s="49">
        <f>493.59+126.83</f>
        <v>620.41999999999996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 spans="2:22" x14ac:dyDescent="0.25">
      <c r="B14" s="12" t="s">
        <v>47</v>
      </c>
      <c r="C14" s="6"/>
      <c r="D14" s="6"/>
      <c r="E14" s="6"/>
      <c r="F14" s="25">
        <f>SUM(F11:F13)</f>
        <v>2856.4739999999997</v>
      </c>
      <c r="G14" s="25">
        <f t="shared" ref="G14:V14" si="3">SUM(G11:G13)</f>
        <v>3017.9847999999997</v>
      </c>
      <c r="H14" s="25">
        <f t="shared" si="3"/>
        <v>3716.1800000000003</v>
      </c>
      <c r="I14" s="25">
        <f t="shared" si="3"/>
        <v>3583.37</v>
      </c>
      <c r="J14" s="25">
        <f t="shared" si="3"/>
        <v>3925.9700000000003</v>
      </c>
      <c r="K14" s="25">
        <f t="shared" si="3"/>
        <v>4149.3499999999995</v>
      </c>
      <c r="L14" s="25">
        <f t="shared" si="3"/>
        <v>4737.7699999999995</v>
      </c>
      <c r="M14" s="25">
        <f t="shared" si="3"/>
        <v>0</v>
      </c>
      <c r="N14" s="25">
        <f t="shared" si="3"/>
        <v>0</v>
      </c>
      <c r="O14" s="25">
        <f t="shared" si="3"/>
        <v>0</v>
      </c>
      <c r="P14" s="25">
        <f t="shared" si="3"/>
        <v>0</v>
      </c>
      <c r="Q14" s="25">
        <f t="shared" si="3"/>
        <v>0</v>
      </c>
      <c r="R14" s="25">
        <f t="shared" si="3"/>
        <v>0</v>
      </c>
      <c r="S14" s="25">
        <f t="shared" si="3"/>
        <v>0</v>
      </c>
      <c r="T14" s="25">
        <f t="shared" si="3"/>
        <v>0</v>
      </c>
      <c r="U14" s="25">
        <f t="shared" si="3"/>
        <v>0</v>
      </c>
      <c r="V14" s="25">
        <f t="shared" si="3"/>
        <v>0</v>
      </c>
    </row>
    <row r="15" spans="2:22" x14ac:dyDescent="0.25">
      <c r="B15" s="13"/>
      <c r="C15" s="14"/>
      <c r="D15" s="14"/>
      <c r="E15" s="14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spans="2:22" x14ac:dyDescent="0.25">
      <c r="B16" s="37" t="s">
        <v>48</v>
      </c>
      <c r="C16" s="14"/>
      <c r="D16" s="14"/>
      <c r="E16" s="14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7" spans="2:22" x14ac:dyDescent="0.25">
      <c r="B17" s="33" t="s">
        <v>49</v>
      </c>
      <c r="C17" s="14"/>
      <c r="D17" s="14"/>
      <c r="E17" s="14"/>
      <c r="F17" s="54">
        <v>2489.0362</v>
      </c>
      <c r="G17" s="54">
        <v>2451.4109999999996</v>
      </c>
      <c r="H17" s="54">
        <v>2503.0400000000004</v>
      </c>
      <c r="I17" s="54">
        <v>3057.25</v>
      </c>
      <c r="J17" s="54">
        <v>3470.57</v>
      </c>
      <c r="K17" s="54">
        <v>3389.3999999999996</v>
      </c>
      <c r="L17" s="54">
        <v>3425.7500000000005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spans="2:22" x14ac:dyDescent="0.25">
      <c r="B18" s="35" t="s">
        <v>50</v>
      </c>
      <c r="C18" s="14"/>
      <c r="D18" s="14"/>
      <c r="E18" s="14"/>
      <c r="F18" s="49">
        <v>11.0824</v>
      </c>
      <c r="G18" s="49">
        <v>6.7419000000000029</v>
      </c>
      <c r="H18" s="49">
        <v>3.7299999999999986</v>
      </c>
      <c r="I18" s="49">
        <v>1.5999999999999996</v>
      </c>
      <c r="J18" s="49">
        <v>1.8200000000000003</v>
      </c>
      <c r="K18" s="49">
        <v>1.6899999999999995</v>
      </c>
      <c r="L18" s="49">
        <v>1.4300000000000006</v>
      </c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2:22" x14ac:dyDescent="0.25">
      <c r="B19" s="35" t="s">
        <v>51</v>
      </c>
      <c r="C19" s="14"/>
      <c r="D19" s="14"/>
      <c r="E19" s="14"/>
      <c r="F19" s="49">
        <v>84.832899999999995</v>
      </c>
      <c r="G19" s="49">
        <v>48.54</v>
      </c>
      <c r="H19" s="49">
        <v>105.08</v>
      </c>
      <c r="I19" s="49">
        <v>273.63</v>
      </c>
      <c r="J19" s="49">
        <v>139.41999999999999</v>
      </c>
      <c r="K19" s="49">
        <v>77.75</v>
      </c>
      <c r="L19" s="49">
        <v>241.02</v>
      </c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2:22" x14ac:dyDescent="0.25">
      <c r="B20" s="35" t="s">
        <v>52</v>
      </c>
      <c r="C20" s="14"/>
      <c r="D20" s="14"/>
      <c r="E20" s="14"/>
      <c r="F20" s="49">
        <v>30.0397</v>
      </c>
      <c r="G20" s="49">
        <v>37.17</v>
      </c>
      <c r="H20" s="49">
        <v>45.8</v>
      </c>
      <c r="I20" s="49">
        <v>35.31</v>
      </c>
      <c r="J20" s="49">
        <v>31.2</v>
      </c>
      <c r="K20" s="49">
        <v>2.62</v>
      </c>
      <c r="L20" s="49">
        <v>2.87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 x14ac:dyDescent="0.25">
      <c r="B21" s="35" t="s">
        <v>56</v>
      </c>
      <c r="C21" s="14"/>
      <c r="D21" s="14"/>
      <c r="E21" s="14"/>
      <c r="F21" s="49">
        <f>10.7758+1069.8392</f>
        <v>1080.6149999999998</v>
      </c>
      <c r="G21" s="49">
        <f>1.6296+972.191</f>
        <v>973.82060000000001</v>
      </c>
      <c r="H21" s="49">
        <f>1.53+787.96</f>
        <v>789.49</v>
      </c>
      <c r="I21" s="49">
        <f>1.54+749.57</f>
        <v>751.11</v>
      </c>
      <c r="J21" s="49">
        <f>0.02+558.2</f>
        <v>558.22</v>
      </c>
      <c r="K21" s="49">
        <f>169.72+494.3</f>
        <v>664.02</v>
      </c>
      <c r="L21" s="49">
        <f>132.86+964.29</f>
        <v>1097.1500000000001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2:22" x14ac:dyDescent="0.25">
      <c r="B22" s="35" t="s">
        <v>53</v>
      </c>
      <c r="C22" s="14"/>
      <c r="D22" s="14"/>
      <c r="E22" s="14"/>
      <c r="F22" s="49">
        <v>433.25299999999999</v>
      </c>
      <c r="G22" s="49">
        <v>422.86</v>
      </c>
      <c r="H22" s="49">
        <v>532.64</v>
      </c>
      <c r="I22" s="49">
        <v>666.85</v>
      </c>
      <c r="J22" s="49">
        <v>599.48</v>
      </c>
      <c r="K22" s="49">
        <v>778.92</v>
      </c>
      <c r="L22" s="49">
        <v>1070.06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2:22" x14ac:dyDescent="0.25">
      <c r="B23" s="12" t="s">
        <v>54</v>
      </c>
      <c r="C23" s="6"/>
      <c r="D23" s="6"/>
      <c r="E23" s="6"/>
      <c r="F23" s="25">
        <f t="shared" ref="F23:K23" si="4">SUM(F17:F22)</f>
        <v>4128.859199999999</v>
      </c>
      <c r="G23" s="25">
        <f t="shared" si="4"/>
        <v>3940.5434999999998</v>
      </c>
      <c r="H23" s="25">
        <f t="shared" si="4"/>
        <v>3979.78</v>
      </c>
      <c r="I23" s="25">
        <f t="shared" si="4"/>
        <v>4785.75</v>
      </c>
      <c r="J23" s="25">
        <f t="shared" si="4"/>
        <v>4800.7100000000009</v>
      </c>
      <c r="K23" s="25">
        <f t="shared" si="4"/>
        <v>4914.3999999999996</v>
      </c>
      <c r="L23" s="25">
        <f>SUM(L17:L22)</f>
        <v>5838.2800000000007</v>
      </c>
      <c r="M23" s="25">
        <f t="shared" ref="M23" si="5">SUM(M17:M22)</f>
        <v>0</v>
      </c>
      <c r="N23" s="25">
        <f t="shared" ref="N23" si="6">SUM(N17:N22)</f>
        <v>0</v>
      </c>
      <c r="O23" s="25">
        <f t="shared" ref="O23" si="7">SUM(O17:O22)</f>
        <v>0</v>
      </c>
      <c r="P23" s="25">
        <f t="shared" ref="P23" si="8">SUM(P17:P22)</f>
        <v>0</v>
      </c>
      <c r="Q23" s="25">
        <f t="shared" ref="Q23" si="9">SUM(Q17:Q22)</f>
        <v>0</v>
      </c>
      <c r="R23" s="25">
        <f t="shared" ref="R23:S23" si="10">SUM(R17:R22)</f>
        <v>0</v>
      </c>
      <c r="S23" s="25">
        <f t="shared" si="10"/>
        <v>0</v>
      </c>
      <c r="T23" s="25">
        <f t="shared" ref="T23" si="11">SUM(T17:T22)</f>
        <v>0</v>
      </c>
      <c r="U23" s="25">
        <f t="shared" ref="U23" si="12">SUM(U17:U22)</f>
        <v>0</v>
      </c>
      <c r="V23" s="25">
        <f t="shared" ref="V23" si="13">SUM(V17:V22)</f>
        <v>0</v>
      </c>
    </row>
    <row r="24" spans="2:22" x14ac:dyDescent="0.25">
      <c r="B24" s="36"/>
      <c r="C24" s="14"/>
      <c r="D24" s="14"/>
      <c r="E24" s="14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2:22" x14ac:dyDescent="0.25">
      <c r="B25" s="40" t="s">
        <v>55</v>
      </c>
      <c r="C25" s="41"/>
      <c r="D25" s="41"/>
      <c r="E25" s="41"/>
      <c r="F25" s="52">
        <f>F23+F14</f>
        <v>6985.3331999999991</v>
      </c>
      <c r="G25" s="52">
        <f t="shared" ref="G25:V25" si="14">G23+G14</f>
        <v>6958.5282999999999</v>
      </c>
      <c r="H25" s="52">
        <f t="shared" si="14"/>
        <v>7695.9600000000009</v>
      </c>
      <c r="I25" s="52">
        <f t="shared" si="14"/>
        <v>8369.119999999999</v>
      </c>
      <c r="J25" s="52">
        <f t="shared" si="14"/>
        <v>8726.68</v>
      </c>
      <c r="K25" s="52">
        <f t="shared" si="14"/>
        <v>9063.75</v>
      </c>
      <c r="L25" s="52">
        <f t="shared" si="14"/>
        <v>10576.05</v>
      </c>
      <c r="M25" s="52">
        <f t="shared" si="14"/>
        <v>0</v>
      </c>
      <c r="N25" s="52">
        <f t="shared" si="14"/>
        <v>0</v>
      </c>
      <c r="O25" s="52">
        <f t="shared" si="14"/>
        <v>0</v>
      </c>
      <c r="P25" s="52">
        <f t="shared" si="14"/>
        <v>0</v>
      </c>
      <c r="Q25" s="52">
        <f t="shared" si="14"/>
        <v>0</v>
      </c>
      <c r="R25" s="52">
        <f t="shared" si="14"/>
        <v>0</v>
      </c>
      <c r="S25" s="52">
        <f t="shared" si="14"/>
        <v>0</v>
      </c>
      <c r="T25" s="52">
        <f t="shared" si="14"/>
        <v>0</v>
      </c>
      <c r="U25" s="52">
        <f t="shared" si="14"/>
        <v>0</v>
      </c>
      <c r="V25" s="52">
        <f t="shared" si="14"/>
        <v>0</v>
      </c>
    </row>
    <row r="26" spans="2:22" x14ac:dyDescent="0.25">
      <c r="B26" s="36"/>
      <c r="C26" s="14"/>
      <c r="D26" s="14"/>
      <c r="E26" s="14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2:22" x14ac:dyDescent="0.25">
      <c r="B27" s="35"/>
      <c r="C27" s="14"/>
      <c r="D27" s="14"/>
      <c r="E27" s="14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2:22" x14ac:dyDescent="0.25">
      <c r="B28" s="37" t="s">
        <v>80</v>
      </c>
      <c r="C28" s="14"/>
      <c r="D28" s="14"/>
      <c r="E28" s="14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2:22" x14ac:dyDescent="0.25">
      <c r="B29" s="36" t="s">
        <v>81</v>
      </c>
      <c r="C29" s="14"/>
      <c r="D29" s="14"/>
      <c r="E29" s="14"/>
      <c r="F29" s="49">
        <v>145.9067</v>
      </c>
      <c r="G29" s="49">
        <v>177.41</v>
      </c>
      <c r="H29" s="49">
        <v>246.93</v>
      </c>
      <c r="I29" s="49">
        <v>240.36</v>
      </c>
      <c r="J29" s="49">
        <v>291.92</v>
      </c>
      <c r="K29" s="49">
        <v>258.02</v>
      </c>
      <c r="L29" s="49">
        <v>348.61</v>
      </c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2:22" x14ac:dyDescent="0.25">
      <c r="B30" s="36" t="s">
        <v>82</v>
      </c>
      <c r="C30" s="14"/>
      <c r="D30" s="14"/>
      <c r="E30" s="14"/>
      <c r="F30" s="49">
        <f>556.4434+1016.8213</f>
        <v>1573.2646999999999</v>
      </c>
      <c r="G30" s="49">
        <f>423.76+1055.0599</f>
        <v>1478.8199</v>
      </c>
      <c r="H30" s="49">
        <f>281.38+805.51</f>
        <v>1086.8899999999999</v>
      </c>
      <c r="I30" s="49">
        <f>298.45+868.68</f>
        <v>1167.1299999999999</v>
      </c>
      <c r="J30" s="49">
        <f>207.41+723.02</f>
        <v>930.43</v>
      </c>
      <c r="K30" s="49">
        <f>551.27+283.94</f>
        <v>835.21</v>
      </c>
      <c r="L30" s="49">
        <f>594.1+465.15</f>
        <v>1059.25</v>
      </c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2:22" x14ac:dyDescent="0.25">
      <c r="B31" s="36" t="s">
        <v>83</v>
      </c>
      <c r="C31" s="14"/>
      <c r="D31" s="14"/>
      <c r="E31" s="14"/>
      <c r="F31" s="49">
        <f>134.1279+738.2725-556.4434</f>
        <v>315.95699999999999</v>
      </c>
      <c r="G31" s="49">
        <f>147.017+600.7559-423.755</f>
        <v>324.01789999999994</v>
      </c>
      <c r="H31" s="49">
        <f>115.07+421.2-281.38</f>
        <v>254.89</v>
      </c>
      <c r="I31" s="49">
        <f>71.45+535.63-298.45</f>
        <v>308.63000000000005</v>
      </c>
      <c r="J31" s="49">
        <f>72.52+441.19-207.41</f>
        <v>306.30000000000007</v>
      </c>
      <c r="K31" s="49">
        <f>82.65+164</f>
        <v>246.65</v>
      </c>
      <c r="L31" s="49">
        <f>109.25+306.39</f>
        <v>415.64</v>
      </c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2:22" x14ac:dyDescent="0.25">
      <c r="B32" s="12" t="s">
        <v>84</v>
      </c>
      <c r="C32" s="6"/>
      <c r="D32" s="6"/>
      <c r="E32" s="6"/>
      <c r="F32" s="25">
        <f>SUM(F29:F31)</f>
        <v>2035.1284000000001</v>
      </c>
      <c r="G32" s="25">
        <f t="shared" ref="G32:V32" si="15">SUM(G29:G31)</f>
        <v>1980.2478000000001</v>
      </c>
      <c r="H32" s="25">
        <f t="shared" si="15"/>
        <v>1588.71</v>
      </c>
      <c r="I32" s="25">
        <f t="shared" si="15"/>
        <v>1716.12</v>
      </c>
      <c r="J32" s="25">
        <f t="shared" si="15"/>
        <v>1528.65</v>
      </c>
      <c r="K32" s="25">
        <f t="shared" si="15"/>
        <v>1339.88</v>
      </c>
      <c r="L32" s="25">
        <f t="shared" si="15"/>
        <v>1823.5</v>
      </c>
      <c r="M32" s="25">
        <f t="shared" si="15"/>
        <v>0</v>
      </c>
      <c r="N32" s="25">
        <f t="shared" si="15"/>
        <v>0</v>
      </c>
      <c r="O32" s="25">
        <f t="shared" si="15"/>
        <v>0</v>
      </c>
      <c r="P32" s="25">
        <f t="shared" si="15"/>
        <v>0</v>
      </c>
      <c r="Q32" s="25">
        <f t="shared" si="15"/>
        <v>0</v>
      </c>
      <c r="R32" s="25">
        <f t="shared" si="15"/>
        <v>0</v>
      </c>
      <c r="S32" s="25">
        <f t="shared" si="15"/>
        <v>0</v>
      </c>
      <c r="T32" s="25">
        <f t="shared" si="15"/>
        <v>0</v>
      </c>
      <c r="U32" s="25">
        <f t="shared" si="15"/>
        <v>0</v>
      </c>
      <c r="V32" s="25">
        <f t="shared" si="15"/>
        <v>0</v>
      </c>
    </row>
    <row r="33" spans="2:22" x14ac:dyDescent="0.25">
      <c r="B33" s="13"/>
      <c r="C33" s="14"/>
      <c r="D33" s="14"/>
      <c r="E33" s="14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spans="2:22" x14ac:dyDescent="0.25">
      <c r="B34" s="29" t="s">
        <v>85</v>
      </c>
      <c r="C34" s="14"/>
      <c r="D34" s="14"/>
      <c r="E34" s="14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2:22" x14ac:dyDescent="0.25">
      <c r="B35" s="33" t="s">
        <v>100</v>
      </c>
      <c r="C35" s="14"/>
      <c r="D35" s="14"/>
      <c r="E35" s="14"/>
      <c r="F35" s="54">
        <v>1022.2385</v>
      </c>
      <c r="G35" s="54">
        <v>719.35</v>
      </c>
      <c r="H35" s="54">
        <v>1195.55</v>
      </c>
      <c r="I35" s="54">
        <v>1071.3499999999999</v>
      </c>
      <c r="J35" s="54">
        <v>1266.1400000000001</v>
      </c>
      <c r="K35" s="54">
        <v>1296.5999999999999</v>
      </c>
      <c r="L35" s="54">
        <v>921.06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</row>
    <row r="36" spans="2:22" x14ac:dyDescent="0.25">
      <c r="B36" s="35" t="s">
        <v>86</v>
      </c>
      <c r="C36" s="14"/>
      <c r="D36" s="14"/>
      <c r="E36" s="14"/>
      <c r="F36" s="49">
        <v>206.38929999999999</v>
      </c>
      <c r="G36" s="49">
        <v>238.40020000000001</v>
      </c>
      <c r="H36" s="49">
        <v>235.6</v>
      </c>
      <c r="I36" s="49">
        <v>297.47000000000003</v>
      </c>
      <c r="J36" s="49">
        <v>225.32</v>
      </c>
      <c r="K36" s="49">
        <v>242.48</v>
      </c>
      <c r="L36" s="49">
        <v>229.78</v>
      </c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2:22" x14ac:dyDescent="0.25">
      <c r="B37" s="35" t="s">
        <v>87</v>
      </c>
      <c r="C37" s="14"/>
      <c r="D37" s="14"/>
      <c r="E37" s="14"/>
      <c r="F37" s="49">
        <f>5.9282+5.2136</f>
        <v>11.1418</v>
      </c>
      <c r="G37" s="49">
        <f>8.9+4.28</f>
        <v>13.18</v>
      </c>
      <c r="H37" s="49">
        <f>7.04+4.82</f>
        <v>11.86</v>
      </c>
      <c r="I37" s="49">
        <f>10.86+2.79</f>
        <v>13.649999999999999</v>
      </c>
      <c r="J37" s="49">
        <f>14.45+2.46</f>
        <v>16.91</v>
      </c>
      <c r="K37" s="49">
        <f>16.38+2.62</f>
        <v>19</v>
      </c>
      <c r="L37" s="49">
        <f>15.98+2.77</f>
        <v>18.75</v>
      </c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2:22" x14ac:dyDescent="0.25">
      <c r="B38" s="44" t="s">
        <v>83</v>
      </c>
      <c r="C38" s="14"/>
      <c r="D38" s="14"/>
      <c r="E38" s="14"/>
      <c r="F38" s="49">
        <v>20.512599999999999</v>
      </c>
      <c r="G38" s="49">
        <v>21.5</v>
      </c>
      <c r="H38" s="49">
        <v>32.28</v>
      </c>
      <c r="I38" s="49">
        <v>31.43</v>
      </c>
      <c r="J38" s="49">
        <v>23.45</v>
      </c>
      <c r="K38" s="49">
        <v>27.24</v>
      </c>
      <c r="L38" s="49">
        <v>43.84</v>
      </c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2:22" x14ac:dyDescent="0.25">
      <c r="B39" s="12" t="s">
        <v>88</v>
      </c>
      <c r="C39" s="6"/>
      <c r="D39" s="6"/>
      <c r="E39" s="6"/>
      <c r="F39" s="25">
        <f>SUM(F35:F38)</f>
        <v>1260.2822000000001</v>
      </c>
      <c r="G39" s="25">
        <f t="shared" ref="G39:V39" si="16">SUM(G35:G38)</f>
        <v>992.43020000000001</v>
      </c>
      <c r="H39" s="25">
        <f t="shared" si="16"/>
        <v>1475.2899999999997</v>
      </c>
      <c r="I39" s="25">
        <f t="shared" si="16"/>
        <v>1413.9</v>
      </c>
      <c r="J39" s="25">
        <f t="shared" si="16"/>
        <v>1531.8200000000002</v>
      </c>
      <c r="K39" s="25">
        <f t="shared" si="16"/>
        <v>1585.32</v>
      </c>
      <c r="L39" s="25">
        <f t="shared" si="16"/>
        <v>1213.4299999999998</v>
      </c>
      <c r="M39" s="25">
        <f t="shared" si="16"/>
        <v>0</v>
      </c>
      <c r="N39" s="25">
        <f t="shared" si="16"/>
        <v>0</v>
      </c>
      <c r="O39" s="25">
        <f t="shared" si="16"/>
        <v>0</v>
      </c>
      <c r="P39" s="25">
        <f t="shared" si="16"/>
        <v>0</v>
      </c>
      <c r="Q39" s="25">
        <f t="shared" si="16"/>
        <v>0</v>
      </c>
      <c r="R39" s="25">
        <f t="shared" si="16"/>
        <v>0</v>
      </c>
      <c r="S39" s="25">
        <f t="shared" si="16"/>
        <v>0</v>
      </c>
      <c r="T39" s="25">
        <f t="shared" si="16"/>
        <v>0</v>
      </c>
      <c r="U39" s="25">
        <f t="shared" si="16"/>
        <v>0</v>
      </c>
      <c r="V39" s="25">
        <f t="shared" si="16"/>
        <v>0</v>
      </c>
    </row>
    <row r="40" spans="2:22" x14ac:dyDescent="0.25">
      <c r="B40" s="35"/>
      <c r="C40" s="14"/>
      <c r="D40" s="14"/>
      <c r="E40" s="14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2:22" x14ac:dyDescent="0.25">
      <c r="B41" s="40" t="s">
        <v>89</v>
      </c>
      <c r="C41" s="41"/>
      <c r="D41" s="41"/>
      <c r="E41" s="41"/>
      <c r="F41" s="52">
        <f>F39+F32</f>
        <v>3295.4106000000002</v>
      </c>
      <c r="G41" s="52">
        <f t="shared" ref="G41:V41" si="17">G39+G32</f>
        <v>2972.6779999999999</v>
      </c>
      <c r="H41" s="52">
        <f t="shared" si="17"/>
        <v>3064</v>
      </c>
      <c r="I41" s="52">
        <f t="shared" si="17"/>
        <v>3130.02</v>
      </c>
      <c r="J41" s="52">
        <f t="shared" si="17"/>
        <v>3060.4700000000003</v>
      </c>
      <c r="K41" s="52">
        <f t="shared" si="17"/>
        <v>2925.2</v>
      </c>
      <c r="L41" s="52">
        <f t="shared" si="17"/>
        <v>3036.93</v>
      </c>
      <c r="M41" s="52">
        <f t="shared" si="17"/>
        <v>0</v>
      </c>
      <c r="N41" s="52">
        <f t="shared" si="17"/>
        <v>0</v>
      </c>
      <c r="O41" s="52">
        <f t="shared" si="17"/>
        <v>0</v>
      </c>
      <c r="P41" s="52">
        <f t="shared" si="17"/>
        <v>0</v>
      </c>
      <c r="Q41" s="52">
        <f t="shared" si="17"/>
        <v>0</v>
      </c>
      <c r="R41" s="52">
        <f t="shared" si="17"/>
        <v>0</v>
      </c>
      <c r="S41" s="52">
        <f t="shared" si="17"/>
        <v>0</v>
      </c>
      <c r="T41" s="52">
        <f t="shared" si="17"/>
        <v>0</v>
      </c>
      <c r="U41" s="52">
        <f t="shared" si="17"/>
        <v>0</v>
      </c>
      <c r="V41" s="52">
        <f t="shared" si="17"/>
        <v>0</v>
      </c>
    </row>
    <row r="42" spans="2:22" x14ac:dyDescent="0.25">
      <c r="B42" s="35"/>
      <c r="C42" s="14"/>
      <c r="D42" s="14"/>
      <c r="E42" s="14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</row>
    <row r="43" spans="2:22" x14ac:dyDescent="0.25">
      <c r="B43" s="35"/>
      <c r="C43" s="14"/>
      <c r="D43" s="14"/>
      <c r="E43" s="14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</row>
    <row r="44" spans="2:22" x14ac:dyDescent="0.25">
      <c r="B44" s="29" t="s">
        <v>90</v>
      </c>
      <c r="C44" s="14"/>
      <c r="D44" s="14"/>
      <c r="E44" s="14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</row>
    <row r="45" spans="2:22" x14ac:dyDescent="0.25">
      <c r="B45" s="33" t="s">
        <v>91</v>
      </c>
      <c r="C45" s="14"/>
      <c r="D45" s="14"/>
      <c r="E45" s="14"/>
      <c r="F45" s="54">
        <v>62.053100000000001</v>
      </c>
      <c r="G45" s="54">
        <v>55.93</v>
      </c>
      <c r="H45" s="54">
        <v>57.43</v>
      </c>
      <c r="I45" s="54">
        <v>57.48</v>
      </c>
      <c r="J45" s="54">
        <v>57.52</v>
      </c>
      <c r="K45" s="54">
        <v>57.56</v>
      </c>
      <c r="L45" s="54">
        <v>57.77</v>
      </c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2:22" x14ac:dyDescent="0.25">
      <c r="B46" s="35" t="s">
        <v>92</v>
      </c>
      <c r="C46" s="14"/>
      <c r="D46" s="14"/>
      <c r="E46" s="14"/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/>
      <c r="N46" s="49"/>
      <c r="O46" s="49"/>
      <c r="P46" s="49"/>
      <c r="Q46" s="49"/>
      <c r="R46" s="49"/>
      <c r="S46" s="49"/>
      <c r="T46" s="49"/>
      <c r="U46" s="49"/>
      <c r="V46" s="49"/>
    </row>
    <row r="47" spans="2:22" x14ac:dyDescent="0.25">
      <c r="B47" s="33" t="s">
        <v>103</v>
      </c>
      <c r="C47" s="14"/>
      <c r="D47" s="14"/>
      <c r="E47" s="14"/>
      <c r="F47" s="54">
        <v>3626.9366</v>
      </c>
      <c r="G47" s="54">
        <v>3928.87</v>
      </c>
      <c r="H47" s="54">
        <v>4573.42</v>
      </c>
      <c r="I47" s="54">
        <v>5180.43</v>
      </c>
      <c r="J47" s="54">
        <v>5607.53</v>
      </c>
      <c r="K47" s="54">
        <v>6079.7</v>
      </c>
      <c r="L47" s="54">
        <v>7480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2:22" x14ac:dyDescent="0.25">
      <c r="B48" s="33" t="s">
        <v>101</v>
      </c>
      <c r="C48" s="14"/>
      <c r="D48" s="14"/>
      <c r="E48" s="14"/>
      <c r="F48" s="54">
        <v>0.93069999999999997</v>
      </c>
      <c r="G48" s="54">
        <v>1.05</v>
      </c>
      <c r="H48" s="54">
        <v>1.1100000000000001</v>
      </c>
      <c r="I48" s="54">
        <v>1.19</v>
      </c>
      <c r="J48" s="54">
        <v>1.1599999999999999</v>
      </c>
      <c r="K48" s="54">
        <v>1.29</v>
      </c>
      <c r="L48" s="54">
        <v>1.35</v>
      </c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2:22" x14ac:dyDescent="0.25">
      <c r="B49" s="33"/>
      <c r="C49" s="14"/>
      <c r="D49" s="14"/>
      <c r="E49" s="14"/>
      <c r="F49" s="51"/>
      <c r="G49" s="51"/>
      <c r="H49" s="51"/>
      <c r="I49" s="51"/>
      <c r="J49" s="51"/>
      <c r="K49" s="51"/>
      <c r="L49" s="54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2:22" x14ac:dyDescent="0.25">
      <c r="B50" s="55" t="s">
        <v>102</v>
      </c>
      <c r="C50" s="14"/>
      <c r="D50" s="14"/>
      <c r="E50" s="14"/>
      <c r="F50" s="49">
        <v>6.2053137999999999</v>
      </c>
      <c r="G50" s="49">
        <v>5.5928807999999997</v>
      </c>
      <c r="H50" s="49">
        <v>5.7433459999999998</v>
      </c>
      <c r="I50" s="49">
        <v>5.7478160000000003</v>
      </c>
      <c r="J50" s="49">
        <v>5.7518760000000002</v>
      </c>
      <c r="K50" s="49">
        <v>5.7562559999999996</v>
      </c>
      <c r="L50" s="49">
        <v>28.886405</v>
      </c>
      <c r="M50" s="49"/>
      <c r="N50" s="49"/>
      <c r="O50" s="49"/>
      <c r="P50" s="49"/>
      <c r="Q50" s="49"/>
      <c r="R50" s="49"/>
      <c r="S50" s="49"/>
      <c r="T50" s="49"/>
      <c r="U50" s="49"/>
      <c r="V50" s="49"/>
    </row>
    <row r="51" spans="2:22" x14ac:dyDescent="0.25">
      <c r="B51" s="45" t="s">
        <v>93</v>
      </c>
      <c r="C51" s="41"/>
      <c r="D51" s="41"/>
      <c r="E51" s="41"/>
      <c r="F51" s="52">
        <f t="shared" ref="F51:V51" si="18">SUM(F45:F48)</f>
        <v>3689.9204</v>
      </c>
      <c r="G51" s="52">
        <f t="shared" si="18"/>
        <v>3985.85</v>
      </c>
      <c r="H51" s="52">
        <f t="shared" si="18"/>
        <v>4631.96</v>
      </c>
      <c r="I51" s="52">
        <f t="shared" si="18"/>
        <v>5239.0999999999995</v>
      </c>
      <c r="J51" s="52">
        <f t="shared" si="18"/>
        <v>5666.21</v>
      </c>
      <c r="K51" s="52">
        <f t="shared" si="18"/>
        <v>6138.55</v>
      </c>
      <c r="L51" s="52">
        <f>SUM(L45:L48)</f>
        <v>7539.1200000000008</v>
      </c>
      <c r="M51" s="52">
        <f t="shared" si="18"/>
        <v>0</v>
      </c>
      <c r="N51" s="52">
        <f t="shared" si="18"/>
        <v>0</v>
      </c>
      <c r="O51" s="52">
        <f t="shared" si="18"/>
        <v>0</v>
      </c>
      <c r="P51" s="52">
        <f t="shared" si="18"/>
        <v>0</v>
      </c>
      <c r="Q51" s="52">
        <f t="shared" si="18"/>
        <v>0</v>
      </c>
      <c r="R51" s="52">
        <f t="shared" si="18"/>
        <v>0</v>
      </c>
      <c r="S51" s="52">
        <f t="shared" si="18"/>
        <v>0</v>
      </c>
      <c r="T51" s="52">
        <f t="shared" si="18"/>
        <v>0</v>
      </c>
      <c r="U51" s="52">
        <f t="shared" si="18"/>
        <v>0</v>
      </c>
      <c r="V51" s="52">
        <f t="shared" si="18"/>
        <v>0</v>
      </c>
    </row>
    <row r="52" spans="2:22" x14ac:dyDescent="0.25">
      <c r="B52" s="14"/>
      <c r="C52" s="14"/>
      <c r="D52" s="14"/>
      <c r="E52" s="14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2:22" x14ac:dyDescent="0.25">
      <c r="B53" s="20"/>
      <c r="C53" s="14"/>
      <c r="D53" s="14"/>
      <c r="E53" s="14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2:22" x14ac:dyDescent="0.25">
      <c r="B54" s="30" t="s">
        <v>94</v>
      </c>
      <c r="C54" s="14"/>
      <c r="D54" s="14"/>
      <c r="E54" s="14"/>
      <c r="F54" s="47">
        <f t="shared" ref="F54:V54" si="19">F51+F41-F25</f>
        <v>-2.1999999989930075E-3</v>
      </c>
      <c r="G54" s="47">
        <f t="shared" si="19"/>
        <v>-2.9999999969732016E-4</v>
      </c>
      <c r="H54" s="47">
        <f t="shared" si="19"/>
        <v>0</v>
      </c>
      <c r="I54" s="47">
        <f t="shared" si="19"/>
        <v>0</v>
      </c>
      <c r="J54" s="47">
        <f t="shared" si="19"/>
        <v>0</v>
      </c>
      <c r="K54" s="47">
        <f t="shared" si="19"/>
        <v>0</v>
      </c>
      <c r="L54" s="47">
        <f t="shared" si="19"/>
        <v>0</v>
      </c>
      <c r="M54" s="47">
        <f t="shared" si="19"/>
        <v>0</v>
      </c>
      <c r="N54" s="47">
        <f t="shared" si="19"/>
        <v>0</v>
      </c>
      <c r="O54" s="47">
        <f t="shared" si="19"/>
        <v>0</v>
      </c>
      <c r="P54" s="47">
        <f t="shared" si="19"/>
        <v>0</v>
      </c>
      <c r="Q54" s="47">
        <f t="shared" si="19"/>
        <v>0</v>
      </c>
      <c r="R54" s="47">
        <f t="shared" si="19"/>
        <v>0</v>
      </c>
      <c r="S54" s="47">
        <f t="shared" si="19"/>
        <v>0</v>
      </c>
      <c r="T54" s="47">
        <f t="shared" si="19"/>
        <v>0</v>
      </c>
      <c r="U54" s="47">
        <f t="shared" si="19"/>
        <v>0</v>
      </c>
      <c r="V54" s="47">
        <f t="shared" si="19"/>
        <v>0</v>
      </c>
    </row>
    <row r="55" spans="2:22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2:22" x14ac:dyDescent="0.25">
      <c r="B56" s="17"/>
      <c r="C56" s="14"/>
      <c r="D56" s="14"/>
      <c r="E56" s="14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opLeftCell="A7" workbookViewId="0">
      <selection activeCell="O22" sqref="O22"/>
    </sheetView>
  </sheetViews>
  <sheetFormatPr defaultRowHeight="15" x14ac:dyDescent="0.25"/>
  <cols>
    <col min="2" max="2" width="25.7109375" bestFit="1" customWidth="1"/>
    <col min="3" max="3" width="15.42578125" bestFit="1" customWidth="1"/>
    <col min="9" max="12" width="9.85546875" bestFit="1" customWidth="1"/>
    <col min="13" max="13" width="14.5703125" bestFit="1" customWidth="1"/>
    <col min="14" max="14" width="9.85546875" bestFit="1" customWidth="1"/>
  </cols>
  <sheetData>
    <row r="2" spans="2:13" x14ac:dyDescent="0.25">
      <c r="B2" t="s">
        <v>275</v>
      </c>
      <c r="C2" s="16" t="s">
        <v>35</v>
      </c>
    </row>
    <row r="3" spans="2:13" x14ac:dyDescent="0.25">
      <c r="C3" s="175">
        <f>'Income Statement'!P$3</f>
        <v>45017</v>
      </c>
      <c r="D3" s="175">
        <f>'Income Statement'!Q$3</f>
        <v>45383</v>
      </c>
      <c r="E3" s="175">
        <f>'Income Statement'!R$3</f>
        <v>45748</v>
      </c>
      <c r="F3" s="175">
        <f>'Income Statement'!S$3</f>
        <v>46113</v>
      </c>
      <c r="G3" s="175">
        <f>'Income Statement'!T$3</f>
        <v>46478</v>
      </c>
      <c r="H3" s="175">
        <f>'Income Statement'!U$3</f>
        <v>46844</v>
      </c>
      <c r="I3" s="175">
        <f>'Income Statement'!V$3</f>
        <v>47209</v>
      </c>
      <c r="J3" s="175">
        <f>'Income Statement'!W$3</f>
        <v>47574</v>
      </c>
      <c r="K3" s="175">
        <f>'Income Statement'!X$3</f>
        <v>47939</v>
      </c>
      <c r="L3" s="175">
        <f>'Income Statement'!Y$3</f>
        <v>48305</v>
      </c>
    </row>
    <row r="5" spans="2:13" x14ac:dyDescent="0.25">
      <c r="B5" t="s">
        <v>267</v>
      </c>
      <c r="C5" s="62">
        <f>'Income Statement'!P$10-('Income Statement'!$J$70*'Income Statement'!P$10)</f>
        <v>7516.6215370001719</v>
      </c>
      <c r="D5" s="62">
        <f>'Income Statement'!Q$10-('Income Statement'!$J$70*'Income Statement'!Q$10)</f>
        <v>7892.4526138501806</v>
      </c>
      <c r="E5" s="62">
        <f>'Income Statement'!R$10-('Income Statement'!$J$70*'Income Statement'!R$10)</f>
        <v>8287.0752445426897</v>
      </c>
      <c r="F5" s="62">
        <f>'Income Statement'!S$10-('Income Statement'!$J$70*'Income Statement'!S$10)</f>
        <v>8701.4290067698239</v>
      </c>
      <c r="G5" s="62">
        <f>'Income Statement'!T$10-('Income Statement'!$J$70*'Income Statement'!T$10)</f>
        <v>9136.5004571083173</v>
      </c>
      <c r="H5" s="62">
        <f>'Income Statement'!U$10-('Income Statement'!$J$70*'Income Statement'!U$10)</f>
        <v>9593.3254799637325</v>
      </c>
      <c r="I5" s="62">
        <f>'Income Statement'!V$10-('Income Statement'!$J$70*'Income Statement'!V$10)</f>
        <v>10072.99175396192</v>
      </c>
      <c r="J5" s="62">
        <f>'Income Statement'!W$10-('Income Statement'!$J$70*'Income Statement'!W$10)</f>
        <v>10576.641341660015</v>
      </c>
      <c r="K5" s="62">
        <f>'Income Statement'!X$10-('Income Statement'!$J$70*'Income Statement'!X$10)</f>
        <v>11105.473408743017</v>
      </c>
      <c r="L5" s="62">
        <f>'Income Statement'!Y$10-('Income Statement'!$J$70*'Income Statement'!Y$10)</f>
        <v>11660.747079180168</v>
      </c>
    </row>
    <row r="6" spans="2:13" x14ac:dyDescent="0.25">
      <c r="B6" t="s">
        <v>268</v>
      </c>
      <c r="C6" s="62">
        <f>'Income Statement'!P$26-('Income Statement'!$J$69*'Income Statement'!P$10)</f>
        <v>3891.4176082177974</v>
      </c>
      <c r="D6" s="62">
        <f>'Income Statement'!Q$26-('Income Statement'!$J$69*'Income Statement'!Q$10)</f>
        <v>4085.9884886286873</v>
      </c>
      <c r="E6" s="62">
        <f>'Income Statement'!R$26-('Income Statement'!$J$69*'Income Statement'!R$10)</f>
        <v>4290.2879130601214</v>
      </c>
      <c r="F6" s="62">
        <f>'Income Statement'!S$26-('Income Statement'!$J$69*'Income Statement'!S$10)</f>
        <v>4504.8023087131278</v>
      </c>
      <c r="G6" s="62">
        <f>'Income Statement'!T$26-('Income Statement'!$J$69*'Income Statement'!T$10)</f>
        <v>4730.0424241487854</v>
      </c>
      <c r="H6" s="62">
        <f>'Income Statement'!U$26-('Income Statement'!$J$69*'Income Statement'!U$10)</f>
        <v>4966.5445453562243</v>
      </c>
      <c r="I6" s="62">
        <f>'Income Statement'!V$26-('Income Statement'!$J$69*'Income Statement'!V$10)</f>
        <v>5214.8717726240357</v>
      </c>
      <c r="J6" s="62">
        <f>'Income Statement'!W$26-('Income Statement'!$J$69*'Income Statement'!W$10)</f>
        <v>5475.6153612552371</v>
      </c>
      <c r="K6" s="62">
        <f>'Income Statement'!X$26-('Income Statement'!$J$69*'Income Statement'!X$10)</f>
        <v>5749.3961293179991</v>
      </c>
      <c r="L6" s="62">
        <f>'Income Statement'!Y$26-('Income Statement'!$J$69*'Income Statement'!Y$10)</f>
        <v>6036.8659357838997</v>
      </c>
    </row>
    <row r="7" spans="2:13" x14ac:dyDescent="0.25">
      <c r="B7" s="173" t="s">
        <v>280</v>
      </c>
      <c r="C7" s="62">
        <f>'Income Statement'!P$27</f>
        <v>3914.9070505209229</v>
      </c>
      <c r="D7" s="62">
        <f>'Income Statement'!Q$27</f>
        <v>4110.6524030469691</v>
      </c>
      <c r="E7" s="62">
        <f>'Income Statement'!R$27</f>
        <v>4316.1850231993176</v>
      </c>
      <c r="F7" s="62">
        <f>'Income Statement'!S$27</f>
        <v>4531.9942743592837</v>
      </c>
      <c r="G7" s="62">
        <f>'Income Statement'!T$27</f>
        <v>4758.5939880772485</v>
      </c>
      <c r="H7" s="62">
        <f>'Income Statement'!U$27</f>
        <v>4996.5236874811108</v>
      </c>
      <c r="I7" s="62">
        <f>'Income Statement'!V$27</f>
        <v>5246.3498718551664</v>
      </c>
      <c r="J7" s="62">
        <f>'Income Statement'!W$27</f>
        <v>5508.6673654479246</v>
      </c>
      <c r="K7" s="62">
        <f>'Income Statement'!X$27</f>
        <v>5784.1007337203209</v>
      </c>
      <c r="L7" s="62">
        <f>'Income Statement'!Y$27</f>
        <v>6073.3057704063376</v>
      </c>
    </row>
    <row r="9" spans="2:13" x14ac:dyDescent="0.25">
      <c r="B9" t="s">
        <v>26</v>
      </c>
      <c r="C9" s="62">
        <f>'Income Statement'!P$39</f>
        <v>2572.882731653036</v>
      </c>
      <c r="D9" s="62">
        <f>'Income Statement'!Q$39</f>
        <v>2701.5268682356877</v>
      </c>
      <c r="E9" s="62">
        <f>'Income Statement'!R$39</f>
        <v>2836.6032116474726</v>
      </c>
      <c r="F9" s="62">
        <f>'Income Statement'!S$39</f>
        <v>2978.4333722298466</v>
      </c>
      <c r="G9" s="62">
        <f>'Income Statement'!T$39</f>
        <v>3127.3550408413385</v>
      </c>
      <c r="H9" s="62">
        <f>'Income Statement'!U$39</f>
        <v>3283.7227928834054</v>
      </c>
      <c r="I9" s="62">
        <f>'Income Statement'!V$39</f>
        <v>3447.9089325275759</v>
      </c>
      <c r="J9" s="62">
        <f>'Income Statement'!W$39</f>
        <v>3620.3043791539549</v>
      </c>
      <c r="K9" s="62">
        <f>'Income Statement'!X$39</f>
        <v>3801.3195981116523</v>
      </c>
      <c r="L9" s="62">
        <f>'Income Statement'!Y$39</f>
        <v>3991.3855780172353</v>
      </c>
    </row>
    <row r="10" spans="2:13" x14ac:dyDescent="0.25">
      <c r="B10" s="173" t="s">
        <v>269</v>
      </c>
      <c r="C10" s="62">
        <f>'Income Statement'!P$40</f>
        <v>1576.9281258518604</v>
      </c>
      <c r="D10" s="62">
        <f>'Income Statement'!Q$40</f>
        <v>1655.774532144454</v>
      </c>
      <c r="E10" s="62">
        <f>'Income Statement'!R$40</f>
        <v>1738.5632587516766</v>
      </c>
      <c r="F10" s="62">
        <f>'Income Statement'!S$40</f>
        <v>1825.4914216892598</v>
      </c>
      <c r="G10" s="62">
        <f>'Income Statement'!T$40</f>
        <v>1916.7659927737232</v>
      </c>
      <c r="H10" s="62">
        <f>'Income Statement'!U$40</f>
        <v>2012.6042924124094</v>
      </c>
      <c r="I10" s="62">
        <f>'Income Statement'!V$40</f>
        <v>2113.2345070330298</v>
      </c>
      <c r="J10" s="62">
        <f>'Income Statement'!W$40</f>
        <v>2218.8962323846818</v>
      </c>
      <c r="K10" s="62">
        <f>'Income Statement'!X$40</f>
        <v>2329.8410440039161</v>
      </c>
      <c r="L10" s="62">
        <f>'Income Statement'!Y$40</f>
        <v>2446.3330962041118</v>
      </c>
    </row>
    <row r="11" spans="2:13" x14ac:dyDescent="0.25">
      <c r="B11" t="s">
        <v>270</v>
      </c>
      <c r="C11" s="62">
        <f>'Income Statement'!$J$71*'Income Statement'!P$10 + 'Income Statement'!$J$73*'Income Statement'!P$10 - 'Income Statement'!P$43</f>
        <v>-19.552031172393853</v>
      </c>
      <c r="D11" s="62">
        <f>'Income Statement'!$J$71*'Income Statement'!Q$10 + 'Income Statement'!$J$73*'Income Statement'!Q$10 - 'Income Statement'!Q$43</f>
        <v>-10.17729155160994</v>
      </c>
      <c r="E11" s="62">
        <f>'Income Statement'!$J$71*'Income Statement'!R$10 + 'Income Statement'!$J$73*'Income Statement'!R$10 - 'Income Statement'!R$43</f>
        <v>-1.0067171264480663</v>
      </c>
      <c r="F11" s="62">
        <f>'Income Statement'!$J$71*'Income Statement'!S$10 + 'Income Statement'!$J$73*'Income Statement'!S$10 - 'Income Statement'!S$43</f>
        <v>7.9932224847936482</v>
      </c>
      <c r="G11" s="62">
        <f>'Income Statement'!$J$71*'Income Statement'!T$10 + 'Income Statement'!$J$73*'Income Statement'!T$10 - 'Income Statement'!T$43</f>
        <v>16.854891171205779</v>
      </c>
      <c r="H11" s="62">
        <f>'Income Statement'!$J$71*'Income Statement'!U$10 + 'Income Statement'!$J$73*'Income Statement'!U$10 - 'Income Statement'!U$43</f>
        <v>25.609612800397301</v>
      </c>
      <c r="I11" s="62">
        <f>'Income Statement'!$J$71*'Income Statement'!V$10 + 'Income Statement'!$J$73*'Income Statement'!V$10 - 'Income Statement'!V$43</f>
        <v>34.287792001457369</v>
      </c>
      <c r="J11" s="62">
        <f>'Income Statement'!$J$71*'Income Statement'!W$10 + 'Income Statement'!$J$73*'Income Statement'!W$10 - 'Income Statement'!W$43</f>
        <v>42.91902975610283</v>
      </c>
      <c r="K11" s="62">
        <f>'Income Statement'!$J$71*'Income Statement'!X$10 + 'Income Statement'!$J$73*'Income Statement'!X$10 - 'Income Statement'!X$43</f>
        <v>51.532234268433342</v>
      </c>
      <c r="L11" s="62">
        <f>'Income Statement'!$J$71*'Income Statement'!Y$10 + 'Income Statement'!$J$73*'Income Statement'!Y$10 - 'Income Statement'!Y$43</f>
        <v>60.155727559786243</v>
      </c>
    </row>
    <row r="12" spans="2:13" x14ac:dyDescent="0.25">
      <c r="B12" t="s">
        <v>271</v>
      </c>
      <c r="C12" s="62">
        <v>-465.15</v>
      </c>
      <c r="D12" s="62">
        <v>-244.03</v>
      </c>
      <c r="E12" s="62">
        <v>-526.24</v>
      </c>
      <c r="F12" s="62">
        <v>-151.82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</row>
    <row r="13" spans="2:13" x14ac:dyDescent="0.25">
      <c r="B13" t="s">
        <v>272</v>
      </c>
      <c r="C13" s="62">
        <f>'Income Statement'!P$45</f>
        <v>-631.98486860039179</v>
      </c>
      <c r="D13" s="62">
        <f>'Income Statement'!Q$45</f>
        <v>-348.58411203041135</v>
      </c>
      <c r="E13" s="62">
        <f>'Income Statement'!R$45</f>
        <v>-366.01331763193195</v>
      </c>
      <c r="F13" s="62">
        <f>'Income Statement'!S$45</f>
        <v>-384.31398351352851</v>
      </c>
      <c r="G13" s="62">
        <f>'Income Statement'!T$45</f>
        <v>-403.52968268920495</v>
      </c>
      <c r="H13" s="62">
        <f>'Income Statement'!U$45</f>
        <v>-423.70616682366517</v>
      </c>
      <c r="I13" s="62">
        <f>'Income Statement'!V$45</f>
        <v>-444.89147516484849</v>
      </c>
      <c r="J13" s="62">
        <f>'Income Statement'!W$45</f>
        <v>-467.13604892309093</v>
      </c>
      <c r="K13" s="62">
        <f>'Income Statement'!X$45</f>
        <v>-490.4928513692455</v>
      </c>
      <c r="L13" s="62">
        <f>'Income Statement'!Y$45</f>
        <v>-515.01749393770774</v>
      </c>
    </row>
    <row r="14" spans="2:13" x14ac:dyDescent="0.25">
      <c r="B14" t="s">
        <v>170</v>
      </c>
      <c r="C14" s="62">
        <f>-'Income Statement'!$E$78*'Income Statement'!P$12</f>
        <v>-663.96973720078347</v>
      </c>
      <c r="D14" s="62">
        <f>-'Income Statement'!$E$78*'Income Statement'!Q$12</f>
        <v>-697.16822406082269</v>
      </c>
      <c r="E14" s="62">
        <f>-'Income Statement'!$E$78*'Income Statement'!R$12</f>
        <v>-732.02663526386391</v>
      </c>
      <c r="F14" s="62">
        <f>-'Income Statement'!$E$78*'Income Statement'!S$12</f>
        <v>-768.62796702705703</v>
      </c>
      <c r="G14" s="62">
        <f>-'Income Statement'!$E$78*'Income Statement'!T$12</f>
        <v>-807.05936537840989</v>
      </c>
      <c r="H14" s="62">
        <f>-'Income Statement'!$E$78*'Income Statement'!U$12</f>
        <v>-847.41233364733034</v>
      </c>
      <c r="I14" s="62">
        <f>-'Income Statement'!$E$78*'Income Statement'!V$12</f>
        <v>-889.78295032969697</v>
      </c>
      <c r="J14" s="62">
        <f>-'Income Statement'!$E$78*'Income Statement'!W$12</f>
        <v>-934.27209784618185</v>
      </c>
      <c r="K14" s="62">
        <f>-'Income Statement'!$E$78*'Income Statement'!X$12</f>
        <v>-980.985702738491</v>
      </c>
      <c r="L14" s="62">
        <f>-'Income Statement'!$E$78*'Income Statement'!Y$12</f>
        <v>-1030.0349878754155</v>
      </c>
    </row>
    <row r="15" spans="2:13" x14ac:dyDescent="0.25">
      <c r="M15" s="3"/>
    </row>
    <row r="16" spans="2:13" x14ac:dyDescent="0.25">
      <c r="B16" s="3" t="s">
        <v>281</v>
      </c>
      <c r="C16" s="62">
        <f>SUM(C10:C14)</f>
        <v>-203.72851112170849</v>
      </c>
      <c r="D16" s="62">
        <f t="shared" ref="D16:L16" si="0">SUM(D10:D14)</f>
        <v>355.81490450161004</v>
      </c>
      <c r="E16" s="62">
        <f t="shared" si="0"/>
        <v>113.27658872943255</v>
      </c>
      <c r="F16" s="62">
        <f t="shared" si="0"/>
        <v>528.72269363346811</v>
      </c>
      <c r="G16" s="62">
        <f t="shared" si="0"/>
        <v>723.03183587731405</v>
      </c>
      <c r="H16" s="62">
        <f t="shared" si="0"/>
        <v>767.09540474181131</v>
      </c>
      <c r="I16" s="62">
        <f t="shared" si="0"/>
        <v>812.84787353994182</v>
      </c>
      <c r="J16" s="62">
        <f t="shared" si="0"/>
        <v>860.40711537151151</v>
      </c>
      <c r="K16" s="62">
        <f t="shared" si="0"/>
        <v>909.89472416461308</v>
      </c>
      <c r="L16" s="62">
        <f t="shared" si="0"/>
        <v>961.4363419507747</v>
      </c>
      <c r="M16" s="62"/>
    </row>
    <row r="17" spans="2:13" x14ac:dyDescent="0.25">
      <c r="B17" s="3"/>
      <c r="C17" s="62"/>
      <c r="D17" s="62"/>
      <c r="E17" s="62"/>
      <c r="F17" s="62"/>
      <c r="G17" s="62"/>
      <c r="H17" s="62"/>
      <c r="I17" s="62"/>
      <c r="J17" s="62"/>
      <c r="K17" s="62"/>
      <c r="L17" s="62">
        <f>$L$16/($C$21-$C$22)</f>
        <v>19228.726839015493</v>
      </c>
      <c r="M17" s="3" t="s">
        <v>283</v>
      </c>
    </row>
    <row r="18" spans="2:13" x14ac:dyDescent="0.25">
      <c r="B18" s="3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3"/>
    </row>
    <row r="19" spans="2:13" x14ac:dyDescent="0.25">
      <c r="B19" s="3"/>
      <c r="C19" s="62">
        <f>C16</f>
        <v>-203.72851112170849</v>
      </c>
      <c r="D19" s="62">
        <f t="shared" ref="D19:K19" si="1">D16</f>
        <v>355.81490450161004</v>
      </c>
      <c r="E19" s="62">
        <f t="shared" si="1"/>
        <v>113.27658872943255</v>
      </c>
      <c r="F19" s="62">
        <f t="shared" si="1"/>
        <v>528.72269363346811</v>
      </c>
      <c r="G19" s="62">
        <f t="shared" si="1"/>
        <v>723.03183587731405</v>
      </c>
      <c r="H19" s="62">
        <f t="shared" si="1"/>
        <v>767.09540474181131</v>
      </c>
      <c r="I19" s="62">
        <f t="shared" si="1"/>
        <v>812.84787353994182</v>
      </c>
      <c r="J19" s="62">
        <f t="shared" si="1"/>
        <v>860.40711537151151</v>
      </c>
      <c r="K19" s="62">
        <f t="shared" si="1"/>
        <v>909.89472416461308</v>
      </c>
      <c r="L19" s="62">
        <f>SUM(L16:L17)</f>
        <v>20190.163180966269</v>
      </c>
      <c r="M19" s="3"/>
    </row>
    <row r="21" spans="2:13" x14ac:dyDescent="0.25">
      <c r="B21" t="s">
        <v>282</v>
      </c>
      <c r="C21" s="176">
        <v>0.1</v>
      </c>
    </row>
    <row r="22" spans="2:13" x14ac:dyDescent="0.25">
      <c r="B22" t="s">
        <v>284</v>
      </c>
      <c r="C22" s="176">
        <v>0.05</v>
      </c>
    </row>
    <row r="23" spans="2:13" x14ac:dyDescent="0.25">
      <c r="B23" t="s">
        <v>286</v>
      </c>
      <c r="C23" s="177">
        <f>'Balance Sheet'!$L$50</f>
        <v>28.886405</v>
      </c>
      <c r="D23" s="62"/>
      <c r="E23" s="62"/>
      <c r="F23" s="62"/>
      <c r="G23" s="62"/>
      <c r="H23" s="62"/>
      <c r="I23" s="62"/>
      <c r="J23" s="62"/>
      <c r="K23" s="62"/>
      <c r="L23" s="62"/>
    </row>
    <row r="24" spans="2:13" x14ac:dyDescent="0.25">
      <c r="C24" s="140"/>
      <c r="D24" s="62"/>
      <c r="E24" s="62"/>
      <c r="F24" s="62"/>
      <c r="G24" s="62"/>
      <c r="H24" s="62"/>
      <c r="I24" s="62"/>
      <c r="J24" s="62"/>
      <c r="K24" s="62"/>
      <c r="L24" s="62"/>
    </row>
    <row r="25" spans="2:13" x14ac:dyDescent="0.25">
      <c r="B25" t="s">
        <v>285</v>
      </c>
      <c r="C25" s="180">
        <f>NPV(C21,C19,D19,E19,F19,G19,H19,I19,J19,K19,L19)</f>
        <v>10425.608367663646</v>
      </c>
      <c r="D25" s="62"/>
      <c r="E25" s="62"/>
      <c r="F25" s="62"/>
      <c r="G25" s="62"/>
      <c r="H25" s="62"/>
      <c r="I25" s="62"/>
      <c r="J25" s="62"/>
      <c r="K25" s="62"/>
      <c r="L25" s="62"/>
    </row>
    <row r="26" spans="2:13" x14ac:dyDescent="0.25">
      <c r="C26" s="62"/>
      <c r="D26" s="62"/>
      <c r="E26" s="62"/>
      <c r="F26" s="62"/>
      <c r="G26" s="62"/>
      <c r="H26" s="62"/>
      <c r="I26" s="62"/>
      <c r="J26" s="62"/>
      <c r="K26" s="62"/>
      <c r="L26" s="62"/>
    </row>
    <row r="27" spans="2:13" x14ac:dyDescent="0.25">
      <c r="B27" s="3" t="s">
        <v>287</v>
      </c>
      <c r="C27" s="179">
        <f>C25/C23</f>
        <v>360.91747545821801</v>
      </c>
    </row>
    <row r="28" spans="2:13" x14ac:dyDescent="0.25">
      <c r="B28" s="3" t="s">
        <v>288</v>
      </c>
      <c r="C28" s="140">
        <v>0.5</v>
      </c>
      <c r="D28" s="62"/>
      <c r="E28" s="62"/>
      <c r="F28" s="62"/>
      <c r="G28" s="62"/>
      <c r="H28" s="62"/>
      <c r="I28" s="62"/>
      <c r="J28" s="62"/>
      <c r="K28" s="62"/>
      <c r="L28" s="62"/>
    </row>
    <row r="29" spans="2:13" x14ac:dyDescent="0.25">
      <c r="B29" s="3"/>
      <c r="C29" s="62"/>
      <c r="D29" s="62"/>
      <c r="E29" s="62"/>
      <c r="F29" s="62"/>
      <c r="G29" s="62"/>
      <c r="H29" s="62"/>
      <c r="I29" s="62"/>
      <c r="J29" s="62"/>
      <c r="K29" s="62"/>
      <c r="L29" s="62"/>
    </row>
    <row r="30" spans="2:13" x14ac:dyDescent="0.25">
      <c r="B30" s="3" t="s">
        <v>289</v>
      </c>
      <c r="C30" s="178">
        <f>C27*(1-C28)</f>
        <v>180.458737729109</v>
      </c>
      <c r="D30" s="62"/>
      <c r="E30" s="62"/>
      <c r="F30" s="62"/>
      <c r="G30" s="62"/>
      <c r="H30" s="62"/>
      <c r="I30" s="62"/>
      <c r="J30" s="62"/>
      <c r="K30" s="62"/>
      <c r="L30" s="62"/>
    </row>
    <row r="31" spans="2:13" x14ac:dyDescent="0.25">
      <c r="C31" s="62"/>
      <c r="D31" s="62"/>
      <c r="E31" s="62"/>
      <c r="F31" s="62"/>
      <c r="G31" s="62"/>
      <c r="H31" s="62"/>
      <c r="I31" s="62"/>
      <c r="J31" s="62"/>
      <c r="K31" s="62"/>
      <c r="L31" s="62"/>
    </row>
    <row r="33" spans="3:12" x14ac:dyDescent="0.25">
      <c r="C33" s="62"/>
      <c r="D33" s="62"/>
      <c r="E33" s="62"/>
      <c r="F33" s="62"/>
      <c r="G33" s="62"/>
      <c r="H33" s="62"/>
      <c r="I33" s="62"/>
      <c r="J33" s="62"/>
      <c r="K33" s="62"/>
      <c r="L33" s="62"/>
    </row>
    <row r="35" spans="3:12" x14ac:dyDescent="0.25">
      <c r="C35" s="62"/>
      <c r="D35" s="62"/>
      <c r="E35" s="62"/>
      <c r="F35" s="62"/>
      <c r="G35" s="62"/>
      <c r="H35" s="62"/>
      <c r="I35" s="62"/>
      <c r="J35" s="62"/>
      <c r="K35" s="62"/>
      <c r="L35" s="62"/>
    </row>
    <row r="37" spans="3:12" x14ac:dyDescent="0.25">
      <c r="C37" t="s">
        <v>279</v>
      </c>
    </row>
    <row r="38" spans="3:12" x14ac:dyDescent="0.25">
      <c r="C38">
        <v>1016.82</v>
      </c>
      <c r="D38">
        <v>1050.06</v>
      </c>
      <c r="E38">
        <v>805.51</v>
      </c>
      <c r="F38">
        <v>868.68</v>
      </c>
      <c r="G38">
        <v>723.02</v>
      </c>
      <c r="H38">
        <v>551.27</v>
      </c>
      <c r="I38">
        <v>594.1</v>
      </c>
    </row>
  </sheetData>
  <dataValidations count="1">
    <dataValidation type="list" allowBlank="1" showInputMessage="1" showErrorMessage="1" sqref="C21">
      <formula1>"7%, 12%, 18%, 25%,10%"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8"/>
  <sheetViews>
    <sheetView showGridLines="0" topLeftCell="A28" zoomScale="87" zoomScaleNormal="87" workbookViewId="0">
      <selection activeCell="F7" sqref="F7"/>
    </sheetView>
  </sheetViews>
  <sheetFormatPr defaultRowHeight="15" x14ac:dyDescent="0.25"/>
  <cols>
    <col min="6" max="12" width="9.7109375" bestFit="1" customWidth="1"/>
  </cols>
  <sheetData>
    <row r="2" spans="2:15" x14ac:dyDescent="0.25">
      <c r="B2" s="114" t="s">
        <v>179</v>
      </c>
      <c r="C2" s="79"/>
      <c r="D2" s="79"/>
      <c r="E2" s="79"/>
      <c r="F2" s="115" t="s">
        <v>34</v>
      </c>
      <c r="G2" s="79"/>
      <c r="H2" s="79"/>
      <c r="I2" s="79"/>
      <c r="J2" s="79"/>
      <c r="K2" s="79"/>
      <c r="L2" s="79"/>
      <c r="O2" s="108"/>
    </row>
    <row r="3" spans="2:15" x14ac:dyDescent="0.25">
      <c r="B3" s="79"/>
      <c r="C3" s="79"/>
      <c r="D3" s="79"/>
      <c r="E3" s="79"/>
      <c r="F3" s="80">
        <v>42460</v>
      </c>
      <c r="G3" s="80">
        <f>EDATE(F3,12)</f>
        <v>42825</v>
      </c>
      <c r="H3" s="80">
        <f t="shared" ref="H3:L3" si="0">EDATE(G3,12)</f>
        <v>43190</v>
      </c>
      <c r="I3" s="80">
        <f t="shared" si="0"/>
        <v>43555</v>
      </c>
      <c r="J3" s="80">
        <f t="shared" si="0"/>
        <v>43921</v>
      </c>
      <c r="K3" s="80">
        <f t="shared" si="0"/>
        <v>44286</v>
      </c>
      <c r="L3" s="80">
        <f t="shared" si="0"/>
        <v>44651</v>
      </c>
      <c r="O3" s="109" t="s">
        <v>234</v>
      </c>
    </row>
    <row r="4" spans="2:15" x14ac:dyDescent="0.25">
      <c r="O4" s="110"/>
    </row>
    <row r="5" spans="2:15" x14ac:dyDescent="0.25">
      <c r="B5" t="s">
        <v>180</v>
      </c>
      <c r="F5" s="62">
        <f>'Income Statement'!$I$10/'Balance Sheet'!$F$12</f>
        <v>7.2266616086337034</v>
      </c>
      <c r="G5" s="62">
        <f>'Income Statement'!J$10/(('Balance Sheet'!F$12+'Balance Sheet'!G$12)*0.5)</f>
        <v>7.6344323563923338</v>
      </c>
      <c r="H5" s="62">
        <f>'Income Statement'!K$10/(('Balance Sheet'!G$12+'Balance Sheet'!H$12)*0.5)</f>
        <v>8.0816340651660976</v>
      </c>
      <c r="I5" s="62">
        <f>'Income Statement'!L$10/(('Balance Sheet'!H$12+'Balance Sheet'!I$12)*0.5)</f>
        <v>8.5909377642369158</v>
      </c>
      <c r="J5" s="62">
        <f>'Income Statement'!M$10/(('Balance Sheet'!I$12+'Balance Sheet'!J$12)*0.5)</f>
        <v>8.1027586782483638</v>
      </c>
      <c r="K5" s="62">
        <f>'Income Statement'!N$10/(('Balance Sheet'!J$12+'Balance Sheet'!K$12)*0.5)</f>
        <v>6.5043363488877279</v>
      </c>
      <c r="L5" s="62">
        <f>'Income Statement'!O$10/(('Balance Sheet'!K$12+'Balance Sheet'!L$12)*0.5)</f>
        <v>8.0213775908012082</v>
      </c>
      <c r="M5" s="107"/>
      <c r="O5" s="111">
        <f>AVERAGE(F5:L5)</f>
        <v>7.7374483446237647</v>
      </c>
    </row>
    <row r="6" spans="2:15" x14ac:dyDescent="0.25">
      <c r="B6" s="7" t="s">
        <v>181</v>
      </c>
      <c r="F6" s="104">
        <f>365/F$5</f>
        <v>50.507415424562559</v>
      </c>
      <c r="G6" s="104">
        <f t="shared" ref="G6:L6" si="1">365/G$5</f>
        <v>47.809710396396973</v>
      </c>
      <c r="H6" s="104">
        <f t="shared" si="1"/>
        <v>45.16413352260566</v>
      </c>
      <c r="I6" s="104">
        <f t="shared" si="1"/>
        <v>42.486630681862572</v>
      </c>
      <c r="J6" s="104">
        <f t="shared" si="1"/>
        <v>45.046386606555693</v>
      </c>
      <c r="K6" s="104">
        <f t="shared" si="1"/>
        <v>56.116409180225851</v>
      </c>
      <c r="L6" s="104">
        <f t="shared" si="1"/>
        <v>45.503405851206452</v>
      </c>
      <c r="M6" s="107"/>
      <c r="O6" s="112">
        <f t="shared" ref="O6:O13" si="2">AVERAGE(F6:L6)</f>
        <v>47.519155951916545</v>
      </c>
    </row>
    <row r="7" spans="2:15" x14ac:dyDescent="0.25">
      <c r="B7" t="s">
        <v>182</v>
      </c>
      <c r="F7" s="62">
        <f>('Income Statement'!I$26-'Income Statement'!I$25)/'Balance Sheet'!$F$11</f>
        <v>1.5114023374621832</v>
      </c>
      <c r="G7" s="62">
        <f>('Income Statement'!J$26-'Income Statement'!J$25)/(('Balance Sheet'!F$11+'Balance Sheet'!G$11)*0.5)</f>
        <v>1.6867544158808712</v>
      </c>
      <c r="H7" s="62">
        <f>('Income Statement'!K$26-'Income Statement'!K$25)/(('Balance Sheet'!G$11+'Balance Sheet'!H$11)*0.5)</f>
        <v>1.7347949405075143</v>
      </c>
      <c r="I7" s="62">
        <f>('Income Statement'!L$26-'Income Statement'!L$25)/(('Balance Sheet'!H$11+'Balance Sheet'!I$11)*0.5)</f>
        <v>1.4541968657318851</v>
      </c>
      <c r="J7" s="62">
        <f>('Income Statement'!M$26-'Income Statement'!M$25)/(('Balance Sheet'!I$11+'Balance Sheet'!J$11)*0.5)</f>
        <v>1.3680200634966828</v>
      </c>
      <c r="K7" s="62">
        <f>('Income Statement'!N$26-'Income Statement'!N$25)/(('Balance Sheet'!J$11+'Balance Sheet'!K$11)*0.5)</f>
        <v>1.1778165688939761</v>
      </c>
      <c r="L7" s="62">
        <f>('Income Statement'!O$26-'Income Statement'!O$25)/(('Balance Sheet'!K$11+'Balance Sheet'!L$11)*0.5)</f>
        <v>1.7310483448990119</v>
      </c>
      <c r="M7" s="107"/>
      <c r="O7" s="111">
        <f t="shared" si="2"/>
        <v>1.5234333624103036</v>
      </c>
    </row>
    <row r="8" spans="2:15" x14ac:dyDescent="0.25">
      <c r="B8" s="7" t="s">
        <v>183</v>
      </c>
      <c r="F8" s="104">
        <f>365/F$7</f>
        <v>241.49757543241373</v>
      </c>
      <c r="G8" s="104">
        <f t="shared" ref="G8:L8" si="3">365/G$7</f>
        <v>216.39190421765494</v>
      </c>
      <c r="H8" s="104">
        <f t="shared" si="3"/>
        <v>210.39950686806779</v>
      </c>
      <c r="I8" s="104">
        <f t="shared" si="3"/>
        <v>250.99765279462252</v>
      </c>
      <c r="J8" s="104">
        <f t="shared" si="3"/>
        <v>266.80895239727238</v>
      </c>
      <c r="K8" s="104">
        <f t="shared" si="3"/>
        <v>309.89545370613337</v>
      </c>
      <c r="L8" s="104">
        <f t="shared" si="3"/>
        <v>210.85488517727899</v>
      </c>
      <c r="M8" s="107"/>
      <c r="O8" s="112">
        <f t="shared" si="2"/>
        <v>243.83513294192053</v>
      </c>
    </row>
    <row r="9" spans="2:15" x14ac:dyDescent="0.25">
      <c r="B9" t="s">
        <v>184</v>
      </c>
      <c r="F9" s="62">
        <f>('Income Statement'!$I$26)/('Balance Sheet'!$F$29)</f>
        <v>18.823700350977724</v>
      </c>
      <c r="G9" s="62">
        <f>('Income Statement'!J$26)/(('Balance Sheet'!G$29+'Balance Sheet'!F$29)*0.5)</f>
        <v>17.269219313447159</v>
      </c>
      <c r="H9" s="62">
        <f>('Income Statement'!K$26)/(('Balance Sheet'!H$29+'Balance Sheet'!G$29)*0.5)</f>
        <v>14.922656360465661</v>
      </c>
      <c r="I9" s="62">
        <f>('Income Statement'!L$26)/(('Balance Sheet'!I$29+'Balance Sheet'!H$29)*0.5)</f>
        <v>13.611237661351556</v>
      </c>
      <c r="J9" s="62">
        <f>('Income Statement'!M$26)/(('Balance Sheet'!J$29+'Balance Sheet'!I$29)*0.5)</f>
        <v>12.528669121514993</v>
      </c>
      <c r="K9" s="62">
        <f>('Income Statement'!N$26)/(('Balance Sheet'!K$29+'Balance Sheet'!J$29)*0.5)</f>
        <v>11.470996836018472</v>
      </c>
      <c r="L9" s="62">
        <f>('Income Statement'!O$26)/(('Balance Sheet'!L$29+'Balance Sheet'!K$29)*0.5)</f>
        <v>14.503568897021241</v>
      </c>
      <c r="M9" s="107"/>
      <c r="O9" s="111">
        <f t="shared" si="2"/>
        <v>14.732864077256687</v>
      </c>
    </row>
    <row r="10" spans="2:15" x14ac:dyDescent="0.25">
      <c r="B10" s="7" t="s">
        <v>185</v>
      </c>
      <c r="F10" s="104">
        <f>365/F$9</f>
        <v>19.390448912508401</v>
      </c>
      <c r="G10" s="104">
        <f>365/G$9</f>
        <v>21.135871481797825</v>
      </c>
      <c r="H10" s="104">
        <f t="shared" ref="H10:L10" si="4">365/H$9</f>
        <v>24.459452203629663</v>
      </c>
      <c r="I10" s="104">
        <f t="shared" si="4"/>
        <v>26.816077206292537</v>
      </c>
      <c r="J10" s="104">
        <f t="shared" si="4"/>
        <v>29.133182180795231</v>
      </c>
      <c r="K10" s="104">
        <f t="shared" si="4"/>
        <v>31.819379363257653</v>
      </c>
      <c r="L10" s="104">
        <f t="shared" si="4"/>
        <v>25.166219610606607</v>
      </c>
      <c r="M10" s="107"/>
      <c r="O10" s="112">
        <f t="shared" si="2"/>
        <v>25.417232994126845</v>
      </c>
    </row>
    <row r="11" spans="2:15" x14ac:dyDescent="0.25">
      <c r="B11" t="s">
        <v>186</v>
      </c>
      <c r="F11" s="62">
        <f>'Income Statement'!$I$10/'Balance Sheet'!$F$25</f>
        <v>0.79659803486539493</v>
      </c>
      <c r="G11" s="62">
        <f>'Income Statement'!J$10/(('Balance Sheet'!F$25+'Balance Sheet'!G$25)*0.5)</f>
        <v>0.81464664576595236</v>
      </c>
      <c r="H11" s="62">
        <f>'Income Statement'!K$10/(('Balance Sheet'!G$25+'Balance Sheet'!H$25)*0.5)</f>
        <v>0.797013158077993</v>
      </c>
      <c r="I11" s="62">
        <f>'Income Statement'!L$10/(('Balance Sheet'!H$25+'Balance Sheet'!I$25)*0.5)</f>
        <v>0.79686500160596763</v>
      </c>
      <c r="J11" s="62">
        <f>'Income Statement'!M$10/(('Balance Sheet'!I$25+'Balance Sheet'!J$25)*0.5)</f>
        <v>0.73825734975842028</v>
      </c>
      <c r="K11" s="62">
        <f>'Income Statement'!N$10/(('Balance Sheet'!J$25+'Balance Sheet'!K$25)*0.5)</f>
        <v>0.66480461686423542</v>
      </c>
      <c r="L11" s="62">
        <f>'Income Statement'!O$10/(('Balance Sheet'!K$25+'Balance Sheet'!L$25)*0.5)</f>
        <v>0.95335288546726549</v>
      </c>
      <c r="M11" s="107"/>
      <c r="O11" s="111">
        <f t="shared" si="2"/>
        <v>0.79450538462931852</v>
      </c>
    </row>
    <row r="12" spans="2:15" x14ac:dyDescent="0.25">
      <c r="B12" t="s">
        <v>187</v>
      </c>
      <c r="F12" s="62">
        <f>'Income Statement'!$I$10/('Balance Sheet'!$F$17+'Balance Sheet'!$F$18+'Balance Sheet'!$F$19)</f>
        <v>2.1526526513166693</v>
      </c>
      <c r="G12" s="62">
        <f>'Income Statement'!J$10/(('Balance Sheet'!F$17+'Balance Sheet'!F$18+'Balance Sheet'!F$19+'Balance Sheet'!G$17+'Balance Sheet'!G$18+'Balance Sheet'!G$19)*0.5)</f>
        <v>2.2309727678547233</v>
      </c>
      <c r="H12" s="62">
        <f>'Income Statement'!K$10/(('Balance Sheet'!G$17+'Balance Sheet'!G$18+'Balance Sheet'!G$19+'Balance Sheet'!H$17+'Balance Sheet'!H$18+'Balance Sheet'!H$19)*0.5)</f>
        <v>2.281864239137275</v>
      </c>
      <c r="I12" s="62">
        <f>'Income Statement'!L$10/(('Balance Sheet'!H$17+'Balance Sheet'!H$18+'Balance Sheet'!H$19+'Balance Sheet'!I$17+'Balance Sheet'!I$18+'Balance Sheet'!I$19)*0.5)</f>
        <v>2.1535984711481357</v>
      </c>
      <c r="J12" s="62">
        <f>'Income Statement'!M$10/(('Balance Sheet'!I$17+'Balance Sheet'!I$18+'Balance Sheet'!I$19+'Balance Sheet'!J$17+'Balance Sheet'!J$18+'Balance Sheet'!J$19)*0.5)</f>
        <v>1.8174788207289732</v>
      </c>
      <c r="K12" s="62">
        <f>'Income Statement'!N$10/(('Balance Sheet'!J$17+'Balance Sheet'!J$18+'Balance Sheet'!J$19+'Balance Sheet'!K$17+'Balance Sheet'!K$18+'Balance Sheet'!K$19)*0.5)</f>
        <v>1.6703494735652802</v>
      </c>
      <c r="L12" s="62">
        <f>'Income Statement'!O$10/(('Balance Sheet'!K$17+'Balance Sheet'!K$18+'Balance Sheet'!K$19+'Balance Sheet'!L$17+'Balance Sheet'!L$18+'Balance Sheet'!L$19)*0.5)</f>
        <v>2.6234489368141412</v>
      </c>
      <c r="M12" s="107"/>
      <c r="O12" s="111">
        <f t="shared" si="2"/>
        <v>2.1329093372235999</v>
      </c>
    </row>
    <row r="13" spans="2:15" x14ac:dyDescent="0.25">
      <c r="B13" t="s">
        <v>188</v>
      </c>
      <c r="F13" s="62">
        <f>'Income Statement'!$I$10/('Balance Sheet'!$F$14-'Balance Sheet'!$F$32)</f>
        <v>6.7748615199253548</v>
      </c>
      <c r="G13" s="62">
        <f>'Income Statement'!J$10/(('Balance Sheet'!G$14-'Balance Sheet'!G$32+'Balance Sheet'!F$14-'Balance Sheet'!F$32)*0.5)</f>
        <v>6.110174986307765</v>
      </c>
      <c r="H13" s="62">
        <f>'Income Statement'!K$10/(('Balance Sheet'!H$14-'Balance Sheet'!H$32+'Balance Sheet'!G$14-'Balance Sheet'!G$32)*0.5)</f>
        <v>3.6900651363402148</v>
      </c>
      <c r="I13" s="62">
        <f>'Income Statement'!L$10/(('Balance Sheet'!I$14-'Balance Sheet'!I$32+'Balance Sheet'!H$14-'Balance Sheet'!H$32)*0.5)</f>
        <v>3.2046551447911238</v>
      </c>
      <c r="J13" s="62">
        <f>'Income Statement'!M$10/(('Balance Sheet'!J$14-'Balance Sheet'!J$32+'Balance Sheet'!I$14-'Balance Sheet'!I$32)*0.5)</f>
        <v>2.9595246414058156</v>
      </c>
      <c r="K13" s="62">
        <f>'Income Statement'!N$10/(('Balance Sheet'!K$14-'Balance Sheet'!K$32+'Balance Sheet'!J$14-'Balance Sheet'!J$32)*0.5)</f>
        <v>2.2714878072670497</v>
      </c>
      <c r="L13" s="62">
        <f>'Income Statement'!O$10/(('Balance Sheet'!L$14-'Balance Sheet'!L$32+'Balance Sheet'!K$14-'Balance Sheet'!K$32)*0.5)</f>
        <v>3.2712282528556509</v>
      </c>
      <c r="M13" s="107"/>
      <c r="O13" s="111">
        <f t="shared" si="2"/>
        <v>4.0402853555561391</v>
      </c>
    </row>
    <row r="14" spans="2:15" x14ac:dyDescent="0.25">
      <c r="O14" s="110"/>
    </row>
    <row r="15" spans="2:15" x14ac:dyDescent="0.25">
      <c r="O15" s="110"/>
    </row>
    <row r="16" spans="2:15" x14ac:dyDescent="0.25">
      <c r="B16" s="116" t="s">
        <v>189</v>
      </c>
      <c r="C16" s="85"/>
      <c r="D16" s="85"/>
      <c r="E16" s="85"/>
      <c r="F16" s="117" t="s">
        <v>34</v>
      </c>
      <c r="G16" s="85"/>
      <c r="H16" s="85"/>
      <c r="I16" s="85"/>
      <c r="J16" s="85"/>
      <c r="K16" s="85"/>
      <c r="L16" s="85"/>
      <c r="O16" s="110"/>
    </row>
    <row r="17" spans="2:15" x14ac:dyDescent="0.25">
      <c r="B17" s="85"/>
      <c r="C17" s="85"/>
      <c r="D17" s="85"/>
      <c r="E17" s="85"/>
      <c r="F17" s="86">
        <v>42460</v>
      </c>
      <c r="G17" s="86">
        <f>EDATE(F17,12)</f>
        <v>42825</v>
      </c>
      <c r="H17" s="86">
        <f t="shared" ref="H17" si="5">EDATE(G17,12)</f>
        <v>43190</v>
      </c>
      <c r="I17" s="86">
        <f t="shared" ref="I17" si="6">EDATE(H17,12)</f>
        <v>43555</v>
      </c>
      <c r="J17" s="86">
        <f t="shared" ref="J17" si="7">EDATE(I17,12)</f>
        <v>43921</v>
      </c>
      <c r="K17" s="86">
        <f t="shared" ref="K17" si="8">EDATE(J17,12)</f>
        <v>44286</v>
      </c>
      <c r="L17" s="86">
        <f t="shared" ref="L17" si="9">EDATE(K17,12)</f>
        <v>44651</v>
      </c>
      <c r="O17" s="110"/>
    </row>
    <row r="18" spans="2:15" x14ac:dyDescent="0.25">
      <c r="O18" s="110"/>
    </row>
    <row r="19" spans="2:15" x14ac:dyDescent="0.25">
      <c r="B19" t="s">
        <v>190</v>
      </c>
      <c r="F19" s="62">
        <f>'Balance Sheet'!F$14/'Balance Sheet'!F$32</f>
        <v>1.4035841669744276</v>
      </c>
      <c r="G19" s="62">
        <f>'Balance Sheet'!G$14/'Balance Sheet'!G$32</f>
        <v>1.5240440110576059</v>
      </c>
      <c r="H19" s="62">
        <f>'Balance Sheet'!H$14/'Balance Sheet'!H$32</f>
        <v>2.3391179006867207</v>
      </c>
      <c r="I19" s="62">
        <f>'Balance Sheet'!I$14/'Balance Sheet'!I$32</f>
        <v>2.08806493718388</v>
      </c>
      <c r="J19" s="62">
        <f>'Balance Sheet'!J$14/'Balance Sheet'!J$32</f>
        <v>2.5682595754423838</v>
      </c>
      <c r="K19" s="62">
        <f>'Balance Sheet'!K$14/'Balance Sheet'!K$32</f>
        <v>3.0968071767620975</v>
      </c>
      <c r="L19" s="62">
        <f>'Balance Sheet'!L$14/'Balance Sheet'!L$32</f>
        <v>2.5981738415135727</v>
      </c>
      <c r="M19" s="107"/>
      <c r="O19" s="111">
        <f>AVERAGE(F19:L19)</f>
        <v>2.2311502299458126</v>
      </c>
    </row>
    <row r="20" spans="2:15" x14ac:dyDescent="0.25">
      <c r="B20" t="s">
        <v>191</v>
      </c>
      <c r="F20" s="62">
        <f>('Balance Sheet'!F$14-'Balance Sheet'!F$11)/'Balance Sheet'!F$32</f>
        <v>0.51463981338966125</v>
      </c>
      <c r="G20" s="62">
        <f>('Balance Sheet'!G$14-'Balance Sheet'!G$11)/'Balance Sheet'!G$32</f>
        <v>0.72161918321535301</v>
      </c>
      <c r="H20" s="62">
        <f>('Balance Sheet'!H$14-'Balance Sheet'!H$11)/'Balance Sheet'!H$32</f>
        <v>1.0068986788022987</v>
      </c>
      <c r="I20" s="62">
        <f>('Balance Sheet'!I$14-'Balance Sheet'!I$11)/'Balance Sheet'!I$32</f>
        <v>0.66501177073864315</v>
      </c>
      <c r="J20" s="62">
        <f>('Balance Sheet'!J$14-'Balance Sheet'!J$11)/'Balance Sheet'!J$32</f>
        <v>0.92879992149936208</v>
      </c>
      <c r="K20" s="62">
        <f>('Balance Sheet'!K$14-'Balance Sheet'!K$11)/'Balance Sheet'!K$32</f>
        <v>1.0551392662029433</v>
      </c>
      <c r="L20" s="62">
        <f>('Balance Sheet'!L$14-'Balance Sheet'!L$11)/'Balance Sheet'!L$32</f>
        <v>1.0590074033452153</v>
      </c>
      <c r="M20" s="107"/>
      <c r="O20" s="111">
        <f t="shared" ref="O20:O22" si="10">AVERAGE(F20:L20)</f>
        <v>0.85015943388478232</v>
      </c>
    </row>
    <row r="21" spans="2:15" x14ac:dyDescent="0.25">
      <c r="B21" t="s">
        <v>192</v>
      </c>
      <c r="F21" s="62">
        <f>'Balance Sheet'!F$13/'Balance Sheet'!F$32</f>
        <v>0.13628712566735349</v>
      </c>
      <c r="G21" s="62">
        <f>'Balance Sheet'!G$13/'Balance Sheet'!G$32</f>
        <v>0.35908374699368428</v>
      </c>
      <c r="H21" s="62">
        <f>'Balance Sheet'!H$13/'Balance Sheet'!H$32</f>
        <v>0.54909328952420511</v>
      </c>
      <c r="I21" s="62">
        <f>'Balance Sheet'!I$13/'Balance Sheet'!I$32</f>
        <v>0.22050905531081744</v>
      </c>
      <c r="J21" s="62">
        <f>'Balance Sheet'!J$13/'Balance Sheet'!J$32</f>
        <v>0.40885748863376181</v>
      </c>
      <c r="K21" s="62">
        <f>'Balance Sheet'!K$13/'Balance Sheet'!K$32</f>
        <v>0.29123503597337069</v>
      </c>
      <c r="L21" s="62">
        <f>'Balance Sheet'!L$13/'Balance Sheet'!L$32</f>
        <v>0.3402358102550041</v>
      </c>
      <c r="M21" s="107"/>
      <c r="O21" s="111">
        <f t="shared" si="10"/>
        <v>0.32932879319402808</v>
      </c>
    </row>
    <row r="22" spans="2:15" x14ac:dyDescent="0.25">
      <c r="B22" t="s">
        <v>193</v>
      </c>
      <c r="F22" s="104">
        <f t="shared" ref="F22:L22" si="11">F$6+F$8-F$10</f>
        <v>272.61454194446787</v>
      </c>
      <c r="G22" s="104">
        <f t="shared" si="11"/>
        <v>243.06574313225406</v>
      </c>
      <c r="H22" s="104">
        <f t="shared" si="11"/>
        <v>231.10418818704377</v>
      </c>
      <c r="I22" s="104">
        <f t="shared" si="11"/>
        <v>266.66820627019251</v>
      </c>
      <c r="J22" s="104">
        <f t="shared" si="11"/>
        <v>282.72215682303283</v>
      </c>
      <c r="K22" s="104">
        <f t="shared" si="11"/>
        <v>334.19248352310154</v>
      </c>
      <c r="L22" s="104">
        <f t="shared" si="11"/>
        <v>231.19207141787882</v>
      </c>
      <c r="M22" s="107"/>
      <c r="O22" s="112">
        <f t="shared" si="10"/>
        <v>265.93705589971017</v>
      </c>
    </row>
    <row r="23" spans="2:15" x14ac:dyDescent="0.25">
      <c r="O23" s="110"/>
    </row>
    <row r="24" spans="2:15" x14ac:dyDescent="0.25">
      <c r="B24" s="118" t="s">
        <v>194</v>
      </c>
      <c r="C24" s="81"/>
      <c r="D24" s="81"/>
      <c r="E24" s="81"/>
      <c r="F24" s="119" t="s">
        <v>34</v>
      </c>
      <c r="G24" s="81"/>
      <c r="H24" s="81"/>
      <c r="I24" s="81"/>
      <c r="J24" s="81"/>
      <c r="K24" s="81"/>
      <c r="L24" s="81"/>
      <c r="O24" s="110"/>
    </row>
    <row r="25" spans="2:15" x14ac:dyDescent="0.25">
      <c r="B25" s="81"/>
      <c r="C25" s="81"/>
      <c r="D25" s="81"/>
      <c r="E25" s="81"/>
      <c r="F25" s="82">
        <v>42460</v>
      </c>
      <c r="G25" s="82">
        <f>EDATE(F25,12)</f>
        <v>42825</v>
      </c>
      <c r="H25" s="82">
        <f t="shared" ref="H25" si="12">EDATE(G25,12)</f>
        <v>43190</v>
      </c>
      <c r="I25" s="82">
        <f t="shared" ref="I25" si="13">EDATE(H25,12)</f>
        <v>43555</v>
      </c>
      <c r="J25" s="82">
        <f t="shared" ref="J25" si="14">EDATE(I25,12)</f>
        <v>43921</v>
      </c>
      <c r="K25" s="82">
        <f t="shared" ref="K25" si="15">EDATE(J25,12)</f>
        <v>44286</v>
      </c>
      <c r="L25" s="82">
        <f t="shared" ref="L25" si="16">EDATE(K25,12)</f>
        <v>44651</v>
      </c>
      <c r="O25" s="110"/>
    </row>
    <row r="26" spans="2:15" x14ac:dyDescent="0.25">
      <c r="O26" s="110"/>
    </row>
    <row r="27" spans="2:15" x14ac:dyDescent="0.25">
      <c r="B27" t="s">
        <v>195</v>
      </c>
      <c r="F27" s="62">
        <f>('Balance Sheet'!F$30+'Balance Sheet'!F$35)/'Balance Sheet'!F$51</f>
        <v>0.70340357477630144</v>
      </c>
      <c r="G27" s="62">
        <f>('Balance Sheet'!G$30+'Balance Sheet'!G$35)/'Balance Sheet'!G$51</f>
        <v>0.55149338284180283</v>
      </c>
      <c r="H27" s="62">
        <f>('Balance Sheet'!H$30+'Balance Sheet'!H$35)/'Balance Sheet'!H$51</f>
        <v>0.49275900482733004</v>
      </c>
      <c r="I27" s="62">
        <f>('Balance Sheet'!I$30+'Balance Sheet'!I$35)/'Balance Sheet'!I$51</f>
        <v>0.42726422477143017</v>
      </c>
      <c r="J27" s="62">
        <f>('Balance Sheet'!J$30+'Balance Sheet'!J$35)/'Balance Sheet'!J$51</f>
        <v>0.38766124093529891</v>
      </c>
      <c r="K27" s="62">
        <f>('Balance Sheet'!K$30+'Balance Sheet'!K$35)/'Balance Sheet'!K$51</f>
        <v>0.34728233866303931</v>
      </c>
      <c r="L27" s="62">
        <f>('Balance Sheet'!L$30+'Balance Sheet'!L$35)/'Balance Sheet'!L$51</f>
        <v>0.26267124014473836</v>
      </c>
      <c r="M27" s="107"/>
      <c r="O27" s="111">
        <f>AVERAGE(F27:L27)</f>
        <v>0.45321928670856299</v>
      </c>
    </row>
    <row r="28" spans="2:15" x14ac:dyDescent="0.25">
      <c r="B28" t="s">
        <v>196</v>
      </c>
      <c r="F28" s="62">
        <f>('Balance Sheet'!F$30+'Balance Sheet'!F$35)/('Balance Sheet'!F$30+'Balance Sheet'!F$35+'Balance Sheet'!F$51)</f>
        <v>0.41294006023714935</v>
      </c>
      <c r="G28" s="62">
        <f>('Balance Sheet'!G$30+'Balance Sheet'!G$35)/('Balance Sheet'!G$30+'Balance Sheet'!G$35+'Balance Sheet'!G$51)</f>
        <v>0.35545970671924909</v>
      </c>
      <c r="H28" s="62">
        <f>('Balance Sheet'!H$30+'Balance Sheet'!H$35)/('Balance Sheet'!H$30+'Balance Sheet'!H$35+'Balance Sheet'!H$51)</f>
        <v>0.33009950248756215</v>
      </c>
      <c r="I28" s="62">
        <f>('Balance Sheet'!I$30+'Balance Sheet'!I$35)/('Balance Sheet'!I$30+'Balance Sheet'!I$35+'Balance Sheet'!I$51)</f>
        <v>0.29935888348904321</v>
      </c>
      <c r="J28" s="62">
        <f>('Balance Sheet'!J$30+'Balance Sheet'!J$35)/('Balance Sheet'!J$30+'Balance Sheet'!J$35+'Balance Sheet'!J$51)</f>
        <v>0.27936302427385734</v>
      </c>
      <c r="K28" s="62">
        <f>('Balance Sheet'!K$30+'Balance Sheet'!K$35)/('Balance Sheet'!K$30+'Balance Sheet'!K$35+'Balance Sheet'!K$51)</f>
        <v>0.25776507915012159</v>
      </c>
      <c r="L28" s="62">
        <f>('Balance Sheet'!L$30+'Balance Sheet'!L$35)/('Balance Sheet'!L$30+'Balance Sheet'!L$35+'Balance Sheet'!L$51)</f>
        <v>0.2080282117731839</v>
      </c>
      <c r="M28" s="107"/>
      <c r="O28" s="111">
        <f t="shared" ref="O28:O32" si="17">AVERAGE(F28:L28)</f>
        <v>0.30614492401859522</v>
      </c>
    </row>
    <row r="29" spans="2:15" x14ac:dyDescent="0.25">
      <c r="B29" t="s">
        <v>197</v>
      </c>
      <c r="F29" s="62">
        <f>('Balance Sheet'!F$30+'Balance Sheet'!F$35)/'Balance Sheet'!F$25</f>
        <v>0.37156469500982436</v>
      </c>
      <c r="G29" s="62">
        <f>('Balance Sheet'!G$30+'Balance Sheet'!G$35)/'Balance Sheet'!G$25</f>
        <v>0.31589580515178761</v>
      </c>
      <c r="H29" s="62">
        <f>('Balance Sheet'!H$30+'Balance Sheet'!H$35)/'Balance Sheet'!H$25</f>
        <v>0.29657638553214927</v>
      </c>
      <c r="I29" s="62">
        <f>('Balance Sheet'!I$30+'Balance Sheet'!I$35)/'Balance Sheet'!I$25</f>
        <v>0.26746898120710422</v>
      </c>
      <c r="J29" s="62">
        <f>('Balance Sheet'!J$30+'Balance Sheet'!J$35)/'Balance Sheet'!J$25</f>
        <v>0.2517074076281014</v>
      </c>
      <c r="K29" s="62">
        <f>('Balance Sheet'!K$30+'Balance Sheet'!K$35)/'Balance Sheet'!K$25</f>
        <v>0.23520176527375533</v>
      </c>
      <c r="L29" s="62">
        <f>('Balance Sheet'!L$30+'Balance Sheet'!L$35)/'Balance Sheet'!L$25</f>
        <v>0.18724476529517164</v>
      </c>
      <c r="M29" s="107"/>
      <c r="O29" s="111">
        <f t="shared" si="17"/>
        <v>0.27509425787112768</v>
      </c>
    </row>
    <row r="30" spans="2:15" x14ac:dyDescent="0.25">
      <c r="B30" t="s">
        <v>198</v>
      </c>
      <c r="F30" s="62">
        <f>'Balance Sheet'!$F$25/'Balance Sheet'!$F$51</f>
        <v>1.8930850649244355</v>
      </c>
      <c r="G30" s="62">
        <f>(('Balance Sheet'!G$25+'Balance Sheet'!F$25)*0.5)/(('Balance Sheet'!G$51+'Balance Sheet'!F$51)*0.5)</f>
        <v>1.8166074248390756</v>
      </c>
      <c r="H30" s="62">
        <f>(('Balance Sheet'!H$25+'Balance Sheet'!G$25)*0.5)/(('Balance Sheet'!H$51+'Balance Sheet'!G$51)*0.5)</f>
        <v>1.7004886740366754</v>
      </c>
      <c r="I30" s="62">
        <f>(('Balance Sheet'!I$25+'Balance Sheet'!H$25)*0.5)/(('Balance Sheet'!I$51+'Balance Sheet'!H$51)*0.5)</f>
        <v>1.6274928933670751</v>
      </c>
      <c r="J30" s="62">
        <f>(('Balance Sheet'!J$25+'Balance Sheet'!I$25)*0.5)/(('Balance Sheet'!J$51+'Balance Sheet'!I$51)*0.5)</f>
        <v>1.5676583242475455</v>
      </c>
      <c r="K30" s="62">
        <f>(('Balance Sheet'!K$25+'Balance Sheet'!J$25)*0.5)/(('Balance Sheet'!K$51+'Balance Sheet'!J$51)*0.5)</f>
        <v>1.5070556284075238</v>
      </c>
      <c r="L30" s="62">
        <f>(('Balance Sheet'!L$25+'Balance Sheet'!K$25)*0.5)/(('Balance Sheet'!L$51+'Balance Sheet'!K$51)*0.5)</f>
        <v>1.4359024599950134</v>
      </c>
      <c r="M30" s="107"/>
      <c r="O30" s="111">
        <f t="shared" si="17"/>
        <v>1.6497557814024779</v>
      </c>
    </row>
    <row r="31" spans="2:15" x14ac:dyDescent="0.25">
      <c r="B31" t="s">
        <v>199</v>
      </c>
      <c r="F31" s="62">
        <f>'Income Statement'!I$42/'Income Statement'!I$43</f>
        <v>7.2264825796243448</v>
      </c>
      <c r="G31" s="62">
        <f>'Income Statement'!J$42/'Income Statement'!J$43</f>
        <v>11.42757692000319</v>
      </c>
      <c r="H31" s="62">
        <f>'Income Statement'!K$42/'Income Statement'!K$43</f>
        <v>7.129723582925128</v>
      </c>
      <c r="I31" s="62">
        <f>'Income Statement'!L$42/'Income Statement'!L$43</f>
        <v>9.404616429056345</v>
      </c>
      <c r="J31" s="62">
        <f>'Income Statement'!M$42/'Income Statement'!M$43</f>
        <v>5.5496453900709239</v>
      </c>
      <c r="K31" s="62">
        <f>'Income Statement'!N$42/'Income Statement'!N$43</f>
        <v>5.2920730625997559</v>
      </c>
      <c r="L31" s="62">
        <f>'Income Statement'!O$42/'Income Statement'!O$43</f>
        <v>22.960715362202361</v>
      </c>
      <c r="M31" s="107"/>
      <c r="O31" s="111">
        <f t="shared" si="17"/>
        <v>9.8558333323545781</v>
      </c>
    </row>
    <row r="32" spans="2:15" x14ac:dyDescent="0.25">
      <c r="B32" t="s">
        <v>200</v>
      </c>
      <c r="F32" s="62">
        <f>('Balance Sheet'!F$30+'Balance Sheet'!F$35)/'Income Statement'!I$40</f>
        <v>1.8480944428854809</v>
      </c>
      <c r="G32" s="62">
        <f>('Balance Sheet'!G$30+'Balance Sheet'!G$35)/'Income Statement'!J$40</f>
        <v>1.2493699780047176</v>
      </c>
      <c r="H32" s="62">
        <f>('Balance Sheet'!H$30+'Balance Sheet'!H$35)/'Income Statement'!K$40</f>
        <v>2.1870412602288174</v>
      </c>
      <c r="I32" s="62">
        <f>('Balance Sheet'!I$30+'Balance Sheet'!I$35)/'Income Statement'!L$40</f>
        <v>1.6584773138132352</v>
      </c>
      <c r="J32" s="62">
        <f>('Balance Sheet'!J$30+'Balance Sheet'!J$35)/'Income Statement'!M$40</f>
        <v>2.0825306230801317</v>
      </c>
      <c r="K32" s="62">
        <f>('Balance Sheet'!K$30+'Balance Sheet'!K$35)/'Income Statement'!N$40</f>
        <v>2.2317242967662225</v>
      </c>
      <c r="L32" s="62">
        <f>('Balance Sheet'!L$30+'Balance Sheet'!L$35)/'Income Statement'!O$40</f>
        <v>0.74802635058057365</v>
      </c>
      <c r="M32" s="107"/>
      <c r="O32" s="111">
        <f t="shared" si="17"/>
        <v>1.7150377521941684</v>
      </c>
    </row>
    <row r="33" spans="2:15" x14ac:dyDescent="0.25">
      <c r="O33" s="110"/>
    </row>
    <row r="34" spans="2:15" x14ac:dyDescent="0.25">
      <c r="B34" s="120" t="s">
        <v>201</v>
      </c>
      <c r="C34" s="87"/>
      <c r="D34" s="87"/>
      <c r="E34" s="87"/>
      <c r="F34" s="121" t="s">
        <v>34</v>
      </c>
      <c r="G34" s="87"/>
      <c r="H34" s="87"/>
      <c r="I34" s="87"/>
      <c r="J34" s="87"/>
      <c r="K34" s="87"/>
      <c r="L34" s="87"/>
      <c r="O34" s="110"/>
    </row>
    <row r="35" spans="2:15" ht="15.75" thickBot="1" x14ac:dyDescent="0.3">
      <c r="B35" s="87"/>
      <c r="C35" s="87"/>
      <c r="D35" s="87"/>
      <c r="E35" s="87"/>
      <c r="F35" s="88">
        <v>42460</v>
      </c>
      <c r="G35" s="88">
        <f>EDATE(F35,12)</f>
        <v>42825</v>
      </c>
      <c r="H35" s="88">
        <f t="shared" ref="H35" si="18">EDATE(G35,12)</f>
        <v>43190</v>
      </c>
      <c r="I35" s="88">
        <f t="shared" ref="I35" si="19">EDATE(H35,12)</f>
        <v>43555</v>
      </c>
      <c r="J35" s="88">
        <f t="shared" ref="J35" si="20">EDATE(I35,12)</f>
        <v>43921</v>
      </c>
      <c r="K35" s="88">
        <f t="shared" ref="K35" si="21">EDATE(J35,12)</f>
        <v>44286</v>
      </c>
      <c r="L35" s="88">
        <f t="shared" ref="L35" si="22">EDATE(K35,12)</f>
        <v>44651</v>
      </c>
      <c r="O35" s="110"/>
    </row>
    <row r="36" spans="2:15" ht="15.75" thickBot="1" x14ac:dyDescent="0.3">
      <c r="B36" s="144" t="s">
        <v>244</v>
      </c>
      <c r="C36" s="89"/>
      <c r="D36" s="89"/>
      <c r="E36" s="89"/>
      <c r="F36" s="146">
        <v>3.0810593497109694E-2</v>
      </c>
      <c r="G36" s="146">
        <v>2.7988961137595823E-2</v>
      </c>
      <c r="H36" s="146">
        <v>3.379489864028045E-2</v>
      </c>
      <c r="I36" s="146">
        <v>3.2766463356184092E-2</v>
      </c>
      <c r="J36" s="146">
        <v>2.6148821186613418E-2</v>
      </c>
      <c r="K36" s="146">
        <v>-3.2712188333250507E-2</v>
      </c>
      <c r="L36" s="146">
        <v>5.8020567574802728E-2</v>
      </c>
      <c r="M36" s="156"/>
      <c r="O36" s="157">
        <f>CORREL(F36:L36,$F$44:$L$44)</f>
        <v>0.61780298943871104</v>
      </c>
    </row>
    <row r="37" spans="2:15" x14ac:dyDescent="0.25">
      <c r="B37" s="149" t="s">
        <v>247</v>
      </c>
      <c r="C37" s="149"/>
      <c r="D37" s="149"/>
      <c r="E37" s="149"/>
      <c r="F37" s="150">
        <v>7.0413288786548095E-2</v>
      </c>
      <c r="G37" s="150">
        <v>6.8487622050324576E-2</v>
      </c>
      <c r="H37" s="150">
        <v>6.9472007932728841E-2</v>
      </c>
      <c r="I37" s="150">
        <v>6.7497738324771753E-2</v>
      </c>
      <c r="J37" s="150">
        <v>5.9505007537697878E-2</v>
      </c>
      <c r="K37" s="150">
        <v>2.2397018568488962E-2</v>
      </c>
      <c r="L37" s="150">
        <v>8.1097925807793278E-2</v>
      </c>
      <c r="M37" s="106"/>
      <c r="O37" s="158">
        <f t="shared" ref="O37:O42" si="23">CORREL(F37:L37,$F$44:$L$44)</f>
        <v>0.63608823456582264</v>
      </c>
    </row>
    <row r="38" spans="2:15" x14ac:dyDescent="0.25">
      <c r="B38" s="147" t="s">
        <v>245</v>
      </c>
      <c r="C38" s="147"/>
      <c r="D38" s="147"/>
      <c r="E38" s="147"/>
      <c r="F38" s="148">
        <v>2.7063695817639941E-2</v>
      </c>
      <c r="G38" s="148">
        <v>1.6674720759618681E-2</v>
      </c>
      <c r="H38" s="148">
        <v>2.2556804806569915E-2</v>
      </c>
      <c r="I38" s="148">
        <v>2.9188568966740859E-2</v>
      </c>
      <c r="J38" s="148">
        <v>2.2888698677736415E-2</v>
      </c>
      <c r="K38" s="148">
        <v>-3.4045896515625604E-2</v>
      </c>
      <c r="L38" s="148">
        <v>5.6711071907416651E-2</v>
      </c>
      <c r="M38" s="106"/>
      <c r="O38" s="158">
        <f t="shared" si="23"/>
        <v>0.61639982072953248</v>
      </c>
    </row>
    <row r="39" spans="2:15" x14ac:dyDescent="0.25">
      <c r="B39" s="151" t="s">
        <v>248</v>
      </c>
      <c r="C39" s="151"/>
      <c r="D39" s="151"/>
      <c r="E39" s="151"/>
      <c r="F39" s="152">
        <v>2.6225966790129434E-2</v>
      </c>
      <c r="G39" s="152">
        <v>2.2634635378449418E-2</v>
      </c>
      <c r="H39" s="152">
        <v>2.1344530933168643E-2</v>
      </c>
      <c r="I39" s="152">
        <v>1.6509254960213299E-2</v>
      </c>
      <c r="J39" s="152">
        <v>1.6719441972475834E-2</v>
      </c>
      <c r="K39" s="152">
        <v>-9.2704108345335073E-2</v>
      </c>
      <c r="L39" s="152">
        <v>7.4412730927393797E-2</v>
      </c>
      <c r="M39" s="106"/>
      <c r="O39" s="158">
        <f t="shared" si="23"/>
        <v>0.65488559045830974</v>
      </c>
    </row>
    <row r="40" spans="2:15" x14ac:dyDescent="0.25">
      <c r="B40" s="153" t="s">
        <v>246</v>
      </c>
      <c r="C40" s="153"/>
      <c r="D40" s="153"/>
      <c r="E40" s="153"/>
      <c r="F40" s="154">
        <v>2.3107079169180339E-2</v>
      </c>
      <c r="G40" s="154">
        <v>2.0076853824069901E-2</v>
      </c>
      <c r="H40" s="154">
        <v>2.8160196955894605E-2</v>
      </c>
      <c r="I40" s="154">
        <v>2.0671471021763921E-2</v>
      </c>
      <c r="J40" s="154">
        <v>1.8278156713207493E-2</v>
      </c>
      <c r="K40" s="154">
        <v>-5.9557930692886459E-2</v>
      </c>
      <c r="L40" s="154">
        <v>5.3802244826138122E-2</v>
      </c>
      <c r="M40" s="106"/>
      <c r="O40" s="158">
        <f t="shared" si="23"/>
        <v>0.59495818169679249</v>
      </c>
    </row>
    <row r="41" spans="2:15" ht="15.75" thickBot="1" x14ac:dyDescent="0.3">
      <c r="B41" s="155" t="s">
        <v>249</v>
      </c>
      <c r="C41" s="155"/>
      <c r="D41" s="155"/>
      <c r="E41" s="155"/>
      <c r="F41" s="145">
        <v>1.5606266967490399E-2</v>
      </c>
      <c r="G41" s="145">
        <v>7.5382674590353813E-3</v>
      </c>
      <c r="H41" s="145">
        <v>1.6753317516650271E-2</v>
      </c>
      <c r="I41" s="145">
        <v>5.8406806724286752E-3</v>
      </c>
      <c r="J41" s="145">
        <v>-2.4035084092271573E-3</v>
      </c>
      <c r="K41" s="145">
        <v>-4.5069045422663406E-2</v>
      </c>
      <c r="L41" s="145">
        <v>1.6207955254130296E-2</v>
      </c>
      <c r="M41" s="106"/>
      <c r="O41" s="158">
        <f t="shared" si="23"/>
        <v>0.50939288324293108</v>
      </c>
    </row>
    <row r="42" spans="2:15" ht="15.75" thickBot="1" x14ac:dyDescent="0.3">
      <c r="B42" s="143" t="s">
        <v>243</v>
      </c>
      <c r="F42" s="142">
        <v>7.9962537857147145E-2</v>
      </c>
      <c r="G42" s="142">
        <v>8.2563055017908629E-2</v>
      </c>
      <c r="H42" s="142">
        <v>6.7953834189791146E-2</v>
      </c>
      <c r="I42" s="142">
        <v>6.453851344977693E-2</v>
      </c>
      <c r="J42" s="142">
        <v>3.7379185195578514E-2</v>
      </c>
      <c r="K42" s="142">
        <v>-6.5960805223217567E-2</v>
      </c>
      <c r="L42" s="142">
        <v>8.947962669215144E-2</v>
      </c>
      <c r="M42" s="22"/>
      <c r="O42" s="159">
        <f t="shared" si="23"/>
        <v>0.64250011632510473</v>
      </c>
    </row>
    <row r="43" spans="2:15" x14ac:dyDescent="0.25">
      <c r="B43" s="15" t="s">
        <v>259</v>
      </c>
      <c r="F43" s="142"/>
      <c r="G43" s="128">
        <f>('Income Statement'!J$7-'Income Statement'!I$7)/'Income Statement'!I$7</f>
        <v>1.986187142703072E-2</v>
      </c>
      <c r="H43" s="128">
        <f>('Income Statement'!K$7-'Income Statement'!J$7)/'Income Statement'!J$7</f>
        <v>3.6177378663995716E-2</v>
      </c>
      <c r="I43" s="128">
        <f>('Income Statement'!L$7-'Income Statement'!K$7)/'Income Statement'!K$7</f>
        <v>0.10126336248785237</v>
      </c>
      <c r="J43" s="128">
        <f>('Income Statement'!M$7-'Income Statement'!L$7)/'Income Statement'!L$7</f>
        <v>-1.5655728405022495E-2</v>
      </c>
      <c r="K43" s="128">
        <f>('Income Statement'!N$7-'Income Statement'!M$7)/'Income Statement'!M$7</f>
        <v>-6.3231501447994595E-2</v>
      </c>
      <c r="L43" s="128">
        <f>('Income Statement'!O$7-'Income Statement'!N$7)/'Income Statement'!N$7</f>
        <v>0.5677892675324141</v>
      </c>
      <c r="M43" s="22"/>
      <c r="O43" s="160"/>
    </row>
    <row r="44" spans="2:15" x14ac:dyDescent="0.25">
      <c r="B44" t="s">
        <v>202</v>
      </c>
      <c r="F44" s="26">
        <f>'Income Statement'!I$46/'Income Statement'!I$12</f>
        <v>0.11272351071213318</v>
      </c>
      <c r="G44" s="26">
        <f>'Income Statement'!J$46/'Income Statement'!J$12</f>
        <v>0.15828699866311471</v>
      </c>
      <c r="H44" s="26">
        <f>'Income Statement'!K$46/'Income Statement'!K$12</f>
        <v>8.4127276010423663E-2</v>
      </c>
      <c r="I44" s="26">
        <f>'Income Statement'!L$46/'Income Statement'!L$12</f>
        <v>0.11363410214118361</v>
      </c>
      <c r="J44" s="26">
        <f>'Income Statement'!M$46/'Income Statement'!M$12</f>
        <v>7.7387648674222015E-2</v>
      </c>
      <c r="K44" s="26">
        <f>'Income Statement'!N$46/'Income Statement'!N$12</f>
        <v>7.4939143680650022E-2</v>
      </c>
      <c r="L44" s="26">
        <f>'Income Statement'!O$46/'Income Statement'!O$12</f>
        <v>0.17289775965062884</v>
      </c>
      <c r="M44" s="107"/>
      <c r="O44" s="113">
        <f>AVERAGE(F44:L44)</f>
        <v>0.11342806279033657</v>
      </c>
    </row>
    <row r="45" spans="2:15" x14ac:dyDescent="0.25">
      <c r="B45" t="s">
        <v>203</v>
      </c>
      <c r="F45" s="26">
        <f>'Income Statement'!I$29/'Income Statement'!I$12</f>
        <v>0.53436348403229317</v>
      </c>
      <c r="G45" s="26">
        <f>'Income Statement'!J$29/'Income Statement'!J$12</f>
        <v>0.55818876786981053</v>
      </c>
      <c r="H45" s="26">
        <f>'Income Statement'!K$29/'Income Statement'!K$12</f>
        <v>0.475485932677637</v>
      </c>
      <c r="I45" s="26">
        <f>'Income Statement'!L$29/'Income Statement'!L$12</f>
        <v>0.50001206130762665</v>
      </c>
      <c r="J45" s="26">
        <f>'Income Statement'!M$29/'Income Statement'!M$12</f>
        <v>0.48615045106965304</v>
      </c>
      <c r="K45" s="26">
        <f>'Income Statement'!N$29/'Income Statement'!N$12</f>
        <v>0.47661408216059437</v>
      </c>
      <c r="L45" s="26">
        <f>'Income Statement'!O$29/'Income Statement'!O$12</f>
        <v>0.54667987044904898</v>
      </c>
      <c r="M45" s="107"/>
      <c r="O45" s="113">
        <f t="shared" ref="O45:O51" si="24">AVERAGE(F45:L45)</f>
        <v>0.51107066422380909</v>
      </c>
    </row>
    <row r="46" spans="2:15" x14ac:dyDescent="0.25">
      <c r="B46" t="s">
        <v>204</v>
      </c>
      <c r="F46" s="26">
        <f>'Income Statement'!I$44/'Income Statement'!I$12</f>
        <v>0.1521139460145893</v>
      </c>
      <c r="G46" s="26">
        <f>'Income Statement'!J$44/'Income Statement'!J$12</f>
        <v>0.20649557648870404</v>
      </c>
      <c r="H46" s="26">
        <f>'Income Statement'!K$44/'Income Statement'!K$12</f>
        <v>0.11608874928971755</v>
      </c>
      <c r="I46" s="26">
        <f>'Income Statement'!L$44/'Income Statement'!L$12</f>
        <v>0.14931898841812932</v>
      </c>
      <c r="J46" s="26">
        <f>'Income Statement'!M$44/'Income Statement'!M$12</f>
        <v>9.2927745638016243E-2</v>
      </c>
      <c r="K46" s="26">
        <f>'Income Statement'!N$44/'Income Statement'!N$12</f>
        <v>8.0322044838703879E-2</v>
      </c>
      <c r="L46" s="26">
        <f>'Income Statement'!O$44/'Income Statement'!O$12</f>
        <v>0.22523543711080368</v>
      </c>
      <c r="M46" s="107"/>
      <c r="O46" s="113">
        <f t="shared" si="24"/>
        <v>0.14607178397123771</v>
      </c>
    </row>
    <row r="47" spans="2:15" x14ac:dyDescent="0.25">
      <c r="B47" t="s">
        <v>205</v>
      </c>
      <c r="F47" s="26">
        <f>'Income Statement'!I$42/'Income Statement'!I$12</f>
        <v>0.17654410285986336</v>
      </c>
      <c r="G47" s="26">
        <f>'Income Statement'!J$42/'Income Statement'!J$12</f>
        <v>0.22629841065361764</v>
      </c>
      <c r="H47" s="26">
        <f>'Income Statement'!K$42/'Income Statement'!K$12</f>
        <v>0.13502740903827337</v>
      </c>
      <c r="I47" s="26">
        <f>'Income Statement'!L$42/'Income Statement'!L$12</f>
        <v>0.16708529455220886</v>
      </c>
      <c r="J47" s="26">
        <f>'Income Statement'!M$42/'Income Statement'!M$12</f>
        <v>0.11335301786710476</v>
      </c>
      <c r="K47" s="26">
        <f>'Income Statement'!N$42/'Income Statement'!N$12</f>
        <v>9.9036089000396663E-2</v>
      </c>
      <c r="L47" s="26">
        <f>'Income Statement'!O$42/'Income Statement'!O$12</f>
        <v>0.23549172582435204</v>
      </c>
      <c r="M47" s="107"/>
      <c r="O47" s="113">
        <f t="shared" si="24"/>
        <v>0.16469086425654522</v>
      </c>
    </row>
    <row r="48" spans="2:15" x14ac:dyDescent="0.25">
      <c r="B48" t="s">
        <v>206</v>
      </c>
      <c r="F48" s="26">
        <f>(('Income Statement'!I$46+'Income Statement'!I$43*(1-'Income Statement'!I$47))/'Balance Sheet'!$F$25)</f>
        <v>0.1104701050362259</v>
      </c>
      <c r="G48" s="26">
        <f>('Income Statement'!J$46+'Income Statement'!J$43*(1-'Income Statement'!J$47))/(('Balance Sheet'!G$25+'Balance Sheet'!F$25)*0.5)</f>
        <v>0.15721610217619203</v>
      </c>
      <c r="H48" s="26">
        <f>('Income Statement'!K$46+'Income Statement'!K$43*(1-'Income Statement'!K$47))/(('Balance Sheet'!H$25+'Balance Sheet'!G$25)*0.5)</f>
        <v>8.0612230935194443E-2</v>
      </c>
      <c r="I48" s="26">
        <f>('Income Statement'!L$46+'Income Statement'!L$43*(1-'Income Statement'!L$47))/(('Balance Sheet'!I$25+'Balance Sheet'!H$25)*0.5)</f>
        <v>0.10499643899971597</v>
      </c>
      <c r="J48" s="26">
        <f>('Income Statement'!M$46+'Income Statement'!M$43*(1-'Income Statement'!M$47))/(('Balance Sheet'!J$25+'Balance Sheet'!I$25)*0.5)</f>
        <v>7.1660365145817098E-2</v>
      </c>
      <c r="K48" s="26">
        <f>('Income Statement'!N$46+'Income Statement'!N$43*(1-'Income Statement'!N$47))/(('Balance Sheet'!K$25+'Balance Sheet'!J$25)*0.5)</f>
        <v>6.2600159834088787E-2</v>
      </c>
      <c r="L48" s="26">
        <f>('Income Statement'!O$46+'Income Statement'!O$43*(1-'Income Statement'!O$47))/(('Balance Sheet'!L$25+'Balance Sheet'!K$25)*0.5)</f>
        <v>0.17864258679813966</v>
      </c>
      <c r="M48" s="107"/>
      <c r="O48" s="113">
        <f t="shared" si="24"/>
        <v>0.10945685556076769</v>
      </c>
    </row>
    <row r="49" spans="2:15" x14ac:dyDescent="0.25">
      <c r="B49" t="s">
        <v>207</v>
      </c>
      <c r="F49" s="26">
        <f>'Income Statement'!$I$42/'Balance Sheet'!$F$25</f>
        <v>0.14907310362804149</v>
      </c>
      <c r="G49" s="26">
        <f>'Income Statement'!J$42/(('Balance Sheet'!G$25+'Balance Sheet'!F$25)*0.5)</f>
        <v>0.20509852310280036</v>
      </c>
      <c r="H49" s="26">
        <f>'Income Statement'!K$42/(('Balance Sheet'!H$25+'Balance Sheet'!G$25)*0.5)</f>
        <v>0.11123827503414098</v>
      </c>
      <c r="I49" s="26">
        <f>'Income Statement'!L$42/(('Balance Sheet'!I$25+'Balance Sheet'!H$25)*0.5)</f>
        <v>0.13796881185776849</v>
      </c>
      <c r="J49" s="26">
        <f>'Income Statement'!M$42/(('Balance Sheet'!J$25+'Balance Sheet'!I$25)*0.5)</f>
        <v>8.6050374945893168E-2</v>
      </c>
      <c r="K49" s="26">
        <f>'Income Statement'!N$42/(('Balance Sheet'!K$25+'Balance Sheet'!J$25)*0.5)</f>
        <v>6.7096748083098665E-2</v>
      </c>
      <c r="L49" s="26">
        <f>'Income Statement'!O$42/(('Balance Sheet'!L$25+'Balance Sheet'!K$25)*0.5)</f>
        <v>0.23271927412702789</v>
      </c>
      <c r="M49" s="107"/>
      <c r="O49" s="113">
        <f t="shared" si="24"/>
        <v>0.14132073011125298</v>
      </c>
    </row>
    <row r="50" spans="2:15" x14ac:dyDescent="0.25">
      <c r="B50" t="s">
        <v>208</v>
      </c>
      <c r="F50" s="26">
        <f>'Income Statement'!$I$42/('Balance Sheet'!$F$30+'Balance Sheet'!$F$35+'Balance Sheet'!$F$51)</f>
        <v>0.1656730502618787</v>
      </c>
      <c r="G50" s="26">
        <f>'Income Statement'!J$42/(('Balance Sheet'!G$30+'Balance Sheet'!G$35+'Balance Sheet'!G$51+'Balance Sheet'!F$30+'Balance Sheet'!F$35+'Balance Sheet'!F$51)*0.5)</f>
        <v>0.22934988237446194</v>
      </c>
      <c r="H50" s="26">
        <f>'Income Statement'!K$42/(('Balance Sheet'!H$30+'Balance Sheet'!H$35+'Balance Sheet'!H$51+'Balance Sheet'!G$30+'Balance Sheet'!G$35+'Balance Sheet'!G$51)*0.5)</f>
        <v>0.12445317927240988</v>
      </c>
      <c r="I50" s="26">
        <f>'Income Statement'!L$42/(('Balance Sheet'!I$30+'Balance Sheet'!I$35+'Balance Sheet'!I$51+'Balance Sheet'!H$30+'Balance Sheet'!H$35+'Balance Sheet'!H$51)*0.5)</f>
        <v>0.15400799612006127</v>
      </c>
      <c r="J50" s="26">
        <f>'Income Statement'!M$42/(('Balance Sheet'!J$30+'Balance Sheet'!J$35+'Balance Sheet'!J$51+'Balance Sheet'!I$30+'Balance Sheet'!I$35+'Balance Sheet'!I$51)*0.5)</f>
        <v>9.5897358341003755E-2</v>
      </c>
      <c r="K50" s="26">
        <f>'Income Statement'!N$42/(('Balance Sheet'!K$30+'Balance Sheet'!K$35+'Balance Sheet'!K$51+'Balance Sheet'!J$30+'Balance Sheet'!J$35+'Balance Sheet'!J$51)*0.5)</f>
        <v>7.3989316400899077E-2</v>
      </c>
      <c r="L50" s="26">
        <f>'Income Statement'!O$42/(('Balance Sheet'!L$30+'Balance Sheet'!L$35+'Balance Sheet'!L$51+'Balance Sheet'!K$30+'Balance Sheet'!K$35+'Balance Sheet'!K$51)*0.5)</f>
        <v>0.25692040209580902</v>
      </c>
      <c r="M50" s="107"/>
      <c r="O50" s="113">
        <f t="shared" si="24"/>
        <v>0.15718445498093198</v>
      </c>
    </row>
    <row r="51" spans="2:15" x14ac:dyDescent="0.25">
      <c r="B51" t="s">
        <v>209</v>
      </c>
      <c r="F51" s="26">
        <f>'Income Statement'!$I$46/'Balance Sheet'!$F$51</f>
        <v>0.18019001168697257</v>
      </c>
      <c r="G51" s="26">
        <f>'Income Statement'!J$46/(('Balance Sheet'!G$51+'Balance Sheet'!F$51)*0.5)</f>
        <v>0.26060776909116495</v>
      </c>
      <c r="H51" s="26">
        <f>'Income Statement'!K$46/(('Balance Sheet'!H$51+'Balance Sheet'!G$51)*0.5)</f>
        <v>0.11785360781915608</v>
      </c>
      <c r="I51" s="26">
        <f>'Income Statement'!L$46/(('Balance Sheet'!I$51+'Balance Sheet'!H$51)*0.5)</f>
        <v>0.15271105636071503</v>
      </c>
      <c r="J51" s="26">
        <f>'Income Statement'!M$46/(('Balance Sheet'!J$51+'Balance Sheet'!I$51)*0.5)</f>
        <v>9.2096419083914208E-2</v>
      </c>
      <c r="K51" s="26">
        <f>'Income Statement'!N$46/(('Balance Sheet'!K$51+'Balance Sheet'!J$51)*0.5)</f>
        <v>7.6514897380378852E-2</v>
      </c>
      <c r="L51" s="26">
        <f>'Income Statement'!O$46/(('Balance Sheet'!L$51+'Balance Sheet'!K$51)*0.5)</f>
        <v>0.24534149456742274</v>
      </c>
      <c r="M51" s="107"/>
      <c r="O51" s="113">
        <f t="shared" si="24"/>
        <v>0.16075932228424633</v>
      </c>
    </row>
    <row r="52" spans="2:15" x14ac:dyDescent="0.25">
      <c r="B52" s="7" t="s">
        <v>210</v>
      </c>
      <c r="O52" s="110"/>
    </row>
    <row r="53" spans="2:15" x14ac:dyDescent="0.25">
      <c r="B53" s="10" t="s">
        <v>202</v>
      </c>
      <c r="F53" s="26">
        <f>F$44</f>
        <v>0.11272351071213318</v>
      </c>
      <c r="G53" s="26">
        <f>G$44</f>
        <v>0.15828699866311471</v>
      </c>
      <c r="H53" s="26">
        <f>H$44</f>
        <v>8.4127276010423663E-2</v>
      </c>
      <c r="I53" s="26">
        <f t="shared" ref="I53:L53" si="25">I$44</f>
        <v>0.11363410214118361</v>
      </c>
      <c r="J53" s="26">
        <f t="shared" si="25"/>
        <v>7.7387648674222015E-2</v>
      </c>
      <c r="K53" s="26">
        <f t="shared" si="25"/>
        <v>7.4939143680650022E-2</v>
      </c>
      <c r="L53" s="26">
        <f t="shared" si="25"/>
        <v>0.17289775965062884</v>
      </c>
      <c r="M53" s="107"/>
      <c r="O53" s="113">
        <f>AVERAGE(F53:L53)</f>
        <v>0.11342806279033657</v>
      </c>
    </row>
    <row r="54" spans="2:15" x14ac:dyDescent="0.25">
      <c r="B54" s="10" t="s">
        <v>211</v>
      </c>
      <c r="F54" s="62">
        <f>F$11</f>
        <v>0.79659803486539493</v>
      </c>
      <c r="G54" s="62">
        <f t="shared" ref="G54:L54" si="26">G$11</f>
        <v>0.81464664576595236</v>
      </c>
      <c r="H54" s="62">
        <f t="shared" si="26"/>
        <v>0.797013158077993</v>
      </c>
      <c r="I54" s="62">
        <f t="shared" si="26"/>
        <v>0.79686500160596763</v>
      </c>
      <c r="J54" s="62">
        <f t="shared" si="26"/>
        <v>0.73825734975842028</v>
      </c>
      <c r="K54" s="62">
        <f t="shared" si="26"/>
        <v>0.66480461686423542</v>
      </c>
      <c r="L54" s="62">
        <f t="shared" si="26"/>
        <v>0.95335288546726549</v>
      </c>
      <c r="M54" s="107"/>
      <c r="O54" s="111">
        <f t="shared" ref="O54:O61" si="27">AVERAGE(F54:L54)</f>
        <v>0.79450538462931852</v>
      </c>
    </row>
    <row r="55" spans="2:15" x14ac:dyDescent="0.25">
      <c r="B55" s="10" t="s">
        <v>198</v>
      </c>
      <c r="F55" s="62">
        <f>F$30</f>
        <v>1.8930850649244355</v>
      </c>
      <c r="G55" s="62">
        <f t="shared" ref="G55:L55" si="28">G$30</f>
        <v>1.8166074248390756</v>
      </c>
      <c r="H55" s="62">
        <f t="shared" si="28"/>
        <v>1.7004886740366754</v>
      </c>
      <c r="I55" s="62">
        <f t="shared" si="28"/>
        <v>1.6274928933670751</v>
      </c>
      <c r="J55" s="62">
        <f t="shared" si="28"/>
        <v>1.5676583242475455</v>
      </c>
      <c r="K55" s="62">
        <f t="shared" si="28"/>
        <v>1.5070556284075238</v>
      </c>
      <c r="L55" s="62">
        <f t="shared" si="28"/>
        <v>1.4359024599950134</v>
      </c>
      <c r="M55" s="107"/>
      <c r="O55" s="111">
        <f t="shared" si="27"/>
        <v>1.6497557814024779</v>
      </c>
    </row>
    <row r="56" spans="2:15" x14ac:dyDescent="0.25">
      <c r="B56" s="7" t="s">
        <v>212</v>
      </c>
      <c r="O56" s="113"/>
    </row>
    <row r="57" spans="2:15" x14ac:dyDescent="0.25">
      <c r="B57" s="10" t="s">
        <v>213</v>
      </c>
      <c r="F57" s="26">
        <f>'Income Statement'!I$46/'Income Statement'!I$44</f>
        <v>0.74104652246232461</v>
      </c>
      <c r="G57" s="26">
        <f>'Income Statement'!J$46/'Income Statement'!J$44</f>
        <v>0.76653941626576938</v>
      </c>
      <c r="H57" s="26">
        <f>'Income Statement'!K$46/'Income Statement'!K$44</f>
        <v>0.72468069925080292</v>
      </c>
      <c r="I57" s="26">
        <f>'Income Statement'!L$46/'Income Statement'!L$44</f>
        <v>0.76101575121163167</v>
      </c>
      <c r="J57" s="26">
        <f>'Income Statement'!M$46/'Income Statement'!M$44</f>
        <v>0.83277225916651465</v>
      </c>
      <c r="K57" s="26">
        <f>'Income Statement'!N$46/'Income Statement'!N$44</f>
        <v>0.93298351444035876</v>
      </c>
      <c r="L57" s="26">
        <f>'Income Statement'!O$46/'Income Statement'!O$44</f>
        <v>0.76763124785542725</v>
      </c>
      <c r="M57" s="107"/>
      <c r="O57" s="113">
        <f t="shared" si="27"/>
        <v>0.78952420152183278</v>
      </c>
    </row>
    <row r="58" spans="2:15" x14ac:dyDescent="0.25">
      <c r="B58" s="10" t="s">
        <v>214</v>
      </c>
      <c r="F58" s="26">
        <f>'Income Statement'!I$44/'Income Statement'!I$42</f>
        <v>0.86162009124334127</v>
      </c>
      <c r="G58" s="26">
        <f>'Income Statement'!J$44/'Income Statement'!J$42</f>
        <v>0.9124923851311324</v>
      </c>
      <c r="H58" s="26">
        <f>'Income Statement'!K$44/'Income Statement'!K$42</f>
        <v>0.85974210803980045</v>
      </c>
      <c r="I58" s="26">
        <f>'Income Statement'!L$44/'Income Statement'!L$42</f>
        <v>0.89366924131956971</v>
      </c>
      <c r="J58" s="26">
        <f>'Income Statement'!M$44/'Income Statement'!M$42</f>
        <v>0.8198083067092653</v>
      </c>
      <c r="K58" s="26">
        <f>'Income Statement'!N$44/'Income Statement'!N$42</f>
        <v>0.81103813417331294</v>
      </c>
      <c r="L58" s="26">
        <f>'Income Statement'!O$44/'Income Statement'!O$42</f>
        <v>0.95644734999649927</v>
      </c>
      <c r="M58" s="107"/>
      <c r="O58" s="113">
        <f t="shared" si="27"/>
        <v>0.87354537380184605</v>
      </c>
    </row>
    <row r="59" spans="2:15" x14ac:dyDescent="0.25">
      <c r="B59" s="10" t="s">
        <v>215</v>
      </c>
      <c r="F59" s="26">
        <f>'Income Statement'!I$42/'Income Statement'!I$12</f>
        <v>0.17654410285986336</v>
      </c>
      <c r="G59" s="26">
        <f>'Income Statement'!J$42/'Income Statement'!J$12</f>
        <v>0.22629841065361764</v>
      </c>
      <c r="H59" s="26">
        <f>'Income Statement'!K$42/'Income Statement'!K$12</f>
        <v>0.13502740903827337</v>
      </c>
      <c r="I59" s="26">
        <f>'Income Statement'!L$42/'Income Statement'!L$12</f>
        <v>0.16708529455220886</v>
      </c>
      <c r="J59" s="26">
        <f>'Income Statement'!M$42/'Income Statement'!M$12</f>
        <v>0.11335301786710476</v>
      </c>
      <c r="K59" s="26">
        <f>'Income Statement'!N$42/'Income Statement'!N$12</f>
        <v>9.9036089000396663E-2</v>
      </c>
      <c r="L59" s="26">
        <f>'Income Statement'!O$42/'Income Statement'!O$12</f>
        <v>0.23549172582435204</v>
      </c>
      <c r="M59" s="107"/>
      <c r="O59" s="113">
        <f t="shared" si="27"/>
        <v>0.16469086425654522</v>
      </c>
    </row>
    <row r="60" spans="2:15" x14ac:dyDescent="0.25">
      <c r="B60" s="10" t="s">
        <v>211</v>
      </c>
      <c r="F60" s="62">
        <f>F$11</f>
        <v>0.79659803486539493</v>
      </c>
      <c r="G60" s="62">
        <f t="shared" ref="G60:L60" si="29">G$11</f>
        <v>0.81464664576595236</v>
      </c>
      <c r="H60" s="62">
        <f t="shared" si="29"/>
        <v>0.797013158077993</v>
      </c>
      <c r="I60" s="62">
        <f t="shared" si="29"/>
        <v>0.79686500160596763</v>
      </c>
      <c r="J60" s="62">
        <f t="shared" si="29"/>
        <v>0.73825734975842028</v>
      </c>
      <c r="K60" s="62">
        <f t="shared" si="29"/>
        <v>0.66480461686423542</v>
      </c>
      <c r="L60" s="62">
        <f t="shared" si="29"/>
        <v>0.95335288546726549</v>
      </c>
      <c r="M60" s="107"/>
      <c r="O60" s="111">
        <f t="shared" si="27"/>
        <v>0.79450538462931852</v>
      </c>
    </row>
    <row r="61" spans="2:15" x14ac:dyDescent="0.25">
      <c r="B61" s="10" t="s">
        <v>198</v>
      </c>
      <c r="F61" s="62">
        <f>F$30</f>
        <v>1.8930850649244355</v>
      </c>
      <c r="G61" s="62">
        <f t="shared" ref="G61:L61" si="30">G$30</f>
        <v>1.8166074248390756</v>
      </c>
      <c r="H61" s="62">
        <f t="shared" si="30"/>
        <v>1.7004886740366754</v>
      </c>
      <c r="I61" s="62">
        <f t="shared" si="30"/>
        <v>1.6274928933670751</v>
      </c>
      <c r="J61" s="62">
        <f t="shared" si="30"/>
        <v>1.5676583242475455</v>
      </c>
      <c r="K61" s="62">
        <f t="shared" si="30"/>
        <v>1.5070556284075238</v>
      </c>
      <c r="L61" s="62">
        <f t="shared" si="30"/>
        <v>1.4359024599950134</v>
      </c>
      <c r="M61" s="107"/>
      <c r="O61" s="111">
        <f t="shared" si="27"/>
        <v>1.6497557814024779</v>
      </c>
    </row>
    <row r="62" spans="2:15" x14ac:dyDescent="0.25">
      <c r="O62" s="110"/>
    </row>
    <row r="63" spans="2:15" x14ac:dyDescent="0.25">
      <c r="B63" s="122" t="s">
        <v>220</v>
      </c>
      <c r="C63" s="92"/>
      <c r="D63" s="92"/>
      <c r="E63" s="92"/>
      <c r="F63" s="123" t="s">
        <v>34</v>
      </c>
      <c r="G63" s="92"/>
      <c r="H63" s="92"/>
      <c r="I63" s="92"/>
      <c r="J63" s="92"/>
      <c r="K63" s="92"/>
      <c r="L63" s="92"/>
      <c r="O63" s="110"/>
    </row>
    <row r="64" spans="2:15" x14ac:dyDescent="0.25">
      <c r="B64" s="92"/>
      <c r="C64" s="92"/>
      <c r="D64" s="92"/>
      <c r="E64" s="92"/>
      <c r="F64" s="93">
        <v>42460</v>
      </c>
      <c r="G64" s="93">
        <f>EDATE(F64,12)</f>
        <v>42825</v>
      </c>
      <c r="H64" s="93">
        <f t="shared" ref="H64" si="31">EDATE(G64,12)</f>
        <v>43190</v>
      </c>
      <c r="I64" s="93">
        <f>EDATE(H64,12)</f>
        <v>43555</v>
      </c>
      <c r="J64" s="93">
        <f t="shared" ref="J64" si="32">EDATE(I64,12)</f>
        <v>43921</v>
      </c>
      <c r="K64" s="93">
        <f t="shared" ref="K64" si="33">EDATE(J64,12)</f>
        <v>44286</v>
      </c>
      <c r="L64" s="93">
        <f t="shared" ref="L64" si="34">EDATE(K64,12)</f>
        <v>44651</v>
      </c>
      <c r="O64" s="110"/>
    </row>
    <row r="65" spans="2:15" x14ac:dyDescent="0.25">
      <c r="O65" s="110"/>
    </row>
    <row r="66" spans="2:15" x14ac:dyDescent="0.25">
      <c r="B66" t="s">
        <v>221</v>
      </c>
      <c r="F66" s="62">
        <f>'Cash Flow Statement'!C$38/'Income Statement'!I$12</f>
        <v>0.14673971331344809</v>
      </c>
      <c r="G66" s="62">
        <f>'Cash Flow Statement'!D$38/'Income Statement'!J$12</f>
        <v>0.20437333557004753</v>
      </c>
      <c r="H66" s="62">
        <f>'Cash Flow Statement'!E$38/'Income Statement'!K$12</f>
        <v>1.5549183030086258E-2</v>
      </c>
      <c r="I66" s="62">
        <f>'Cash Flow Statement'!F$38/'Income Statement'!L$12</f>
        <v>6.7410648325438222E-2</v>
      </c>
      <c r="J66" s="62">
        <f>'Cash Flow Statement'!G$38/'Income Statement'!M$12</f>
        <v>0.13117234959978552</v>
      </c>
      <c r="K66" s="62">
        <f>'Cash Flow Statement'!H$38/'Income Statement'!N$12</f>
        <v>1.9147132078540019E-2</v>
      </c>
      <c r="L66" s="62">
        <f>'Cash Flow Statement'!I$38/'Income Statement'!O$12</f>
        <v>0.14734720417464867</v>
      </c>
      <c r="M66" s="107"/>
      <c r="O66" s="111">
        <f>AVERAGE(F66:L66)</f>
        <v>0.10453422372742774</v>
      </c>
    </row>
    <row r="67" spans="2:15" x14ac:dyDescent="0.25">
      <c r="B67" t="s">
        <v>222</v>
      </c>
      <c r="F67" s="62">
        <f>'Cash Flow Statement'!$C$38/'Balance Sheet'!$F$25</f>
        <v>0.12390640148704697</v>
      </c>
      <c r="G67" s="62">
        <f>'Cash Flow Statement'!D$38/(('Balance Sheet'!F$25+'Balance Sheet'!G$25)*0.5)</f>
        <v>0.18522741351095598</v>
      </c>
      <c r="H67" s="62">
        <f>'Cash Flow Statement'!E$38/(('Balance Sheet'!G$25+'Balance Sheet'!H$25)*0.5)</f>
        <v>1.2809727378880991E-2</v>
      </c>
      <c r="I67" s="62">
        <f>'Cash Flow Statement'!F$38/(('Balance Sheet'!H$25+'Balance Sheet'!I$25)*0.5)</f>
        <v>5.5663588354368618E-2</v>
      </c>
      <c r="J67" s="62">
        <f>'Cash Flow Statement'!G$38/(('Balance Sheet'!I$25+'Balance Sheet'!J$25)*0.5)</f>
        <v>9.957767404859677E-2</v>
      </c>
      <c r="K67" s="62">
        <f>'Cash Flow Statement'!H$38/(('Balance Sheet'!J$25+'Balance Sheet'!K$25)*0.5)</f>
        <v>1.2972142888058424E-2</v>
      </c>
      <c r="L67" s="62">
        <f>'Cash Flow Statement'!I$38/(('Balance Sheet'!K$25+'Balance Sheet'!L$25)*0.5)</f>
        <v>0.1456124807788268</v>
      </c>
      <c r="M67" s="107"/>
      <c r="O67" s="111">
        <f t="shared" ref="O67:O70" si="35">AVERAGE(F67:L67)</f>
        <v>9.0824204063819219E-2</v>
      </c>
    </row>
    <row r="68" spans="2:15" x14ac:dyDescent="0.25">
      <c r="B68" t="s">
        <v>223</v>
      </c>
      <c r="F68" s="62">
        <f>'Cash Flow Statement'!$C$38/'Balance Sheet'!$F$51</f>
        <v>0.23456535810365947</v>
      </c>
      <c r="G68" s="62">
        <f>'Cash Flow Statement'!D$38/(('Balance Sheet'!G$51+'Balance Sheet'!F$51)*0.5)</f>
        <v>0.3364854946677403</v>
      </c>
      <c r="H68" s="62">
        <f>'Cash Flow Statement'!E$38/(('Balance Sheet'!H$51+'Balance Sheet'!G$51)*0.5)</f>
        <v>2.1782796325284636E-2</v>
      </c>
      <c r="I68" s="62">
        <f>'Cash Flow Statement'!F$38/(('Balance Sheet'!I$51+'Balance Sheet'!H$51)*0.5)</f>
        <v>9.0592094466045214E-2</v>
      </c>
      <c r="J68" s="62">
        <f>'Cash Flow Statement'!G$38/(('Balance Sheet'!J$51+'Balance Sheet'!I$51)*0.5)</f>
        <v>0.1561037696314915</v>
      </c>
      <c r="K68" s="62">
        <f>'Cash Flow Statement'!H$38/(('Balance Sheet'!K$51+'Balance Sheet'!J$51)*0.5)</f>
        <v>1.954974095195508E-2</v>
      </c>
      <c r="L68" s="62">
        <f>'Cash Flow Statement'!I$38/(('Balance Sheet'!L$51+'Balance Sheet'!K$51)*0.5)</f>
        <v>0.20908531935629401</v>
      </c>
      <c r="M68" s="107"/>
      <c r="O68" s="111">
        <f t="shared" si="35"/>
        <v>0.15259493907178148</v>
      </c>
    </row>
    <row r="69" spans="2:15" x14ac:dyDescent="0.25">
      <c r="B69" t="s">
        <v>224</v>
      </c>
      <c r="F69" s="62">
        <f>'Cash Flow Statement'!C$38/'Income Statement'!I$42</f>
        <v>0.83117878726273109</v>
      </c>
      <c r="G69" s="62">
        <f>'Cash Flow Statement'!D$38/'Income Statement'!J$42</f>
        <v>0.90311432139428671</v>
      </c>
      <c r="H69" s="62">
        <f>'Cash Flow Statement'!E$38/'Income Statement'!K$42</f>
        <v>0.11515575349356559</v>
      </c>
      <c r="I69" s="62">
        <f>'Cash Flow Statement'!F$38/'Income Statement'!L$42</f>
        <v>0.40345051613368965</v>
      </c>
      <c r="J69" s="62">
        <f>'Cash Flow Statement'!G$38/'Income Statement'!M$42</f>
        <v>1.1572020936714025</v>
      </c>
      <c r="K69" s="62">
        <f>'Cash Flow Statement'!H$38/'Income Statement'!N$42</f>
        <v>0.19333489712485846</v>
      </c>
      <c r="L69" s="62">
        <f>'Cash Flow Statement'!I$38/'Income Statement'!O$42</f>
        <v>0.62570013302527505</v>
      </c>
      <c r="M69" s="107"/>
      <c r="O69" s="111">
        <f t="shared" si="35"/>
        <v>0.60416235744368696</v>
      </c>
    </row>
    <row r="70" spans="2:15" x14ac:dyDescent="0.25">
      <c r="B70" t="s">
        <v>233</v>
      </c>
      <c r="F70" s="62">
        <f>'Cash Flow Statement'!C$38/'Balance Sheet'!F$50</f>
        <v>139.48166489178976</v>
      </c>
      <c r="G70" s="62">
        <f>'Cash Flow Statement'!D$38/'Balance Sheet'!G$50</f>
        <v>230.89937836686946</v>
      </c>
      <c r="H70" s="62">
        <f>'Cash Flow Statement'!E$38/'Balance Sheet'!H$50</f>
        <v>16.342389958745404</v>
      </c>
      <c r="I70" s="62">
        <f>'Cash Flow Statement'!F$38/'Balance Sheet'!I$50</f>
        <v>77.789546499052875</v>
      </c>
      <c r="J70" s="62">
        <f>'Cash Flow Statement'!G$38/'Balance Sheet'!J$50</f>
        <v>147.98302327797057</v>
      </c>
      <c r="K70" s="62">
        <f>'Cash Flow Statement'!H$38/'Balance Sheet'!K$50</f>
        <v>20.046016021525212</v>
      </c>
      <c r="L70" s="62">
        <f>'Cash Flow Statement'!I$38/'Balance Sheet'!L$50</f>
        <v>49.500794577933853</v>
      </c>
      <c r="M70" s="107"/>
      <c r="O70" s="111">
        <f t="shared" si="35"/>
        <v>97.434687656269602</v>
      </c>
    </row>
    <row r="71" spans="2:15" x14ac:dyDescent="0.25">
      <c r="O71" s="110"/>
    </row>
    <row r="72" spans="2:15" x14ac:dyDescent="0.25">
      <c r="B72" s="124" t="s">
        <v>216</v>
      </c>
      <c r="C72" s="90"/>
      <c r="D72" s="90"/>
      <c r="E72" s="90"/>
      <c r="F72" s="125" t="s">
        <v>34</v>
      </c>
      <c r="G72" s="90"/>
      <c r="H72" s="90"/>
      <c r="I72" s="90"/>
      <c r="J72" s="90"/>
      <c r="K72" s="90"/>
      <c r="L72" s="90"/>
      <c r="O72" s="110"/>
    </row>
    <row r="73" spans="2:15" x14ac:dyDescent="0.25">
      <c r="B73" s="90"/>
      <c r="C73" s="90"/>
      <c r="D73" s="90"/>
      <c r="E73" s="90"/>
      <c r="F73" s="91">
        <v>42460</v>
      </c>
      <c r="G73" s="91">
        <f>EDATE(F73,12)</f>
        <v>42825</v>
      </c>
      <c r="H73" s="91">
        <f t="shared" ref="H73" si="36">EDATE(G73,12)</f>
        <v>43190</v>
      </c>
      <c r="I73" s="91">
        <f>EDATE(H73,12)</f>
        <v>43555</v>
      </c>
      <c r="J73" s="91">
        <f t="shared" ref="J73" si="37">EDATE(I73,12)</f>
        <v>43921</v>
      </c>
      <c r="K73" s="91">
        <f t="shared" ref="K73" si="38">EDATE(J73,12)</f>
        <v>44286</v>
      </c>
      <c r="L73" s="91">
        <f t="shared" ref="L73" si="39">EDATE(K73,12)</f>
        <v>44651</v>
      </c>
      <c r="O73" s="110"/>
    </row>
    <row r="74" spans="2:15" x14ac:dyDescent="0.25">
      <c r="O74" s="110"/>
    </row>
    <row r="75" spans="2:15" x14ac:dyDescent="0.25">
      <c r="B75" t="s">
        <v>217</v>
      </c>
      <c r="F75" s="26">
        <f>('Equity Breakup'!G$23-'Equity Breakup'!G$20)/'Equity Breakup'!G$23</f>
        <v>1</v>
      </c>
      <c r="G75" s="26">
        <f>('Equity Breakup'!H$23-'Equity Breakup'!H$20)/'Equity Breakup'!H$23</f>
        <v>0.98403100969680246</v>
      </c>
      <c r="H75" s="26">
        <f>('Equity Breakup'!I$23-'Equity Breakup'!I$20)/'Equity Breakup'!I$23</f>
        <v>0.98141391549149815</v>
      </c>
      <c r="I75" s="26">
        <f>('Equity Breakup'!J$23-'Equity Breakup'!J$20)/'Equity Breakup'!J$23</f>
        <v>0.98355251856234849</v>
      </c>
      <c r="J75" s="26">
        <f>('Equity Breakup'!K$23-'Equity Breakup'!K$20)/'Equity Breakup'!K$23</f>
        <v>0.98224209833380693</v>
      </c>
      <c r="K75" s="26">
        <f>('Equity Breakup'!L$23-'Equity Breakup'!L$20)/'Equity Breakup'!L$23</f>
        <v>1</v>
      </c>
      <c r="L75" s="26">
        <f>('Equity Breakup'!M$23-'Equity Breakup'!M$20)/'Equity Breakup'!M$23</f>
        <v>0.96059884973312537</v>
      </c>
      <c r="M75" s="107"/>
      <c r="O75" s="113">
        <f>AVERAGE(F75:L75)</f>
        <v>0.98454834168822603</v>
      </c>
    </row>
    <row r="76" spans="2:15" x14ac:dyDescent="0.25">
      <c r="B76" t="s">
        <v>218</v>
      </c>
      <c r="F76" s="26">
        <f>'Equity Breakup'!G$20/'Equity Breakup'!G$23</f>
        <v>0</v>
      </c>
      <c r="G76" s="26">
        <f>'Equity Breakup'!H$20/'Equity Breakup'!H$23</f>
        <v>1.596899030319756E-2</v>
      </c>
      <c r="H76" s="26">
        <f>'Equity Breakup'!I$20/'Equity Breakup'!I$23</f>
        <v>1.8586084508501802E-2</v>
      </c>
      <c r="I76" s="26">
        <f>'Equity Breakup'!J$20/'Equity Breakup'!J$23</f>
        <v>1.6447481437651509E-2</v>
      </c>
      <c r="J76" s="26">
        <f>'Equity Breakup'!K$20/'Equity Breakup'!K$23</f>
        <v>1.77579016661931E-2</v>
      </c>
      <c r="K76" s="26">
        <f>'Equity Breakup'!L$20/'Equity Breakup'!L$23</f>
        <v>0</v>
      </c>
      <c r="L76" s="26">
        <f>'Equity Breakup'!M$20/'Equity Breakup'!M$23</f>
        <v>3.940115026687465E-2</v>
      </c>
      <c r="M76" s="107"/>
      <c r="O76" s="113">
        <f t="shared" ref="O76:O77" si="40">AVERAGE(F76:L76)</f>
        <v>1.5451658311774089E-2</v>
      </c>
    </row>
    <row r="77" spans="2:15" x14ac:dyDescent="0.25">
      <c r="B77" t="s">
        <v>219</v>
      </c>
      <c r="F77" s="26">
        <f t="shared" ref="F77:L77" si="41">F$75*F$51</f>
        <v>0.18019001168697257</v>
      </c>
      <c r="G77" s="26">
        <f t="shared" si="41"/>
        <v>0.25644612615361018</v>
      </c>
      <c r="H77" s="26">
        <f t="shared" si="41"/>
        <v>0.1156631707045974</v>
      </c>
      <c r="I77" s="26">
        <f t="shared" si="41"/>
        <v>0.15019934409589802</v>
      </c>
      <c r="J77" s="26">
        <f t="shared" si="41"/>
        <v>9.0460979930013549E-2</v>
      </c>
      <c r="K77" s="26">
        <f t="shared" si="41"/>
        <v>7.6514897380378852E-2</v>
      </c>
      <c r="L77" s="26">
        <f t="shared" si="41"/>
        <v>0.2356747574732721</v>
      </c>
      <c r="M77" s="107"/>
      <c r="O77" s="113">
        <f t="shared" si="40"/>
        <v>0.15787846963210608</v>
      </c>
    </row>
    <row r="78" spans="2:15" x14ac:dyDescent="0.25">
      <c r="O78" s="110"/>
    </row>
    <row r="79" spans="2:15" x14ac:dyDescent="0.25">
      <c r="B79" s="126" t="s">
        <v>225</v>
      </c>
      <c r="C79" s="83"/>
      <c r="D79" s="83"/>
      <c r="E79" s="83"/>
      <c r="F79" s="127" t="s">
        <v>34</v>
      </c>
      <c r="G79" s="83"/>
      <c r="H79" s="83"/>
      <c r="I79" s="83"/>
      <c r="J79" s="83"/>
      <c r="K79" s="83"/>
      <c r="L79" s="83"/>
      <c r="O79" s="110"/>
    </row>
    <row r="80" spans="2:15" x14ac:dyDescent="0.25">
      <c r="B80" s="83"/>
      <c r="C80" s="83"/>
      <c r="D80" s="83"/>
      <c r="E80" s="83"/>
      <c r="F80" s="84">
        <v>42460</v>
      </c>
      <c r="G80" s="84">
        <f>EDATE(F80,12)</f>
        <v>42825</v>
      </c>
      <c r="H80" s="84">
        <f t="shared" ref="H80" si="42">EDATE(G80,12)</f>
        <v>43190</v>
      </c>
      <c r="I80" s="84">
        <f>EDATE(H80,12)</f>
        <v>43555</v>
      </c>
      <c r="J80" s="84">
        <f t="shared" ref="J80" si="43">EDATE(I80,12)</f>
        <v>43921</v>
      </c>
      <c r="K80" s="84">
        <f t="shared" ref="K80" si="44">EDATE(J80,12)</f>
        <v>44286</v>
      </c>
      <c r="L80" s="84">
        <f t="shared" ref="L80" si="45">EDATE(K80,12)</f>
        <v>44651</v>
      </c>
      <c r="O80" s="110"/>
    </row>
    <row r="81" spans="2:15" x14ac:dyDescent="0.25">
      <c r="O81" s="110"/>
    </row>
    <row r="82" spans="2:15" x14ac:dyDescent="0.25">
      <c r="B82" t="s">
        <v>226</v>
      </c>
      <c r="F82" s="62">
        <f>'Cash Flow Statement'!C$38/('Balance Sheet'!F$30+'Balance Sheet'!F$35)</f>
        <v>0.33347194486217485</v>
      </c>
      <c r="G82" s="62">
        <f>'Cash Flow Statement'!D$38/('Balance Sheet'!G$30+'Balance Sheet'!G$35)</f>
        <v>0.58748538955064367</v>
      </c>
      <c r="H82" s="62">
        <f>'Cash Flow Statement'!E$38/('Balance Sheet'!H$30+'Balance Sheet'!H$35)</f>
        <v>4.1122658207883057E-2</v>
      </c>
      <c r="I82" s="62">
        <f>'Cash Flow Statement'!F$38/('Balance Sheet'!I$30+'Balance Sheet'!I$35)</f>
        <v>0.19974268253457714</v>
      </c>
      <c r="J82" s="62">
        <f>'Cash Flow Statement'!G$38/('Balance Sheet'!J$30+'Balance Sheet'!J$35)</f>
        <v>0.3875041542040546</v>
      </c>
      <c r="K82" s="62">
        <f>'Cash Flow Statement'!H$38/('Balance Sheet'!K$30+'Balance Sheet'!K$35)</f>
        <v>5.4127713070114422E-2</v>
      </c>
      <c r="L82" s="62">
        <f>'Cash Flow Statement'!I$38/('Balance Sheet'!L$30+'Balance Sheet'!L$35)</f>
        <v>0.72205866758234882</v>
      </c>
      <c r="M82" s="107"/>
      <c r="O82" s="111">
        <f>AVERAGE(F82:L82)</f>
        <v>0.33221617285882804</v>
      </c>
    </row>
    <row r="83" spans="2:15" x14ac:dyDescent="0.25">
      <c r="B83" t="s">
        <v>227</v>
      </c>
      <c r="F83" s="62">
        <f>('Cash Flow Statement'!C$38+'Income Statement'!I$43-'Income Statement'!I$45)/'Income Statement'!I$43</f>
        <v>8.6188683435288933</v>
      </c>
      <c r="G83" s="62">
        <f>('Cash Flow Statement'!D$38+'Income Statement'!J$43-'Income Statement'!J$45)/'Income Statement'!J$43</f>
        <v>13.75483656996723</v>
      </c>
      <c r="H83" s="62">
        <f>('Cash Flow Statement'!E$38+'Income Statement'!K$43-'Income Statement'!K$45)/'Income Statement'!K$43</f>
        <v>3.5086599020293967</v>
      </c>
      <c r="I83" s="62">
        <f>('Cash Flow Statement'!F$38+'Income Statement'!L$43-'Income Statement'!L$45)/'Income Statement'!L$43</f>
        <v>6.8028682959945694</v>
      </c>
      <c r="J83" s="62">
        <f>('Cash Flow Statement'!G$38+'Income Statement'!M$43-'Income Statement'!M$45)/'Income Statement'!M$43</f>
        <v>8.1828881846989603</v>
      </c>
      <c r="K83" s="62">
        <f>('Cash Flow Statement'!H$38+'Income Statement'!N$43-'Income Statement'!N$45)/'Income Statement'!N$43</f>
        <v>2.3107820535556005</v>
      </c>
      <c r="L83" s="62">
        <f>('Cash Flow Statement'!I$38+'Income Statement'!O$43-'Income Statement'!O$45)/'Income Statement'!O$43</f>
        <v>20.469506681402606</v>
      </c>
      <c r="M83" s="107"/>
      <c r="O83" s="111">
        <f t="shared" ref="O83:O87" si="46">AVERAGE(F83:L83)</f>
        <v>9.092630004453893</v>
      </c>
    </row>
    <row r="84" spans="2:15" x14ac:dyDescent="0.25">
      <c r="B84" t="s">
        <v>228</v>
      </c>
      <c r="F84" s="62">
        <f>'Cash Flow Statement'!C$38/(-'Cash Flow Statement'!C$44)</f>
        <v>2.332146055874877</v>
      </c>
      <c r="G84" s="62">
        <f>'Cash Flow Statement'!D$38/(-'Cash Flow Statement'!D$44)</f>
        <v>4.4373181458956106</v>
      </c>
      <c r="H84" s="62">
        <f>'Cash Flow Statement'!E$38/(-'Cash Flow Statement'!E$44)</f>
        <v>0.25849628201597513</v>
      </c>
      <c r="I84" s="62">
        <f>'Cash Flow Statement'!F$38/(-'Cash Flow Statement'!F$44)</f>
        <v>0.50934110999726612</v>
      </c>
      <c r="J84" s="62">
        <f>'Cash Flow Statement'!G$38/(-'Cash Flow Statement'!G$44)</f>
        <v>1.3279767848227662</v>
      </c>
      <c r="K84" s="62">
        <f>'Cash Flow Statement'!H$38/(-'Cash Flow Statement'!H$44)</f>
        <v>0.47548211636723514</v>
      </c>
      <c r="L84" s="62">
        <f>'Cash Flow Statement'!I$38/(-'Cash Flow Statement'!I$44)</f>
        <v>2.7684950337857486</v>
      </c>
      <c r="M84" s="107"/>
      <c r="O84" s="111">
        <f t="shared" si="46"/>
        <v>1.7298936469656401</v>
      </c>
    </row>
    <row r="85" spans="2:15" x14ac:dyDescent="0.25">
      <c r="B85" t="s">
        <v>229</v>
      </c>
      <c r="F85" s="62">
        <f>'Cash Flow Statement'!C$38/(-'Cash Flow Statement'!C$54)</f>
        <v>1.8983414002054626</v>
      </c>
      <c r="G85" s="62">
        <f>'Cash Flow Statement'!D$38/(-'Cash Flow Statement'!D$54)</f>
        <v>2.9589237925029774</v>
      </c>
      <c r="H85" s="62">
        <f>'Cash Flow Statement'!E$38/(-'Cash Flow Statement'!E$54)</f>
        <v>0.24570680628272404</v>
      </c>
      <c r="I85" s="62">
        <f>'Cash Flow Statement'!F$38/(-'Cash Flow Statement'!F$54)</f>
        <v>1.5939538697372648</v>
      </c>
      <c r="J85" s="62">
        <f>'Cash Flow Statement'!G$38/(-'Cash Flow Statement'!G$54)</f>
        <v>3.3598326359832646</v>
      </c>
      <c r="K85" s="62">
        <f>'Cash Flow Statement'!H$38/(-'Cash Flow Statement'!H$54)</f>
        <v>0.50552002102865434</v>
      </c>
      <c r="L85" s="62">
        <f>'Cash Flow Statement'!I$38/(-'Cash Flow Statement'!I$54)</f>
        <v>5.0655377639223511</v>
      </c>
      <c r="M85" s="107"/>
      <c r="O85" s="111">
        <f t="shared" si="46"/>
        <v>2.2325451842375288</v>
      </c>
    </row>
    <row r="86" spans="2:15" x14ac:dyDescent="0.25">
      <c r="B86" t="s">
        <v>230</v>
      </c>
      <c r="F86" s="62">
        <f>'Cash Flow Statement'!C$38/(-'Cash Flow Statement'!C$56)</f>
        <v>5.454643137136264</v>
      </c>
      <c r="G86" s="62">
        <f>'Cash Flow Statement'!D$38/(-'Cash Flow Statement'!D$56)</f>
        <v>1229.897809523809</v>
      </c>
      <c r="H86" s="62">
        <f>'Cash Flow Statement'!E$38/(-'Cash Flow Statement'!E$56)</f>
        <v>0.94980773122850226</v>
      </c>
      <c r="I86" s="62">
        <f>'Cash Flow Statement'!F$38/(-'Cash Flow Statement'!F$56)</f>
        <v>4.5122615803814723</v>
      </c>
      <c r="J86" s="62">
        <f>'Cash Flow Statement'!G$38/(-'Cash Flow Statement'!G$56)</f>
        <v>7.1793184885290176</v>
      </c>
      <c r="K86" s="62">
        <f>'Cash Flow Statement'!H$38/(-'Cash Flow Statement'!H$56)</f>
        <v>397.89655172414012</v>
      </c>
      <c r="L86" s="62">
        <f>'Cash Flow Statement'!I$38/(-'Cash Flow Statement'!I$56)</f>
        <v>4.8237357892251165</v>
      </c>
      <c r="M86" s="107"/>
      <c r="O86" s="111">
        <f t="shared" si="46"/>
        <v>235.81630399634992</v>
      </c>
    </row>
    <row r="87" spans="2:15" x14ac:dyDescent="0.25">
      <c r="B87" t="s">
        <v>231</v>
      </c>
      <c r="F87" s="62">
        <f>'Cash Flow Statement'!C$38/(-1*('Cash Flow Statement'!C$41+'Cash Flow Statement'!C$44+'Cash Flow Statement'!C$54+'Cash Flow Statement'!C$56+'Cash Flow Statement'!C$57))</f>
        <v>0.55024582905616248</v>
      </c>
      <c r="G87" s="62">
        <f>'Cash Flow Statement'!D$38/(-1*('Cash Flow Statement'!D$41+'Cash Flow Statement'!D$44+'Cash Flow Statement'!D$54+'Cash Flow Statement'!D$56+'Cash Flow Statement'!D$57))</f>
        <v>0.73486903278306026</v>
      </c>
      <c r="H87" s="62">
        <f>'Cash Flow Statement'!E$38/(-1*('Cash Flow Statement'!E$41+'Cash Flow Statement'!E$44+'Cash Flow Statement'!E$54+'Cash Flow Statement'!E$56+'Cash Flow Statement'!E$57))</f>
        <v>5.2054505826045316E-2</v>
      </c>
      <c r="I87" s="62">
        <f>'Cash Flow Statement'!F$38/(-1*('Cash Flow Statement'!F$41+'Cash Flow Statement'!F$44+'Cash Flow Statement'!F$54+'Cash Flow Statement'!F$56+'Cash Flow Statement'!F$57))</f>
        <v>0.30424398309755657</v>
      </c>
      <c r="J87" s="62">
        <f>'Cash Flow Statement'!G$38/(-1*('Cash Flow Statement'!G$41+'Cash Flow Statement'!G$44+'Cash Flow Statement'!G$54+'Cash Flow Statement'!G$56+'Cash Flow Statement'!G$57))</f>
        <v>0.55769369369369393</v>
      </c>
      <c r="K87" s="62">
        <f>'Cash Flow Statement'!H$38/(-1*('Cash Flow Statement'!H$41+'Cash Flow Statement'!H$44+'Cash Flow Statement'!H$54+'Cash Flow Statement'!H$56+'Cash Flow Statement'!H$57))</f>
        <v>0.10330811585120252</v>
      </c>
      <c r="L87" s="62">
        <f>'Cash Flow Statement'!I$38/(-1*('Cash Flow Statement'!I$41+'Cash Flow Statement'!I$44+'Cash Flow Statement'!I$54+'Cash Flow Statement'!I$56+'Cash Flow Statement'!I$57))</f>
        <v>0.64294642937436541</v>
      </c>
      <c r="M87" s="107"/>
      <c r="O87" s="111">
        <f t="shared" si="46"/>
        <v>0.42076594138315521</v>
      </c>
    </row>
    <row r="93" spans="2:15" x14ac:dyDescent="0.25">
      <c r="B93" s="64" t="s">
        <v>27</v>
      </c>
      <c r="C93" s="64"/>
      <c r="D93" s="64"/>
      <c r="E93" s="14"/>
      <c r="F93" s="64">
        <f>'Income Statement'!I$41</f>
        <v>363.096</v>
      </c>
      <c r="G93" s="64">
        <f>'Income Statement'!J$41</f>
        <v>329.49</v>
      </c>
      <c r="H93" s="64">
        <f>'Income Statement'!K$41</f>
        <v>228.55</v>
      </c>
      <c r="I93" s="64">
        <f>'Income Statement'!L$41</f>
        <v>241.48</v>
      </c>
      <c r="J93" s="64">
        <f>'Income Statement'!M$41</f>
        <v>319.20999999999998</v>
      </c>
      <c r="K93" s="64">
        <f>'Income Statement'!N$41</f>
        <v>358.39</v>
      </c>
      <c r="L93" s="64">
        <f>'Income Statement'!O$41</f>
        <v>362.1</v>
      </c>
    </row>
    <row r="94" spans="2:15" x14ac:dyDescent="0.25">
      <c r="B94" t="s">
        <v>170</v>
      </c>
      <c r="F94" s="62">
        <f>-1*'Cash Flow Statement'!C$44</f>
        <v>371.12920000000003</v>
      </c>
      <c r="G94" s="62">
        <f>-1*'Cash Flow Statement'!D$44</f>
        <v>291.02999999999997</v>
      </c>
      <c r="H94" s="62">
        <f>-1*'Cash Flow Statement'!E$44</f>
        <v>363.1</v>
      </c>
      <c r="I94" s="62">
        <f>-1*'Cash Flow Statement'!F$44</f>
        <v>877.84</v>
      </c>
      <c r="J94" s="62">
        <f>-1*'Cash Flow Statement'!G$44</f>
        <v>640.96</v>
      </c>
      <c r="K94" s="62">
        <f>-1*'Cash Flow Statement'!H$44</f>
        <v>242.68</v>
      </c>
      <c r="L94" s="62">
        <f>-1*'Cash Flow Statement'!I$44</f>
        <v>516.49</v>
      </c>
    </row>
    <row r="96" spans="2:15" x14ac:dyDescent="0.25">
      <c r="B96" t="s">
        <v>263</v>
      </c>
      <c r="F96" s="62">
        <f>'Income Statement'!I$10</f>
        <v>5564.5027</v>
      </c>
      <c r="G96" s="62">
        <f>'Income Statement'!J$10</f>
        <v>5679.66</v>
      </c>
      <c r="H96" s="62">
        <f>'Income Statement'!K$10</f>
        <v>5839.91</v>
      </c>
      <c r="I96" s="62">
        <f>'Income Statement'!L$10</f>
        <v>6400.8499999999995</v>
      </c>
      <c r="J96" s="62">
        <f>'Income Statement'!M$10</f>
        <v>6310.55</v>
      </c>
      <c r="K96" s="62">
        <f>'Income Statement'!N$10</f>
        <v>5913.58</v>
      </c>
      <c r="L96" s="62">
        <f>'Income Statement'!O$10</f>
        <v>9361.83</v>
      </c>
    </row>
    <row r="97" spans="2:12" x14ac:dyDescent="0.25">
      <c r="B97" t="s">
        <v>32</v>
      </c>
      <c r="F97" s="62">
        <f>'Income Statement'!I$46</f>
        <v>664.88679999999852</v>
      </c>
      <c r="G97" s="62">
        <f>'Income Statement'!J$46</f>
        <v>1000.1826999999993</v>
      </c>
      <c r="H97" s="62">
        <f>'Income Statement'!K$46</f>
        <v>507.82000000000068</v>
      </c>
      <c r="I97" s="62">
        <f>'Income Statement'!L$46</f>
        <v>753.70999999999981</v>
      </c>
      <c r="J97" s="62">
        <f>'Income Statement'!M$46</f>
        <v>502.17000000000019</v>
      </c>
      <c r="K97" s="62">
        <f>'Income Statement'!N$46</f>
        <v>451.62000000000052</v>
      </c>
      <c r="L97" s="62">
        <f>'Income Statement'!O$46</f>
        <v>1677.8500000000008</v>
      </c>
    </row>
    <row r="98" spans="2:12" x14ac:dyDescent="0.25">
      <c r="B98" t="s">
        <v>174</v>
      </c>
      <c r="F98" s="62">
        <f>'Cash Flow Statement'!C$38</f>
        <v>865.52749999999844</v>
      </c>
      <c r="G98" s="62">
        <f>'Cash Flow Statement'!D$38</f>
        <v>1291.3926999999994</v>
      </c>
      <c r="H98" s="62">
        <f>'Cash Flow Statement'!E$38</f>
        <v>93.860000000000582</v>
      </c>
      <c r="I98" s="62">
        <f>'Cash Flow Statement'!F$38</f>
        <v>447.12000000000012</v>
      </c>
      <c r="J98" s="62">
        <f>'Cash Flow Statement'!G$38</f>
        <v>851.18000000000029</v>
      </c>
      <c r="K98" s="62">
        <f>'Cash Flow Statement'!H$38</f>
        <v>115.39000000000063</v>
      </c>
      <c r="L98" s="62">
        <f>'Cash Flow Statement'!I$38</f>
        <v>1429.9000000000012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'Ratio Analysis'!F5:L5</xm:f>
              <xm:sqref>M5</xm:sqref>
            </x14:sparkline>
            <x14:sparkline>
              <xm:f>'Ratio Analysis'!F6:L6</xm:f>
              <xm:sqref>M6</xm:sqref>
            </x14:sparkline>
            <x14:sparkline>
              <xm:f>'Ratio Analysis'!F7:L7</xm:f>
              <xm:sqref>M7</xm:sqref>
            </x14:sparkline>
            <x14:sparkline>
              <xm:f>'Ratio Analysis'!F8:L8</xm:f>
              <xm:sqref>M8</xm:sqref>
            </x14:sparkline>
            <x14:sparkline>
              <xm:f>'Ratio Analysis'!F9:L9</xm:f>
              <xm:sqref>M9</xm:sqref>
            </x14:sparkline>
            <x14:sparkline>
              <xm:f>'Ratio Analysis'!F10:L10</xm:f>
              <xm:sqref>M10</xm:sqref>
            </x14:sparkline>
            <x14:sparkline>
              <xm:f>'Ratio Analysis'!F11:L11</xm:f>
              <xm:sqref>M11</xm:sqref>
            </x14:sparkline>
            <x14:sparkline>
              <xm:f>'Ratio Analysis'!F12:L12</xm:f>
              <xm:sqref>M12</xm:sqref>
            </x14:sparkline>
            <x14:sparkline>
              <xm:f>'Ratio Analysis'!F13:L13</xm:f>
              <xm:sqref>M13</xm:sqref>
            </x14:sparkline>
          </x14:sparklines>
        </x14:sparklineGroup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'Ratio Analysis'!F19:L19</xm:f>
              <xm:sqref>M19</xm:sqref>
            </x14:sparkline>
            <x14:sparkline>
              <xm:f>'Ratio Analysis'!F20:L20</xm:f>
              <xm:sqref>M20</xm:sqref>
            </x14:sparkline>
            <x14:sparkline>
              <xm:f>'Ratio Analysis'!F21:L21</xm:f>
              <xm:sqref>M21</xm:sqref>
            </x14:sparkline>
            <x14:sparkline>
              <xm:f>'Ratio Analysis'!F22:L22</xm:f>
              <xm:sqref>M22</xm:sqref>
            </x14:sparkline>
          </x14:sparklines>
        </x14:sparklineGroup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'Ratio Analysis'!F27:L27</xm:f>
              <xm:sqref>M27</xm:sqref>
            </x14:sparkline>
            <x14:sparkline>
              <xm:f>'Ratio Analysis'!F28:L28</xm:f>
              <xm:sqref>M28</xm:sqref>
            </x14:sparkline>
            <x14:sparkline>
              <xm:f>'Ratio Analysis'!F29:L29</xm:f>
              <xm:sqref>M29</xm:sqref>
            </x14:sparkline>
            <x14:sparkline>
              <xm:f>'Ratio Analysis'!F30:L30</xm:f>
              <xm:sqref>M30</xm:sqref>
            </x14:sparkline>
            <x14:sparkline>
              <xm:f>'Ratio Analysis'!F31:L31</xm:f>
              <xm:sqref>M31</xm:sqref>
            </x14:sparkline>
            <x14:sparkline>
              <xm:f>'Ratio Analysis'!F32:L32</xm:f>
              <xm:sqref>M32</xm:sqref>
            </x14:sparkline>
          </x14:sparklines>
        </x14:sparklineGroup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'Ratio Analysis'!F53:L53</xm:f>
              <xm:sqref>M53</xm:sqref>
            </x14:sparkline>
            <x14:sparkline>
              <xm:f>'Ratio Analysis'!F54:L54</xm:f>
              <xm:sqref>M54</xm:sqref>
            </x14:sparkline>
            <x14:sparkline>
              <xm:f>'Ratio Analysis'!F55:L55</xm:f>
              <xm:sqref>M55</xm:sqref>
            </x14:sparkline>
          </x14:sparklines>
        </x14:sparklineGroup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'Ratio Analysis'!F57:L57</xm:f>
              <xm:sqref>M57</xm:sqref>
            </x14:sparkline>
            <x14:sparkline>
              <xm:f>'Ratio Analysis'!F58:L58</xm:f>
              <xm:sqref>M58</xm:sqref>
            </x14:sparkline>
            <x14:sparkline>
              <xm:f>'Ratio Analysis'!F59:L59</xm:f>
              <xm:sqref>M59</xm:sqref>
            </x14:sparkline>
            <x14:sparkline>
              <xm:f>'Ratio Analysis'!F60:L60</xm:f>
              <xm:sqref>M60</xm:sqref>
            </x14:sparkline>
            <x14:sparkline>
              <xm:f>'Ratio Analysis'!F61:L61</xm:f>
              <xm:sqref>M61</xm:sqref>
            </x14:sparkline>
          </x14:sparklines>
        </x14:sparklineGroup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'Ratio Analysis'!F66:L66</xm:f>
              <xm:sqref>M66</xm:sqref>
            </x14:sparkline>
            <x14:sparkline>
              <xm:f>'Ratio Analysis'!F67:L67</xm:f>
              <xm:sqref>M67</xm:sqref>
            </x14:sparkline>
            <x14:sparkline>
              <xm:f>'Ratio Analysis'!F68:L68</xm:f>
              <xm:sqref>M68</xm:sqref>
            </x14:sparkline>
            <x14:sparkline>
              <xm:f>'Ratio Analysis'!F69:L69</xm:f>
              <xm:sqref>M69</xm:sqref>
            </x14:sparkline>
            <x14:sparkline>
              <xm:f>'Ratio Analysis'!F70:L70</xm:f>
              <xm:sqref>M70</xm:sqref>
            </x14:sparkline>
          </x14:sparklines>
        </x14:sparklineGroup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'Ratio Analysis'!F75:L75</xm:f>
              <xm:sqref>M75</xm:sqref>
            </x14:sparkline>
            <x14:sparkline>
              <xm:f>'Ratio Analysis'!F76:L76</xm:f>
              <xm:sqref>M76</xm:sqref>
            </x14:sparkline>
            <x14:sparkline>
              <xm:f>'Ratio Analysis'!F77:L77</xm:f>
              <xm:sqref>M77</xm:sqref>
            </x14:sparkline>
          </x14:sparklines>
        </x14:sparklineGroup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'Ratio Analysis'!F82:L82</xm:f>
              <xm:sqref>M82</xm:sqref>
            </x14:sparkline>
            <x14:sparkline>
              <xm:f>'Ratio Analysis'!F83:L83</xm:f>
              <xm:sqref>M83</xm:sqref>
            </x14:sparkline>
            <x14:sparkline>
              <xm:f>'Ratio Analysis'!F84:L84</xm:f>
              <xm:sqref>M84</xm:sqref>
            </x14:sparkline>
            <x14:sparkline>
              <xm:f>'Ratio Analysis'!F85:L85</xm:f>
              <xm:sqref>M85</xm:sqref>
            </x14:sparkline>
            <x14:sparkline>
              <xm:f>'Ratio Analysis'!F86:L86</xm:f>
              <xm:sqref>M86</xm:sqref>
            </x14:sparkline>
            <x14:sparkline>
              <xm:f>'Ratio Analysis'!F87:L87</xm:f>
              <xm:sqref>M87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'Ratio Analysis'!F42:L42</xm:f>
              <xm:sqref>M42</xm:sqref>
            </x14:sparkline>
            <x14:sparkline>
              <xm:f>'Ratio Analysis'!F43:L43</xm:f>
              <xm:sqref>M43</xm:sqref>
            </x14:sparkline>
          </x14:sparklines>
        </x14:sparklineGroup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'Ratio Analysis'!F44:L44</xm:f>
              <xm:sqref>M44</xm:sqref>
            </x14:sparkline>
            <x14:sparkline>
              <xm:f>'Ratio Analysis'!F45:L45</xm:f>
              <xm:sqref>M45</xm:sqref>
            </x14:sparkline>
            <x14:sparkline>
              <xm:f>'Ratio Analysis'!F46:L46</xm:f>
              <xm:sqref>M46</xm:sqref>
            </x14:sparkline>
            <x14:sparkline>
              <xm:f>'Ratio Analysis'!F47:L47</xm:f>
              <xm:sqref>M47</xm:sqref>
            </x14:sparkline>
            <x14:sparkline>
              <xm:f>'Ratio Analysis'!F48:L48</xm:f>
              <xm:sqref>M48</xm:sqref>
            </x14:sparkline>
            <x14:sparkline>
              <xm:f>'Ratio Analysis'!F49:L49</xm:f>
              <xm:sqref>M49</xm:sqref>
            </x14:sparkline>
            <x14:sparkline>
              <xm:f>'Ratio Analysis'!F50:L50</xm:f>
              <xm:sqref>M50</xm:sqref>
            </x14:sparkline>
            <x14:sparkline>
              <xm:f>'Ratio Analysis'!F51:L51</xm:f>
              <xm:sqref>M51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'Ratio Analysis'!F36:L36</xm:f>
              <xm:sqref>M36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Analysis'!F37:L37</xm:f>
              <xm:sqref>M37</xm:sqref>
            </x14:sparkline>
            <x14:sparkline>
              <xm:f>'Ratio Analysis'!F38:L38</xm:f>
              <xm:sqref>M38</xm:sqref>
            </x14:sparkline>
            <x14:sparkline>
              <xm:f>'Ratio Analysis'!F39:L39</xm:f>
              <xm:sqref>M39</xm:sqref>
            </x14:sparkline>
            <x14:sparkline>
              <xm:f>'Ratio Analysis'!F40:L40</xm:f>
              <xm:sqref>M40</xm:sqref>
            </x14:sparkline>
            <x14:sparkline>
              <xm:f>'Ratio Analysis'!F41:L41</xm:f>
              <xm:sqref>M41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7"/>
  <sheetViews>
    <sheetView showGridLines="0" zoomScale="85" zoomScaleNormal="85" workbookViewId="0">
      <pane xSplit="4" ySplit="4" topLeftCell="E27" activePane="bottomRight" state="frozen"/>
      <selection pane="topRight" activeCell="E1" sqref="E1"/>
      <selection pane="bottomLeft" activeCell="A5" sqref="A5"/>
      <selection pane="bottomRight" activeCell="G45" sqref="G45"/>
    </sheetView>
  </sheetViews>
  <sheetFormatPr defaultRowHeight="15" x14ac:dyDescent="0.25"/>
  <cols>
    <col min="6" max="7" width="9.5703125" bestFit="1" customWidth="1"/>
    <col min="10" max="12" width="9.5703125" bestFit="1" customWidth="1"/>
  </cols>
  <sheetData>
    <row r="2" spans="1:21" x14ac:dyDescent="0.25">
      <c r="A2" s="42"/>
      <c r="B2" s="1" t="s">
        <v>57</v>
      </c>
      <c r="C2" s="1"/>
      <c r="D2" s="1"/>
      <c r="E2" s="1"/>
      <c r="F2" s="19" t="s">
        <v>34</v>
      </c>
      <c r="G2" s="1"/>
      <c r="H2" s="1"/>
      <c r="I2" s="1"/>
      <c r="J2" s="1"/>
      <c r="K2" s="1"/>
      <c r="L2" s="1"/>
      <c r="M2" s="21" t="s">
        <v>35</v>
      </c>
      <c r="N2" s="22"/>
      <c r="O2" s="22"/>
      <c r="P2" s="22"/>
      <c r="Q2" s="22"/>
      <c r="R2" s="22"/>
      <c r="S2" s="22"/>
      <c r="T2" s="22"/>
      <c r="U2" s="22"/>
    </row>
    <row r="3" spans="1:21" x14ac:dyDescent="0.25">
      <c r="B3" s="2" t="s">
        <v>1</v>
      </c>
      <c r="C3" s="1"/>
      <c r="D3" s="1"/>
      <c r="E3" s="1"/>
      <c r="F3" s="31">
        <v>42460</v>
      </c>
      <c r="G3" s="31">
        <f t="shared" ref="G3:U3" si="0">EDATE(F3,12)</f>
        <v>42825</v>
      </c>
      <c r="H3" s="31">
        <f t="shared" si="0"/>
        <v>43190</v>
      </c>
      <c r="I3" s="31">
        <f t="shared" si="0"/>
        <v>43555</v>
      </c>
      <c r="J3" s="31">
        <f t="shared" si="0"/>
        <v>43921</v>
      </c>
      <c r="K3" s="31">
        <f t="shared" si="0"/>
        <v>44286</v>
      </c>
      <c r="L3" s="31">
        <f t="shared" si="0"/>
        <v>44651</v>
      </c>
      <c r="M3" s="32">
        <f t="shared" si="0"/>
        <v>45016</v>
      </c>
      <c r="N3" s="32">
        <f t="shared" si="0"/>
        <v>45382</v>
      </c>
      <c r="O3" s="32">
        <f t="shared" si="0"/>
        <v>45747</v>
      </c>
      <c r="P3" s="32">
        <f t="shared" si="0"/>
        <v>46112</v>
      </c>
      <c r="Q3" s="32">
        <f t="shared" si="0"/>
        <v>46477</v>
      </c>
      <c r="R3" s="32">
        <f t="shared" si="0"/>
        <v>46843</v>
      </c>
      <c r="S3" s="32">
        <f t="shared" si="0"/>
        <v>47208</v>
      </c>
      <c r="T3" s="32">
        <f t="shared" si="0"/>
        <v>47573</v>
      </c>
      <c r="U3" s="32">
        <f t="shared" si="0"/>
        <v>47938</v>
      </c>
    </row>
    <row r="5" spans="1:21" x14ac:dyDescent="0.25">
      <c r="B5" s="39" t="s">
        <v>49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</row>
    <row r="6" spans="1:21" x14ac:dyDescent="0.25">
      <c r="B6" s="33" t="s">
        <v>60</v>
      </c>
      <c r="E6" s="62"/>
      <c r="F6" s="62">
        <v>65.587900000000005</v>
      </c>
      <c r="G6" s="62">
        <v>86.391099999999994</v>
      </c>
      <c r="H6" s="62">
        <v>91.55</v>
      </c>
      <c r="I6" s="62">
        <v>93.45</v>
      </c>
      <c r="J6" s="62">
        <v>100.48</v>
      </c>
      <c r="K6" s="62">
        <v>101.41</v>
      </c>
      <c r="L6" s="62">
        <v>116.47</v>
      </c>
      <c r="M6" s="62"/>
      <c r="N6" s="62"/>
      <c r="O6" s="62"/>
      <c r="P6" s="62"/>
      <c r="Q6" s="62"/>
      <c r="R6" s="62"/>
      <c r="S6" s="62"/>
      <c r="T6" s="62"/>
      <c r="U6" s="62"/>
    </row>
    <row r="7" spans="1:21" x14ac:dyDescent="0.25">
      <c r="B7" s="43" t="s">
        <v>58</v>
      </c>
      <c r="E7" s="62"/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/>
      <c r="N7" s="62"/>
      <c r="O7" s="62"/>
      <c r="P7" s="62"/>
      <c r="Q7" s="62"/>
      <c r="R7" s="62"/>
      <c r="S7" s="62"/>
      <c r="T7" s="62"/>
      <c r="U7" s="62"/>
    </row>
    <row r="8" spans="1:21" x14ac:dyDescent="0.25">
      <c r="B8" s="33" t="s">
        <v>59</v>
      </c>
      <c r="E8" s="62"/>
      <c r="F8" s="62">
        <f t="shared" ref="F8:K8" si="1">F6+F7</f>
        <v>65.587900000000005</v>
      </c>
      <c r="G8" s="62">
        <f t="shared" si="1"/>
        <v>86.391099999999994</v>
      </c>
      <c r="H8" s="62">
        <f t="shared" si="1"/>
        <v>91.55</v>
      </c>
      <c r="I8" s="62">
        <f t="shared" si="1"/>
        <v>93.45</v>
      </c>
      <c r="J8" s="62">
        <f t="shared" si="1"/>
        <v>100.48</v>
      </c>
      <c r="K8" s="62">
        <f t="shared" si="1"/>
        <v>101.41</v>
      </c>
      <c r="L8" s="62">
        <f>L6+L7</f>
        <v>116.47</v>
      </c>
      <c r="M8" s="62">
        <f t="shared" ref="M8:U8" si="2">M6+M7</f>
        <v>0</v>
      </c>
      <c r="N8" s="62">
        <f t="shared" si="2"/>
        <v>0</v>
      </c>
      <c r="O8" s="62">
        <f t="shared" si="2"/>
        <v>0</v>
      </c>
      <c r="P8" s="62">
        <f t="shared" si="2"/>
        <v>0</v>
      </c>
      <c r="Q8" s="62">
        <f t="shared" si="2"/>
        <v>0</v>
      </c>
      <c r="R8" s="62">
        <f t="shared" si="2"/>
        <v>0</v>
      </c>
      <c r="S8" s="62">
        <f t="shared" si="2"/>
        <v>0</v>
      </c>
      <c r="T8" s="62">
        <f t="shared" si="2"/>
        <v>0</v>
      </c>
      <c r="U8" s="62">
        <f t="shared" si="2"/>
        <v>0</v>
      </c>
    </row>
    <row r="9" spans="1:21" x14ac:dyDescent="0.25">
      <c r="B9" s="33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1:21" x14ac:dyDescent="0.25">
      <c r="B10" s="33" t="s">
        <v>61</v>
      </c>
      <c r="E10" s="62"/>
      <c r="F10" s="62">
        <v>931.78570000000002</v>
      </c>
      <c r="G10" s="62">
        <v>981.91830000000004</v>
      </c>
      <c r="H10" s="62">
        <v>791.85</v>
      </c>
      <c r="I10" s="62">
        <v>924.11</v>
      </c>
      <c r="J10" s="62">
        <v>1079.96</v>
      </c>
      <c r="K10" s="62">
        <v>1146.55</v>
      </c>
      <c r="L10" s="62">
        <v>1234.22</v>
      </c>
      <c r="M10" s="62"/>
      <c r="N10" s="62"/>
      <c r="O10" s="62"/>
      <c r="P10" s="62"/>
      <c r="Q10" s="62"/>
      <c r="R10" s="62"/>
      <c r="S10" s="62"/>
      <c r="T10" s="62"/>
      <c r="U10" s="62"/>
    </row>
    <row r="11" spans="1:21" x14ac:dyDescent="0.25">
      <c r="B11" s="43" t="s">
        <v>58</v>
      </c>
      <c r="E11" s="62"/>
      <c r="F11" s="62">
        <v>-228.5136</v>
      </c>
      <c r="G11" s="62">
        <v>-249.35130000000001</v>
      </c>
      <c r="H11" s="62">
        <v>-82.75</v>
      </c>
      <c r="I11" s="62">
        <v>-112.47</v>
      </c>
      <c r="J11" s="62">
        <v>-147.05000000000001</v>
      </c>
      <c r="K11" s="62">
        <v>-184.05</v>
      </c>
      <c r="L11" s="62">
        <v>-230.5</v>
      </c>
      <c r="M11" s="62"/>
      <c r="N11" s="62"/>
      <c r="O11" s="62"/>
      <c r="P11" s="62"/>
      <c r="Q11" s="62"/>
      <c r="R11" s="62"/>
      <c r="S11" s="62"/>
      <c r="T11" s="62"/>
      <c r="U11" s="62"/>
    </row>
    <row r="12" spans="1:21" x14ac:dyDescent="0.25">
      <c r="B12" s="33" t="s">
        <v>62</v>
      </c>
      <c r="E12" s="62"/>
      <c r="F12" s="62">
        <f t="shared" ref="F12:K12" si="3">F10-F11</f>
        <v>1160.2993000000001</v>
      </c>
      <c r="G12" s="62">
        <f t="shared" si="3"/>
        <v>1231.2696000000001</v>
      </c>
      <c r="H12" s="62">
        <f t="shared" si="3"/>
        <v>874.6</v>
      </c>
      <c r="I12" s="62">
        <f t="shared" si="3"/>
        <v>1036.58</v>
      </c>
      <c r="J12" s="62">
        <f t="shared" si="3"/>
        <v>1227.01</v>
      </c>
      <c r="K12" s="62">
        <f t="shared" si="3"/>
        <v>1330.6</v>
      </c>
      <c r="L12" s="62">
        <f>L10-L11</f>
        <v>1464.72</v>
      </c>
      <c r="M12" s="62">
        <f t="shared" ref="M12:U12" si="4">M10-M11</f>
        <v>0</v>
      </c>
      <c r="N12" s="62">
        <f t="shared" si="4"/>
        <v>0</v>
      </c>
      <c r="O12" s="62">
        <f t="shared" si="4"/>
        <v>0</v>
      </c>
      <c r="P12" s="62">
        <f t="shared" si="4"/>
        <v>0</v>
      </c>
      <c r="Q12" s="62">
        <f t="shared" si="4"/>
        <v>0</v>
      </c>
      <c r="R12" s="62">
        <f t="shared" si="4"/>
        <v>0</v>
      </c>
      <c r="S12" s="62">
        <f t="shared" si="4"/>
        <v>0</v>
      </c>
      <c r="T12" s="62">
        <f t="shared" si="4"/>
        <v>0</v>
      </c>
      <c r="U12" s="62">
        <f t="shared" si="4"/>
        <v>0</v>
      </c>
    </row>
    <row r="13" spans="1:21" x14ac:dyDescent="0.25">
      <c r="B13" s="33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</row>
    <row r="14" spans="1:21" x14ac:dyDescent="0.25">
      <c r="B14" s="33" t="s">
        <v>63</v>
      </c>
      <c r="E14" s="62"/>
      <c r="F14" s="62">
        <v>4524.6102000000001</v>
      </c>
      <c r="G14" s="62">
        <v>4595.7954</v>
      </c>
      <c r="H14" s="62">
        <v>2412.13</v>
      </c>
      <c r="I14" s="62">
        <v>3060.48</v>
      </c>
      <c r="J14" s="62">
        <v>3604.64</v>
      </c>
      <c r="K14" s="62">
        <v>3796.97</v>
      </c>
      <c r="L14" s="62">
        <v>4118.72</v>
      </c>
      <c r="M14" s="62"/>
      <c r="N14" s="62"/>
      <c r="O14" s="62"/>
      <c r="P14" s="62"/>
      <c r="Q14" s="62"/>
      <c r="R14" s="62"/>
      <c r="S14" s="62"/>
      <c r="T14" s="62"/>
      <c r="U14" s="62"/>
    </row>
    <row r="15" spans="1:21" x14ac:dyDescent="0.25">
      <c r="B15" s="43" t="s">
        <v>58</v>
      </c>
      <c r="E15" s="62"/>
      <c r="F15" s="62">
        <v>-2834.3090999999999</v>
      </c>
      <c r="G15" s="62">
        <v>-3001.0466000000001</v>
      </c>
      <c r="H15" s="62">
        <v>-744.16</v>
      </c>
      <c r="I15" s="62">
        <v>-940.72</v>
      </c>
      <c r="J15" s="62">
        <v>-1200.3499999999999</v>
      </c>
      <c r="K15" s="62">
        <v>-1500.6</v>
      </c>
      <c r="L15" s="62">
        <v>-1845.69</v>
      </c>
      <c r="M15" s="62"/>
      <c r="N15" s="62"/>
      <c r="O15" s="62"/>
      <c r="P15" s="62"/>
      <c r="Q15" s="62"/>
      <c r="R15" s="62"/>
      <c r="S15" s="62"/>
      <c r="T15" s="62"/>
      <c r="U15" s="62"/>
    </row>
    <row r="16" spans="1:21" x14ac:dyDescent="0.25">
      <c r="B16" s="33" t="s">
        <v>64</v>
      </c>
      <c r="E16" s="62"/>
      <c r="F16" s="62">
        <f t="shared" ref="F16:K16" si="5">F14-F15</f>
        <v>7358.9192999999996</v>
      </c>
      <c r="G16" s="62">
        <f t="shared" si="5"/>
        <v>7596.8420000000006</v>
      </c>
      <c r="H16" s="62">
        <f t="shared" si="5"/>
        <v>3156.29</v>
      </c>
      <c r="I16" s="62">
        <f t="shared" si="5"/>
        <v>4001.2</v>
      </c>
      <c r="J16" s="62">
        <f t="shared" si="5"/>
        <v>4804.99</v>
      </c>
      <c r="K16" s="62">
        <f t="shared" si="5"/>
        <v>5297.57</v>
      </c>
      <c r="L16" s="62">
        <f>L14-L15</f>
        <v>5964.41</v>
      </c>
      <c r="M16" s="62">
        <f t="shared" ref="M16:U16" si="6">M14-M15</f>
        <v>0</v>
      </c>
      <c r="N16" s="62">
        <f t="shared" si="6"/>
        <v>0</v>
      </c>
      <c r="O16" s="62">
        <f t="shared" si="6"/>
        <v>0</v>
      </c>
      <c r="P16" s="62">
        <f t="shared" si="6"/>
        <v>0</v>
      </c>
      <c r="Q16" s="62">
        <f t="shared" si="6"/>
        <v>0</v>
      </c>
      <c r="R16" s="62">
        <f t="shared" si="6"/>
        <v>0</v>
      </c>
      <c r="S16" s="62">
        <f t="shared" si="6"/>
        <v>0</v>
      </c>
      <c r="T16" s="62">
        <f t="shared" si="6"/>
        <v>0</v>
      </c>
      <c r="U16" s="62">
        <f t="shared" si="6"/>
        <v>0</v>
      </c>
    </row>
    <row r="17" spans="2:21" x14ac:dyDescent="0.25">
      <c r="B17" s="33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</row>
    <row r="18" spans="2:21" x14ac:dyDescent="0.25">
      <c r="B18" s="33" t="s">
        <v>65</v>
      </c>
      <c r="E18" s="62"/>
      <c r="F18" s="62">
        <v>23.296099999999999</v>
      </c>
      <c r="G18" s="62">
        <v>21.055</v>
      </c>
      <c r="H18" s="62">
        <v>10.4</v>
      </c>
      <c r="I18" s="62">
        <v>11.53</v>
      </c>
      <c r="J18" s="62">
        <v>13.89</v>
      </c>
      <c r="K18" s="62">
        <v>15.61</v>
      </c>
      <c r="L18" s="62">
        <v>18.170000000000002</v>
      </c>
      <c r="M18" s="62"/>
      <c r="N18" s="62"/>
      <c r="O18" s="62"/>
      <c r="P18" s="62"/>
      <c r="Q18" s="62"/>
      <c r="R18" s="62"/>
      <c r="S18" s="62"/>
      <c r="T18" s="62"/>
      <c r="U18" s="62"/>
    </row>
    <row r="19" spans="2:21" x14ac:dyDescent="0.25">
      <c r="B19" s="43" t="s">
        <v>58</v>
      </c>
      <c r="E19" s="62"/>
      <c r="F19" s="62">
        <v>-15.666399999999999</v>
      </c>
      <c r="G19" s="62">
        <v>-12.7354</v>
      </c>
      <c r="H19" s="62">
        <v>-2.9</v>
      </c>
      <c r="I19" s="62">
        <v>-4.05</v>
      </c>
      <c r="J19" s="62">
        <v>-5.31</v>
      </c>
      <c r="K19" s="62">
        <v>-6.87</v>
      </c>
      <c r="L19" s="62">
        <v>-9.11</v>
      </c>
      <c r="M19" s="62"/>
      <c r="N19" s="62"/>
      <c r="O19" s="62"/>
      <c r="P19" s="62"/>
      <c r="Q19" s="62"/>
      <c r="R19" s="62"/>
      <c r="S19" s="62"/>
      <c r="T19" s="62"/>
      <c r="U19" s="62"/>
    </row>
    <row r="20" spans="2:21" x14ac:dyDescent="0.25">
      <c r="B20" s="33" t="s">
        <v>66</v>
      </c>
      <c r="E20" s="62"/>
      <c r="F20" s="62">
        <f t="shared" ref="F20:K20" si="7">F18-F19</f>
        <v>38.962499999999999</v>
      </c>
      <c r="G20" s="62">
        <f t="shared" si="7"/>
        <v>33.790399999999998</v>
      </c>
      <c r="H20" s="62">
        <f t="shared" si="7"/>
        <v>13.3</v>
      </c>
      <c r="I20" s="62">
        <f t="shared" si="7"/>
        <v>15.579999999999998</v>
      </c>
      <c r="J20" s="62">
        <f t="shared" si="7"/>
        <v>19.2</v>
      </c>
      <c r="K20" s="62">
        <f t="shared" si="7"/>
        <v>22.48</v>
      </c>
      <c r="L20" s="62">
        <f>L18-L19</f>
        <v>27.28</v>
      </c>
      <c r="M20" s="62">
        <f t="shared" ref="M20:U20" si="8">M18-M19</f>
        <v>0</v>
      </c>
      <c r="N20" s="62">
        <f t="shared" si="8"/>
        <v>0</v>
      </c>
      <c r="O20" s="62">
        <f t="shared" si="8"/>
        <v>0</v>
      </c>
      <c r="P20" s="62">
        <f t="shared" si="8"/>
        <v>0</v>
      </c>
      <c r="Q20" s="62">
        <f t="shared" si="8"/>
        <v>0</v>
      </c>
      <c r="R20" s="62">
        <f t="shared" si="8"/>
        <v>0</v>
      </c>
      <c r="S20" s="62">
        <f t="shared" si="8"/>
        <v>0</v>
      </c>
      <c r="T20" s="62">
        <f t="shared" si="8"/>
        <v>0</v>
      </c>
      <c r="U20" s="62">
        <f t="shared" si="8"/>
        <v>0</v>
      </c>
    </row>
    <row r="21" spans="2:21" x14ac:dyDescent="0.25">
      <c r="B21" s="33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</row>
    <row r="22" spans="2:21" x14ac:dyDescent="0.25">
      <c r="B22" s="33" t="s">
        <v>67</v>
      </c>
      <c r="E22" s="62"/>
      <c r="F22" s="62">
        <v>15.288399999999999</v>
      </c>
      <c r="G22" s="62">
        <v>16.915199999999999</v>
      </c>
      <c r="H22" s="62">
        <v>11.09</v>
      </c>
      <c r="I22" s="62">
        <v>12.49</v>
      </c>
      <c r="J22" s="62">
        <v>13.96</v>
      </c>
      <c r="K22" s="62">
        <v>13.79</v>
      </c>
      <c r="L22" s="62">
        <v>17.670000000000002</v>
      </c>
      <c r="M22" s="62"/>
      <c r="N22" s="62"/>
      <c r="O22" s="62"/>
      <c r="P22" s="62"/>
      <c r="Q22" s="62"/>
      <c r="R22" s="62"/>
      <c r="S22" s="62"/>
      <c r="T22" s="62"/>
      <c r="U22" s="62"/>
    </row>
    <row r="23" spans="2:21" x14ac:dyDescent="0.25">
      <c r="B23" s="43" t="s">
        <v>58</v>
      </c>
      <c r="E23" s="62"/>
      <c r="F23" s="62">
        <v>-6.0697999999999999</v>
      </c>
      <c r="G23" s="62">
        <v>-7.0357000000000003</v>
      </c>
      <c r="H23" s="62">
        <v>-3.63</v>
      </c>
      <c r="I23" s="62">
        <v>-5.05</v>
      </c>
      <c r="J23" s="62">
        <v>-6.09</v>
      </c>
      <c r="K23" s="62">
        <v>-7.28</v>
      </c>
      <c r="L23" s="62">
        <v>-8.25</v>
      </c>
      <c r="M23" s="62"/>
      <c r="N23" s="62"/>
      <c r="O23" s="62"/>
      <c r="P23" s="62"/>
      <c r="Q23" s="62"/>
      <c r="R23" s="62"/>
      <c r="S23" s="62"/>
      <c r="T23" s="62"/>
      <c r="U23" s="62"/>
    </row>
    <row r="24" spans="2:21" x14ac:dyDescent="0.25">
      <c r="B24" s="33" t="s">
        <v>68</v>
      </c>
      <c r="E24" s="62"/>
      <c r="F24" s="62">
        <f t="shared" ref="F24:K24" si="9">F22-F23</f>
        <v>21.3582</v>
      </c>
      <c r="G24" s="62">
        <f t="shared" si="9"/>
        <v>23.950899999999997</v>
      </c>
      <c r="H24" s="62">
        <f t="shared" si="9"/>
        <v>14.719999999999999</v>
      </c>
      <c r="I24" s="62">
        <f t="shared" si="9"/>
        <v>17.54</v>
      </c>
      <c r="J24" s="62">
        <f t="shared" si="9"/>
        <v>20.05</v>
      </c>
      <c r="K24" s="62">
        <f t="shared" si="9"/>
        <v>21.07</v>
      </c>
      <c r="L24" s="62">
        <f>L22-L23</f>
        <v>25.92</v>
      </c>
      <c r="M24" s="62">
        <f t="shared" ref="M24:U24" si="10">M22-M23</f>
        <v>0</v>
      </c>
      <c r="N24" s="62">
        <f t="shared" si="10"/>
        <v>0</v>
      </c>
      <c r="O24" s="62">
        <f t="shared" si="10"/>
        <v>0</v>
      </c>
      <c r="P24" s="62">
        <f t="shared" si="10"/>
        <v>0</v>
      </c>
      <c r="Q24" s="62">
        <f t="shared" si="10"/>
        <v>0</v>
      </c>
      <c r="R24" s="62">
        <f t="shared" si="10"/>
        <v>0</v>
      </c>
      <c r="S24" s="62">
        <f t="shared" si="10"/>
        <v>0</v>
      </c>
      <c r="T24" s="62">
        <f t="shared" si="10"/>
        <v>0</v>
      </c>
      <c r="U24" s="62">
        <f t="shared" si="10"/>
        <v>0</v>
      </c>
    </row>
    <row r="25" spans="2:21" x14ac:dyDescent="0.25">
      <c r="B25" s="33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</row>
    <row r="26" spans="2:21" x14ac:dyDescent="0.25">
      <c r="B26" s="33" t="s">
        <v>69</v>
      </c>
      <c r="E26" s="62"/>
      <c r="F26" s="62">
        <v>34.447800000000001</v>
      </c>
      <c r="G26" s="62">
        <v>51.783200000000001</v>
      </c>
      <c r="H26" s="62">
        <v>40.549999999999997</v>
      </c>
      <c r="I26" s="62">
        <v>44.63</v>
      </c>
      <c r="J26" s="62">
        <v>49.88</v>
      </c>
      <c r="K26" s="62">
        <v>53.11</v>
      </c>
      <c r="L26" s="62">
        <v>59.53</v>
      </c>
      <c r="M26" s="62"/>
      <c r="N26" s="62"/>
      <c r="O26" s="62"/>
      <c r="P26" s="62"/>
      <c r="Q26" s="62"/>
      <c r="R26" s="62"/>
      <c r="S26" s="62"/>
      <c r="T26" s="62"/>
      <c r="U26" s="62"/>
    </row>
    <row r="27" spans="2:21" x14ac:dyDescent="0.25">
      <c r="B27" s="43" t="s">
        <v>58</v>
      </c>
      <c r="E27" s="62"/>
      <c r="F27" s="62">
        <v>-21.420999999999999</v>
      </c>
      <c r="G27" s="62">
        <v>-32.278199999999998</v>
      </c>
      <c r="H27" s="62">
        <v>-21.09</v>
      </c>
      <c r="I27" s="62">
        <v>-27.15</v>
      </c>
      <c r="J27" s="62">
        <v>-33.44</v>
      </c>
      <c r="K27" s="62">
        <v>-39.24</v>
      </c>
      <c r="L27" s="62">
        <v>-45.48</v>
      </c>
      <c r="M27" s="62"/>
      <c r="N27" s="62"/>
      <c r="O27" s="62"/>
      <c r="P27" s="62"/>
      <c r="Q27" s="62"/>
      <c r="R27" s="62"/>
      <c r="S27" s="62"/>
      <c r="T27" s="62"/>
      <c r="U27" s="62"/>
    </row>
    <row r="28" spans="2:21" x14ac:dyDescent="0.25">
      <c r="B28" s="33" t="s">
        <v>70</v>
      </c>
      <c r="E28" s="62"/>
      <c r="F28" s="62">
        <f t="shared" ref="F28:K28" si="11">F26-F27</f>
        <v>55.8688</v>
      </c>
      <c r="G28" s="62">
        <f t="shared" si="11"/>
        <v>84.061399999999992</v>
      </c>
      <c r="H28" s="62">
        <f t="shared" si="11"/>
        <v>61.64</v>
      </c>
      <c r="I28" s="62">
        <f t="shared" si="11"/>
        <v>71.78</v>
      </c>
      <c r="J28" s="62">
        <f t="shared" si="11"/>
        <v>83.32</v>
      </c>
      <c r="K28" s="62">
        <f t="shared" si="11"/>
        <v>92.35</v>
      </c>
      <c r="L28" s="62">
        <f>L26-L27</f>
        <v>105.00999999999999</v>
      </c>
      <c r="M28" s="62">
        <f t="shared" ref="M28:U28" si="12">M26-M27</f>
        <v>0</v>
      </c>
      <c r="N28" s="62">
        <f t="shared" si="12"/>
        <v>0</v>
      </c>
      <c r="O28" s="62">
        <f t="shared" si="12"/>
        <v>0</v>
      </c>
      <c r="P28" s="62">
        <f t="shared" si="12"/>
        <v>0</v>
      </c>
      <c r="Q28" s="62">
        <f t="shared" si="12"/>
        <v>0</v>
      </c>
      <c r="R28" s="62">
        <f t="shared" si="12"/>
        <v>0</v>
      </c>
      <c r="S28" s="62">
        <f t="shared" si="12"/>
        <v>0</v>
      </c>
      <c r="T28" s="62">
        <f t="shared" si="12"/>
        <v>0</v>
      </c>
      <c r="U28" s="62">
        <f t="shared" si="12"/>
        <v>0</v>
      </c>
    </row>
    <row r="29" spans="2:21" x14ac:dyDescent="0.25">
      <c r="B29" s="12" t="s">
        <v>71</v>
      </c>
      <c r="C29" s="6"/>
      <c r="D29" s="6"/>
      <c r="E29" s="69"/>
      <c r="F29" s="70">
        <f t="shared" ref="F29:K29" si="13">F28+F24+F20+F16+F12+F8</f>
        <v>8700.996000000001</v>
      </c>
      <c r="G29" s="70">
        <f t="shared" si="13"/>
        <v>9056.3054000000011</v>
      </c>
      <c r="H29" s="70">
        <f t="shared" si="13"/>
        <v>4212.1000000000004</v>
      </c>
      <c r="I29" s="70">
        <f t="shared" si="13"/>
        <v>5236.1299999999992</v>
      </c>
      <c r="J29" s="70">
        <f t="shared" si="13"/>
        <v>6255.0499999999993</v>
      </c>
      <c r="K29" s="70">
        <f t="shared" si="13"/>
        <v>6865.48</v>
      </c>
      <c r="L29" s="70">
        <f>L28+L24+L20+L16+L12+L8</f>
        <v>7703.81</v>
      </c>
      <c r="M29" s="70">
        <f t="shared" ref="M29:U29" si="14">M28+M24+M20+M16+M12+M8</f>
        <v>0</v>
      </c>
      <c r="N29" s="70">
        <f t="shared" si="14"/>
        <v>0</v>
      </c>
      <c r="O29" s="70">
        <f t="shared" si="14"/>
        <v>0</v>
      </c>
      <c r="P29" s="70">
        <f t="shared" si="14"/>
        <v>0</v>
      </c>
      <c r="Q29" s="70">
        <f t="shared" si="14"/>
        <v>0</v>
      </c>
      <c r="R29" s="70">
        <f t="shared" si="14"/>
        <v>0</v>
      </c>
      <c r="S29" s="70">
        <f t="shared" si="14"/>
        <v>0</v>
      </c>
      <c r="T29" s="70">
        <f t="shared" si="14"/>
        <v>0</v>
      </c>
      <c r="U29" s="70">
        <f t="shared" si="14"/>
        <v>0</v>
      </c>
    </row>
    <row r="30" spans="2:21" x14ac:dyDescent="0.25">
      <c r="B30" s="33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</row>
    <row r="31" spans="2:21" x14ac:dyDescent="0.25">
      <c r="B31" s="37" t="s">
        <v>50</v>
      </c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</row>
    <row r="32" spans="2:21" x14ac:dyDescent="0.25">
      <c r="B32" s="4" t="s">
        <v>72</v>
      </c>
      <c r="E32" s="62"/>
      <c r="F32" s="62">
        <v>18.3307</v>
      </c>
      <c r="G32" s="62">
        <v>17.949000000000002</v>
      </c>
      <c r="H32" s="62">
        <v>19.2</v>
      </c>
      <c r="I32" s="62">
        <v>11.95</v>
      </c>
      <c r="J32" s="62">
        <v>12.85</v>
      </c>
      <c r="K32" s="62">
        <v>13.74</v>
      </c>
      <c r="L32" s="62">
        <v>14.61</v>
      </c>
      <c r="M32" s="62"/>
      <c r="N32" s="62"/>
      <c r="O32" s="62"/>
      <c r="P32" s="62"/>
      <c r="Q32" s="62"/>
      <c r="R32" s="62"/>
      <c r="S32" s="62"/>
      <c r="T32" s="62"/>
      <c r="U32" s="62"/>
    </row>
    <row r="33" spans="2:21" x14ac:dyDescent="0.25">
      <c r="B33" s="7" t="s">
        <v>73</v>
      </c>
      <c r="E33" s="62"/>
      <c r="F33" s="62">
        <v>-10.415800000000001</v>
      </c>
      <c r="G33" s="62">
        <v>-12.765599999999999</v>
      </c>
      <c r="H33" s="62">
        <v>-15.47</v>
      </c>
      <c r="I33" s="62">
        <v>-10.35</v>
      </c>
      <c r="J33" s="62">
        <v>-11.03</v>
      </c>
      <c r="K33" s="62">
        <v>-12.05</v>
      </c>
      <c r="L33" s="62">
        <v>-13.2</v>
      </c>
      <c r="M33" s="62"/>
      <c r="N33" s="62"/>
      <c r="O33" s="62"/>
      <c r="P33" s="62"/>
      <c r="Q33" s="62"/>
      <c r="R33" s="62"/>
      <c r="S33" s="62"/>
      <c r="T33" s="62"/>
      <c r="U33" s="62"/>
    </row>
    <row r="34" spans="2:21" x14ac:dyDescent="0.25">
      <c r="B34" s="4" t="s">
        <v>74</v>
      </c>
      <c r="E34" s="62"/>
      <c r="F34" s="62">
        <f>F32-F33</f>
        <v>28.746500000000001</v>
      </c>
      <c r="G34" s="62">
        <f t="shared" ref="G34:U34" si="15">G32-G33</f>
        <v>30.714600000000001</v>
      </c>
      <c r="H34" s="62">
        <f t="shared" si="15"/>
        <v>34.67</v>
      </c>
      <c r="I34" s="62">
        <f t="shared" si="15"/>
        <v>22.299999999999997</v>
      </c>
      <c r="J34" s="62">
        <f t="shared" si="15"/>
        <v>23.88</v>
      </c>
      <c r="K34" s="62">
        <f t="shared" si="15"/>
        <v>25.79</v>
      </c>
      <c r="L34" s="62">
        <f t="shared" si="15"/>
        <v>27.81</v>
      </c>
      <c r="M34" s="62">
        <f t="shared" si="15"/>
        <v>0</v>
      </c>
      <c r="N34" s="62">
        <f t="shared" si="15"/>
        <v>0</v>
      </c>
      <c r="O34" s="62">
        <f t="shared" si="15"/>
        <v>0</v>
      </c>
      <c r="P34" s="62">
        <f t="shared" si="15"/>
        <v>0</v>
      </c>
      <c r="Q34" s="62">
        <f t="shared" si="15"/>
        <v>0</v>
      </c>
      <c r="R34" s="62">
        <f t="shared" si="15"/>
        <v>0</v>
      </c>
      <c r="S34" s="62">
        <f t="shared" si="15"/>
        <v>0</v>
      </c>
      <c r="T34" s="62">
        <f t="shared" si="15"/>
        <v>0</v>
      </c>
      <c r="U34" s="62">
        <f t="shared" si="15"/>
        <v>0</v>
      </c>
    </row>
    <row r="35" spans="2:21" x14ac:dyDescent="0.25">
      <c r="B35" s="4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</row>
    <row r="36" spans="2:21" x14ac:dyDescent="0.25">
      <c r="B36" s="4" t="s">
        <v>75</v>
      </c>
      <c r="E36" s="62"/>
      <c r="F36" s="62">
        <v>0.64</v>
      </c>
      <c r="G36" s="62">
        <v>0.64</v>
      </c>
      <c r="H36" s="62">
        <v>0.64</v>
      </c>
      <c r="I36" s="62">
        <v>0.64</v>
      </c>
      <c r="J36" s="62">
        <v>0.64</v>
      </c>
      <c r="K36" s="62">
        <v>0.64</v>
      </c>
      <c r="L36" s="62">
        <v>0.64</v>
      </c>
      <c r="M36" s="62"/>
      <c r="N36" s="62"/>
      <c r="O36" s="62"/>
      <c r="P36" s="62"/>
      <c r="Q36" s="62"/>
      <c r="R36" s="62"/>
      <c r="S36" s="62"/>
      <c r="T36" s="62"/>
      <c r="U36" s="62"/>
    </row>
    <row r="37" spans="2:21" x14ac:dyDescent="0.25">
      <c r="B37" s="7" t="s">
        <v>73</v>
      </c>
      <c r="E37" s="62"/>
      <c r="F37" s="62">
        <v>-0.46400000000000002</v>
      </c>
      <c r="G37" s="62">
        <v>-0.50800000000000001</v>
      </c>
      <c r="H37" s="62">
        <v>-0.64</v>
      </c>
      <c r="I37" s="62">
        <v>-0.64</v>
      </c>
      <c r="J37" s="62">
        <v>-0.64</v>
      </c>
      <c r="K37" s="62">
        <v>-0.64</v>
      </c>
      <c r="L37" s="62">
        <v>-0.64</v>
      </c>
      <c r="M37" s="62"/>
      <c r="N37" s="62"/>
      <c r="O37" s="62"/>
      <c r="P37" s="62"/>
      <c r="Q37" s="62"/>
      <c r="R37" s="62"/>
      <c r="S37" s="62"/>
      <c r="T37" s="62"/>
      <c r="U37" s="62"/>
    </row>
    <row r="38" spans="2:21" x14ac:dyDescent="0.25">
      <c r="B38" s="4" t="s">
        <v>76</v>
      </c>
      <c r="E38" s="62"/>
      <c r="F38" s="62">
        <f>F36-F37</f>
        <v>1.1040000000000001</v>
      </c>
      <c r="G38" s="62">
        <f t="shared" ref="G38:U38" si="16">G36-G37</f>
        <v>1.1480000000000001</v>
      </c>
      <c r="H38" s="62">
        <f t="shared" si="16"/>
        <v>1.28</v>
      </c>
      <c r="I38" s="62">
        <f t="shared" si="16"/>
        <v>1.28</v>
      </c>
      <c r="J38" s="62">
        <f t="shared" si="16"/>
        <v>1.28</v>
      </c>
      <c r="K38" s="62">
        <f t="shared" si="16"/>
        <v>1.28</v>
      </c>
      <c r="L38" s="62">
        <f t="shared" si="16"/>
        <v>1.28</v>
      </c>
      <c r="M38" s="62">
        <f t="shared" si="16"/>
        <v>0</v>
      </c>
      <c r="N38" s="62">
        <f t="shared" si="16"/>
        <v>0</v>
      </c>
      <c r="O38" s="62">
        <f t="shared" si="16"/>
        <v>0</v>
      </c>
      <c r="P38" s="62">
        <f t="shared" si="16"/>
        <v>0</v>
      </c>
      <c r="Q38" s="62">
        <f t="shared" si="16"/>
        <v>0</v>
      </c>
      <c r="R38" s="62">
        <f t="shared" si="16"/>
        <v>0</v>
      </c>
      <c r="S38" s="62">
        <f t="shared" si="16"/>
        <v>0</v>
      </c>
      <c r="T38" s="62">
        <f t="shared" si="16"/>
        <v>0</v>
      </c>
      <c r="U38" s="62">
        <f t="shared" si="16"/>
        <v>0</v>
      </c>
    </row>
    <row r="39" spans="2:21" x14ac:dyDescent="0.25">
      <c r="B39" s="4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</row>
    <row r="40" spans="2:21" x14ac:dyDescent="0.25">
      <c r="B40" s="4" t="s">
        <v>77</v>
      </c>
      <c r="E40" s="62"/>
      <c r="F40" s="62">
        <v>18.1251</v>
      </c>
      <c r="G40" s="62">
        <v>18.1251</v>
      </c>
      <c r="H40" s="62">
        <v>18.13</v>
      </c>
      <c r="I40" s="62">
        <v>4.5</v>
      </c>
      <c r="J40" s="62">
        <v>4.5</v>
      </c>
      <c r="K40" s="62">
        <v>4.5</v>
      </c>
      <c r="L40" s="62">
        <v>4.57</v>
      </c>
      <c r="M40" s="62"/>
      <c r="N40" s="62"/>
      <c r="O40" s="62"/>
      <c r="P40" s="62"/>
      <c r="Q40" s="62"/>
      <c r="R40" s="62"/>
      <c r="S40" s="62"/>
      <c r="T40" s="62"/>
      <c r="U40" s="62"/>
    </row>
    <row r="41" spans="2:21" x14ac:dyDescent="0.25">
      <c r="B41" s="7" t="s">
        <v>73</v>
      </c>
      <c r="E41" s="62"/>
      <c r="F41" s="62">
        <v>-15.133599999999999</v>
      </c>
      <c r="G41" s="62">
        <v>-16.698599999999999</v>
      </c>
      <c r="H41" s="62">
        <v>-18.13</v>
      </c>
      <c r="I41" s="62">
        <v>-4.5</v>
      </c>
      <c r="J41" s="62">
        <v>-4.5</v>
      </c>
      <c r="K41" s="62">
        <v>-4.5</v>
      </c>
      <c r="L41" s="62">
        <v>-4.55</v>
      </c>
      <c r="M41" s="62"/>
      <c r="N41" s="62"/>
      <c r="O41" s="62"/>
      <c r="P41" s="62"/>
      <c r="Q41" s="62"/>
      <c r="R41" s="62"/>
      <c r="S41" s="62"/>
      <c r="T41" s="62"/>
      <c r="U41" s="62"/>
    </row>
    <row r="42" spans="2:21" x14ac:dyDescent="0.25">
      <c r="B42" s="4" t="s">
        <v>78</v>
      </c>
      <c r="E42" s="62"/>
      <c r="F42" s="62">
        <f>F40-F41</f>
        <v>33.258699999999997</v>
      </c>
      <c r="G42" s="62">
        <f t="shared" ref="G42:U42" si="17">G40-G41</f>
        <v>34.823700000000002</v>
      </c>
      <c r="H42" s="62">
        <f t="shared" si="17"/>
        <v>36.26</v>
      </c>
      <c r="I42" s="62">
        <f t="shared" si="17"/>
        <v>9</v>
      </c>
      <c r="J42" s="62">
        <f t="shared" si="17"/>
        <v>9</v>
      </c>
      <c r="K42" s="62">
        <f t="shared" si="17"/>
        <v>9</v>
      </c>
      <c r="L42" s="62">
        <f t="shared" si="17"/>
        <v>9.120000000000001</v>
      </c>
      <c r="M42" s="62">
        <f t="shared" si="17"/>
        <v>0</v>
      </c>
      <c r="N42" s="62">
        <f t="shared" si="17"/>
        <v>0</v>
      </c>
      <c r="O42" s="62">
        <f t="shared" si="17"/>
        <v>0</v>
      </c>
      <c r="P42" s="62">
        <f t="shared" si="17"/>
        <v>0</v>
      </c>
      <c r="Q42" s="62">
        <f t="shared" si="17"/>
        <v>0</v>
      </c>
      <c r="R42" s="62">
        <f t="shared" si="17"/>
        <v>0</v>
      </c>
      <c r="S42" s="62">
        <f t="shared" si="17"/>
        <v>0</v>
      </c>
      <c r="T42" s="62">
        <f t="shared" si="17"/>
        <v>0</v>
      </c>
      <c r="U42" s="62">
        <f t="shared" si="17"/>
        <v>0</v>
      </c>
    </row>
    <row r="43" spans="2:21" x14ac:dyDescent="0.25">
      <c r="B43" s="12" t="s">
        <v>79</v>
      </c>
      <c r="C43" s="6"/>
      <c r="D43" s="6"/>
      <c r="E43" s="69"/>
      <c r="F43" s="70">
        <f>F42+F38+F34</f>
        <v>63.109200000000001</v>
      </c>
      <c r="G43" s="70">
        <f t="shared" ref="G43:U43" si="18">G42+G38+G34</f>
        <v>66.686300000000003</v>
      </c>
      <c r="H43" s="70">
        <f t="shared" si="18"/>
        <v>72.210000000000008</v>
      </c>
      <c r="I43" s="70">
        <f t="shared" si="18"/>
        <v>32.58</v>
      </c>
      <c r="J43" s="70">
        <f t="shared" si="18"/>
        <v>34.159999999999997</v>
      </c>
      <c r="K43" s="70">
        <f t="shared" si="18"/>
        <v>36.07</v>
      </c>
      <c r="L43" s="70">
        <f t="shared" si="18"/>
        <v>38.21</v>
      </c>
      <c r="M43" s="70">
        <f t="shared" si="18"/>
        <v>0</v>
      </c>
      <c r="N43" s="70">
        <f t="shared" si="18"/>
        <v>0</v>
      </c>
      <c r="O43" s="70">
        <f t="shared" si="18"/>
        <v>0</v>
      </c>
      <c r="P43" s="70">
        <f t="shared" si="18"/>
        <v>0</v>
      </c>
      <c r="Q43" s="70">
        <f t="shared" si="18"/>
        <v>0</v>
      </c>
      <c r="R43" s="70">
        <f t="shared" si="18"/>
        <v>0</v>
      </c>
      <c r="S43" s="70">
        <f t="shared" si="18"/>
        <v>0</v>
      </c>
      <c r="T43" s="70">
        <f t="shared" si="18"/>
        <v>0</v>
      </c>
      <c r="U43" s="70">
        <f t="shared" si="18"/>
        <v>0</v>
      </c>
    </row>
    <row r="44" spans="2:21" x14ac:dyDescent="0.25">
      <c r="K44" s="24"/>
      <c r="L44" s="24"/>
    </row>
    <row r="47" spans="2:21" x14ac:dyDescent="0.25">
      <c r="K47" s="24"/>
      <c r="L47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5"/>
  <sheetViews>
    <sheetView topLeftCell="E1287" zoomScale="70" zoomScaleNormal="70" workbookViewId="0">
      <selection activeCell="Z1310" sqref="Z1310"/>
    </sheetView>
  </sheetViews>
  <sheetFormatPr defaultRowHeight="15" x14ac:dyDescent="0.25"/>
  <cols>
    <col min="1" max="1" width="11.28515625" bestFit="1" customWidth="1"/>
    <col min="2" max="2" width="19" customWidth="1"/>
    <col min="3" max="3" width="27" bestFit="1" customWidth="1"/>
    <col min="4" max="4" width="27.140625" bestFit="1" customWidth="1"/>
    <col min="5" max="5" width="30" bestFit="1" customWidth="1"/>
    <col min="6" max="6" width="30.140625" bestFit="1" customWidth="1"/>
    <col min="7" max="7" width="14.5703125" bestFit="1" customWidth="1"/>
    <col min="23" max="23" width="24.42578125" bestFit="1" customWidth="1"/>
  </cols>
  <sheetData>
    <row r="1" spans="1:7" x14ac:dyDescent="0.25">
      <c r="A1" s="130" t="s">
        <v>235</v>
      </c>
      <c r="B1" s="131" t="s">
        <v>236</v>
      </c>
      <c r="C1" s="131" t="s">
        <v>237</v>
      </c>
      <c r="D1" s="132" t="s">
        <v>238</v>
      </c>
      <c r="E1" s="139" t="s">
        <v>239</v>
      </c>
      <c r="F1" s="139" t="s">
        <v>240</v>
      </c>
      <c r="G1" s="139" t="s">
        <v>242</v>
      </c>
    </row>
    <row r="2" spans="1:7" x14ac:dyDescent="0.25">
      <c r="A2" s="133">
        <v>42095</v>
      </c>
      <c r="B2" s="134">
        <v>62.13</v>
      </c>
      <c r="C2" s="134">
        <f>INDEX('[2]cotton-prices-historical-chart-'!$B$10700:$B$12603,MATCH(A2,'[2]cotton-prices-historical-chart-'!$A$10700:$A$12603,0))</f>
        <v>0.62580000000000002</v>
      </c>
      <c r="D2" s="135">
        <f>C2*B2</f>
        <v>38.880954000000003</v>
      </c>
      <c r="E2">
        <f>INDEX('[3]wti-crude-oil-prices-10-year-da'!$B$655:$B$2543,MATCH(A2,'[3]wti-crude-oil-prices-10-year-da'!$A$655:$A$2543,0))</f>
        <v>50.09</v>
      </c>
      <c r="F2">
        <f>IFERROR(E2*B2,"")</f>
        <v>3112.0917000000004</v>
      </c>
      <c r="G2" t="s">
        <v>241</v>
      </c>
    </row>
    <row r="3" spans="1:7" x14ac:dyDescent="0.25">
      <c r="A3" s="133">
        <v>42096</v>
      </c>
      <c r="B3" s="134">
        <v>62.07</v>
      </c>
      <c r="C3" s="134">
        <f>INDEX('[2]cotton-prices-historical-chart-'!$B$10700:$B$12603,MATCH(A3,'[2]cotton-prices-historical-chart-'!$A$10700:$A$12603,0))</f>
        <v>0.63690000000000002</v>
      </c>
      <c r="D3" s="135">
        <f t="shared" ref="D3:D64" si="0">C3*B3</f>
        <v>39.532383000000003</v>
      </c>
      <c r="E3">
        <f>INDEX('[3]wti-crude-oil-prices-10-year-da'!$B$655:$B$2543,MATCH(A3,'[3]wti-crude-oil-prices-10-year-da'!$A$655:$A$2543,0))</f>
        <v>49.14</v>
      </c>
      <c r="F3">
        <f t="shared" ref="F3:F66" si="1">IFERROR(E3*B3,"")</f>
        <v>3050.1197999999999</v>
      </c>
      <c r="G3" t="s">
        <v>241</v>
      </c>
    </row>
    <row r="4" spans="1:7" x14ac:dyDescent="0.25">
      <c r="A4" s="133">
        <v>42100</v>
      </c>
      <c r="B4" s="134">
        <v>62.2</v>
      </c>
      <c r="C4" s="134">
        <f>INDEX('[2]cotton-prices-historical-chart-'!$B$10700:$B$12603,MATCH(A4,'[2]cotton-prices-historical-chart-'!$A$10700:$A$12603,0))</f>
        <v>0.65339999999999998</v>
      </c>
      <c r="D4" s="135">
        <f t="shared" si="0"/>
        <v>40.641480000000001</v>
      </c>
      <c r="E4">
        <f>INDEX('[3]wti-crude-oil-prices-10-year-da'!$B$655:$B$2543,MATCH(A4,'[3]wti-crude-oil-prices-10-year-da'!$A$655:$A$2543,0))</f>
        <v>52.14</v>
      </c>
      <c r="F4">
        <f t="shared" si="1"/>
        <v>3243.1080000000002</v>
      </c>
      <c r="G4" t="s">
        <v>241</v>
      </c>
    </row>
    <row r="5" spans="1:7" x14ac:dyDescent="0.25">
      <c r="A5" s="133">
        <v>42101</v>
      </c>
      <c r="B5" s="134">
        <v>62.31</v>
      </c>
      <c r="C5" s="134">
        <f>INDEX('[2]cotton-prices-historical-chart-'!$B$10700:$B$12603,MATCH(A5,'[2]cotton-prices-historical-chart-'!$A$10700:$A$12603,0))</f>
        <v>0.66420000000000001</v>
      </c>
      <c r="D5" s="135">
        <f t="shared" si="0"/>
        <v>41.386302000000001</v>
      </c>
      <c r="E5">
        <f>INDEX('[3]wti-crude-oil-prices-10-year-da'!$B$655:$B$2543,MATCH(A5,'[3]wti-crude-oil-prices-10-year-da'!$A$655:$A$2543,0))</f>
        <v>53.98</v>
      </c>
      <c r="F5">
        <f t="shared" si="1"/>
        <v>3363.4937999999997</v>
      </c>
      <c r="G5" t="s">
        <v>241</v>
      </c>
    </row>
    <row r="6" spans="1:7" x14ac:dyDescent="0.25">
      <c r="A6" s="133">
        <v>42102</v>
      </c>
      <c r="B6" s="134">
        <v>62.19</v>
      </c>
      <c r="C6" s="134">
        <f>INDEX('[2]cotton-prices-historical-chart-'!$B$10700:$B$12603,MATCH(A6,'[2]cotton-prices-historical-chart-'!$A$10700:$A$12603,0))</f>
        <v>0.6673</v>
      </c>
      <c r="D6" s="135">
        <f t="shared" si="0"/>
        <v>41.499386999999999</v>
      </c>
      <c r="E6">
        <f>INDEX('[3]wti-crude-oil-prices-10-year-da'!$B$655:$B$2543,MATCH(A6,'[3]wti-crude-oil-prices-10-year-da'!$A$655:$A$2543,0))</f>
        <v>50.42</v>
      </c>
      <c r="F6">
        <f t="shared" si="1"/>
        <v>3135.6197999999999</v>
      </c>
      <c r="G6" t="s">
        <v>241</v>
      </c>
    </row>
    <row r="7" spans="1:7" x14ac:dyDescent="0.25">
      <c r="A7" s="133">
        <v>42103</v>
      </c>
      <c r="B7" s="134">
        <v>62.3</v>
      </c>
      <c r="C7" s="134">
        <f>INDEX('[2]cotton-prices-historical-chart-'!$B$10700:$B$12603,MATCH(A7,'[2]cotton-prices-historical-chart-'!$A$10700:$A$12603,0))</f>
        <v>0.66220000000000001</v>
      </c>
      <c r="D7" s="135">
        <f t="shared" si="0"/>
        <v>41.25506</v>
      </c>
      <c r="E7">
        <f>INDEX('[3]wti-crude-oil-prices-10-year-da'!$B$655:$B$2543,MATCH(A7,'[3]wti-crude-oil-prices-10-year-da'!$A$655:$A$2543,0))</f>
        <v>50.79</v>
      </c>
      <c r="F7">
        <f t="shared" si="1"/>
        <v>3164.2169999999996</v>
      </c>
      <c r="G7" t="s">
        <v>241</v>
      </c>
    </row>
    <row r="8" spans="1:7" x14ac:dyDescent="0.25">
      <c r="A8" s="133">
        <v>42104</v>
      </c>
      <c r="B8" s="134">
        <v>62.28</v>
      </c>
      <c r="C8" s="134">
        <f>INDEX('[2]cotton-prices-historical-chart-'!$B$10700:$B$12603,MATCH(A8,'[2]cotton-prices-historical-chart-'!$A$10700:$A$12603,0))</f>
        <v>0.65059999999999996</v>
      </c>
      <c r="D8" s="135">
        <f t="shared" si="0"/>
        <v>40.519368</v>
      </c>
      <c r="E8">
        <f>INDEX('[3]wti-crude-oil-prices-10-year-da'!$B$655:$B$2543,MATCH(A8,'[3]wti-crude-oil-prices-10-year-da'!$A$655:$A$2543,0))</f>
        <v>51.64</v>
      </c>
      <c r="F8">
        <f t="shared" si="1"/>
        <v>3216.1392000000001</v>
      </c>
      <c r="G8" t="s">
        <v>241</v>
      </c>
    </row>
    <row r="9" spans="1:7" x14ac:dyDescent="0.25">
      <c r="A9" s="133">
        <v>42107</v>
      </c>
      <c r="B9" s="134">
        <v>62.41</v>
      </c>
      <c r="C9" s="134">
        <f>INDEX('[2]cotton-prices-historical-chart-'!$B$10700:$B$12603,MATCH(A9,'[2]cotton-prices-historical-chart-'!$A$10700:$A$12603,0))</f>
        <v>0.65129999999999999</v>
      </c>
      <c r="D9" s="135">
        <f t="shared" si="0"/>
        <v>40.647632999999999</v>
      </c>
      <c r="E9">
        <f>INDEX('[3]wti-crude-oil-prices-10-year-da'!$B$655:$B$2543,MATCH(A9,'[3]wti-crude-oil-prices-10-year-da'!$A$655:$A$2543,0))</f>
        <v>51.91</v>
      </c>
      <c r="F9">
        <f t="shared" si="1"/>
        <v>3239.7030999999997</v>
      </c>
      <c r="G9" t="s">
        <v>241</v>
      </c>
    </row>
    <row r="10" spans="1:7" x14ac:dyDescent="0.25">
      <c r="A10" s="133">
        <v>42108</v>
      </c>
      <c r="B10" s="134">
        <v>62.27</v>
      </c>
      <c r="C10" s="134">
        <f>INDEX('[2]cotton-prices-historical-chart-'!$B$10700:$B$12603,MATCH(A10,'[2]cotton-prices-historical-chart-'!$A$10700:$A$12603,0))</f>
        <v>0.64690000000000003</v>
      </c>
      <c r="D10" s="135">
        <f t="shared" si="0"/>
        <v>40.282463000000007</v>
      </c>
      <c r="E10">
        <f>INDEX('[3]wti-crude-oil-prices-10-year-da'!$B$655:$B$2543,MATCH(A10,'[3]wti-crude-oil-prices-10-year-da'!$A$655:$A$2543,0))</f>
        <v>53.29</v>
      </c>
      <c r="F10">
        <f t="shared" si="1"/>
        <v>3318.3683000000001</v>
      </c>
      <c r="G10" t="s">
        <v>241</v>
      </c>
    </row>
    <row r="11" spans="1:7" x14ac:dyDescent="0.25">
      <c r="A11" s="133">
        <v>42109</v>
      </c>
      <c r="B11" s="134">
        <v>62.36</v>
      </c>
      <c r="C11" s="134">
        <f>INDEX('[2]cotton-prices-historical-chart-'!$B$10700:$B$12603,MATCH(A11,'[2]cotton-prices-historical-chart-'!$A$10700:$A$12603,0))</f>
        <v>0.64590000000000003</v>
      </c>
      <c r="D11" s="135">
        <f t="shared" si="0"/>
        <v>40.278324000000005</v>
      </c>
      <c r="E11">
        <f>INDEX('[3]wti-crude-oil-prices-10-year-da'!$B$655:$B$2543,MATCH(A11,'[3]wti-crude-oil-prices-10-year-da'!$A$655:$A$2543,0))</f>
        <v>56.39</v>
      </c>
      <c r="F11">
        <f t="shared" si="1"/>
        <v>3516.4803999999999</v>
      </c>
      <c r="G11" t="s">
        <v>241</v>
      </c>
    </row>
    <row r="12" spans="1:7" x14ac:dyDescent="0.25">
      <c r="A12" s="133">
        <v>42110</v>
      </c>
      <c r="B12" s="134">
        <v>62.3</v>
      </c>
      <c r="C12" s="134">
        <f>INDEX('[2]cotton-prices-historical-chart-'!$B$10700:$B$12603,MATCH(A12,'[2]cotton-prices-historical-chart-'!$A$10700:$A$12603,0))</f>
        <v>0.6401</v>
      </c>
      <c r="D12" s="135">
        <f t="shared" si="0"/>
        <v>39.878229999999995</v>
      </c>
      <c r="E12">
        <f>INDEX('[3]wti-crude-oil-prices-10-year-da'!$B$655:$B$2543,MATCH(A12,'[3]wti-crude-oil-prices-10-year-da'!$A$655:$A$2543,0))</f>
        <v>56.99</v>
      </c>
      <c r="F12">
        <f t="shared" si="1"/>
        <v>3550.4769999999999</v>
      </c>
      <c r="G12" t="s">
        <v>241</v>
      </c>
    </row>
    <row r="13" spans="1:7" x14ac:dyDescent="0.25">
      <c r="A13" s="133">
        <v>42111</v>
      </c>
      <c r="B13" s="134">
        <v>62.54</v>
      </c>
      <c r="C13" s="134">
        <f>INDEX('[2]cotton-prices-historical-chart-'!$B$10700:$B$12603,MATCH(A13,'[2]cotton-prices-historical-chart-'!$A$10700:$A$12603,0))</f>
        <v>0.63290000000000002</v>
      </c>
      <c r="D13" s="135">
        <f t="shared" si="0"/>
        <v>39.581566000000002</v>
      </c>
      <c r="E13">
        <f>INDEX('[3]wti-crude-oil-prices-10-year-da'!$B$655:$B$2543,MATCH(A13,'[3]wti-crude-oil-prices-10-year-da'!$A$655:$A$2543,0))</f>
        <v>56.372</v>
      </c>
      <c r="F13">
        <f t="shared" si="1"/>
        <v>3525.50488</v>
      </c>
      <c r="G13" t="s">
        <v>241</v>
      </c>
    </row>
    <row r="14" spans="1:7" x14ac:dyDescent="0.25">
      <c r="A14" s="133">
        <v>42114</v>
      </c>
      <c r="B14" s="134">
        <v>63.17</v>
      </c>
      <c r="C14" s="134">
        <f>INDEX('[2]cotton-prices-historical-chart-'!$B$10700:$B$12603,MATCH(A14,'[2]cotton-prices-historical-chart-'!$A$10700:$A$12603,0))</f>
        <v>0.63039999999999996</v>
      </c>
      <c r="D14" s="135">
        <f t="shared" si="0"/>
        <v>39.822367999999997</v>
      </c>
      <c r="E14">
        <f>INDEX('[3]wti-crude-oil-prices-10-year-da'!$B$655:$B$2543,MATCH(A14,'[3]wti-crude-oil-prices-10-year-da'!$A$655:$A$2543,0))</f>
        <v>57.28</v>
      </c>
      <c r="F14">
        <f t="shared" si="1"/>
        <v>3618.3776000000003</v>
      </c>
      <c r="G14" t="s">
        <v>241</v>
      </c>
    </row>
    <row r="15" spans="1:7" x14ac:dyDescent="0.25">
      <c r="A15" s="133">
        <v>42115</v>
      </c>
      <c r="B15" s="134">
        <v>62.86</v>
      </c>
      <c r="C15" s="134">
        <f>INDEX('[2]cotton-prices-historical-chart-'!$B$10700:$B$12603,MATCH(A15,'[2]cotton-prices-historical-chart-'!$A$10700:$A$12603,0))</f>
        <v>0.62629999999999997</v>
      </c>
      <c r="D15" s="135">
        <f t="shared" si="0"/>
        <v>39.369217999999996</v>
      </c>
      <c r="E15">
        <f>INDEX('[3]wti-crude-oil-prices-10-year-da'!$B$655:$B$2543,MATCH(A15,'[3]wti-crude-oil-prices-10-year-da'!$A$655:$A$2543,0))</f>
        <v>56.34</v>
      </c>
      <c r="F15">
        <f t="shared" si="1"/>
        <v>3541.5324000000001</v>
      </c>
      <c r="G15" t="s">
        <v>241</v>
      </c>
    </row>
    <row r="16" spans="1:7" x14ac:dyDescent="0.25">
      <c r="A16" s="133">
        <v>42116</v>
      </c>
      <c r="B16" s="134">
        <v>62.98</v>
      </c>
      <c r="C16" s="134">
        <f>INDEX('[2]cotton-prices-historical-chart-'!$B$10700:$B$12603,MATCH(A16,'[2]cotton-prices-historical-chart-'!$A$10700:$A$12603,0))</f>
        <v>0.62490000000000001</v>
      </c>
      <c r="D16" s="135">
        <f t="shared" si="0"/>
        <v>39.356201999999996</v>
      </c>
      <c r="E16">
        <f>INDEX('[3]wti-crude-oil-prices-10-year-da'!$B$655:$B$2543,MATCH(A16,'[3]wti-crude-oil-prices-10-year-da'!$A$655:$A$2543,0))</f>
        <v>56.16</v>
      </c>
      <c r="F16">
        <f t="shared" si="1"/>
        <v>3536.9567999999995</v>
      </c>
      <c r="G16" t="s">
        <v>241</v>
      </c>
    </row>
    <row r="17" spans="1:7" x14ac:dyDescent="0.25">
      <c r="A17" s="133">
        <v>42117</v>
      </c>
      <c r="B17" s="134">
        <v>63.27</v>
      </c>
      <c r="C17" s="134">
        <f>INDEX('[2]cotton-prices-historical-chart-'!$B$10700:$B$12603,MATCH(A17,'[2]cotton-prices-historical-chart-'!$A$10700:$A$12603,0))</f>
        <v>0.64590000000000003</v>
      </c>
      <c r="D17" s="135">
        <f t="shared" si="0"/>
        <v>40.866093000000006</v>
      </c>
      <c r="E17">
        <f>INDEX('[3]wti-crude-oil-prices-10-year-da'!$B$655:$B$2543,MATCH(A17,'[3]wti-crude-oil-prices-10-year-da'!$A$655:$A$2543,0))</f>
        <v>57.74</v>
      </c>
      <c r="F17">
        <f t="shared" si="1"/>
        <v>3653.2098000000001</v>
      </c>
      <c r="G17" t="s">
        <v>241</v>
      </c>
    </row>
    <row r="18" spans="1:7" x14ac:dyDescent="0.25">
      <c r="A18" s="133">
        <v>42118</v>
      </c>
      <c r="B18" s="134">
        <v>63.76</v>
      </c>
      <c r="C18" s="134">
        <f>INDEX('[2]cotton-prices-historical-chart-'!$B$10700:$B$12603,MATCH(A18,'[2]cotton-prices-historical-chart-'!$A$10700:$A$12603,0))</f>
        <v>0.66500000000000004</v>
      </c>
      <c r="D18" s="135">
        <f t="shared" si="0"/>
        <v>42.400399999999998</v>
      </c>
      <c r="E18">
        <f>INDEX('[3]wti-crude-oil-prices-10-year-da'!$B$655:$B$2543,MATCH(A18,'[3]wti-crude-oil-prices-10-year-da'!$A$655:$A$2543,0))</f>
        <v>57.15</v>
      </c>
      <c r="F18">
        <f t="shared" si="1"/>
        <v>3643.884</v>
      </c>
      <c r="G18" t="s">
        <v>241</v>
      </c>
    </row>
    <row r="19" spans="1:7" x14ac:dyDescent="0.25">
      <c r="A19" s="133">
        <v>42121</v>
      </c>
      <c r="B19" s="134">
        <v>63.26</v>
      </c>
      <c r="C19" s="134">
        <f>INDEX('[2]cotton-prices-historical-chart-'!$B$10700:$B$12603,MATCH(A19,'[2]cotton-prices-historical-chart-'!$A$10700:$A$12603,0))</f>
        <v>0.66359999999999997</v>
      </c>
      <c r="D19" s="135">
        <f t="shared" si="0"/>
        <v>41.979335999999996</v>
      </c>
      <c r="E19">
        <f>INDEX('[3]wti-crude-oil-prices-10-year-da'!$B$655:$B$2543,MATCH(A19,'[3]wti-crude-oil-prices-10-year-da'!$A$655:$A$2543,0))</f>
        <v>56.99</v>
      </c>
      <c r="F19">
        <f t="shared" si="1"/>
        <v>3605.1873999999998</v>
      </c>
      <c r="G19" t="s">
        <v>241</v>
      </c>
    </row>
    <row r="20" spans="1:7" x14ac:dyDescent="0.25">
      <c r="A20" s="133">
        <v>42122</v>
      </c>
      <c r="B20" s="134">
        <v>63.05</v>
      </c>
      <c r="C20" s="134">
        <f>INDEX('[2]cotton-prices-historical-chart-'!$B$10700:$B$12603,MATCH(A20,'[2]cotton-prices-historical-chart-'!$A$10700:$A$12603,0))</f>
        <v>0.6653</v>
      </c>
      <c r="D20" s="135">
        <f t="shared" si="0"/>
        <v>41.947164999999998</v>
      </c>
      <c r="E20">
        <f>INDEX('[3]wti-crude-oil-prices-10-year-da'!$B$655:$B$2543,MATCH(A20,'[3]wti-crude-oil-prices-10-year-da'!$A$655:$A$2543,0))</f>
        <v>57.06</v>
      </c>
      <c r="F20">
        <f t="shared" si="1"/>
        <v>3597.6329999999998</v>
      </c>
      <c r="G20" t="s">
        <v>241</v>
      </c>
    </row>
    <row r="21" spans="1:7" x14ac:dyDescent="0.25">
      <c r="A21" s="133">
        <v>42123</v>
      </c>
      <c r="B21" s="134">
        <v>63.46</v>
      </c>
      <c r="C21" s="134">
        <f>INDEX('[2]cotton-prices-historical-chart-'!$B$10700:$B$12603,MATCH(A21,'[2]cotton-prices-historical-chart-'!$A$10700:$A$12603,0))</f>
        <v>0.67179999999999995</v>
      </c>
      <c r="D21" s="135">
        <f t="shared" si="0"/>
        <v>42.632427999999997</v>
      </c>
      <c r="E21">
        <f>INDEX('[3]wti-crude-oil-prices-10-year-da'!$B$655:$B$2543,MATCH(A21,'[3]wti-crude-oil-prices-10-year-da'!$A$655:$A$2543,0))</f>
        <v>58.58</v>
      </c>
      <c r="F21">
        <f t="shared" si="1"/>
        <v>3717.4868000000001</v>
      </c>
      <c r="G21" t="s">
        <v>241</v>
      </c>
    </row>
    <row r="22" spans="1:7" x14ac:dyDescent="0.25">
      <c r="A22" s="133">
        <v>42124</v>
      </c>
      <c r="B22" s="134">
        <v>63.53</v>
      </c>
      <c r="C22" s="134">
        <f>INDEX('[2]cotton-prices-historical-chart-'!$B$10700:$B$12603,MATCH(A22,'[2]cotton-prices-historical-chart-'!$A$10700:$A$12603,0))</f>
        <v>0.67930000000000001</v>
      </c>
      <c r="D22" s="135">
        <f t="shared" si="0"/>
        <v>43.155929</v>
      </c>
      <c r="E22">
        <f>INDEX('[3]wti-crude-oil-prices-10-year-da'!$B$655:$B$2543,MATCH(A22,'[3]wti-crude-oil-prices-10-year-da'!$A$655:$A$2543,0))</f>
        <v>59.63</v>
      </c>
      <c r="F22">
        <f t="shared" si="1"/>
        <v>3788.2939000000001</v>
      </c>
      <c r="G22" t="s">
        <v>241</v>
      </c>
    </row>
    <row r="23" spans="1:7" x14ac:dyDescent="0.25">
      <c r="A23" s="133">
        <v>42125</v>
      </c>
      <c r="B23" s="134">
        <v>63.72</v>
      </c>
      <c r="C23" s="134">
        <f>INDEX('[2]cotton-prices-historical-chart-'!$B$10700:$B$12603,MATCH(A23,'[2]cotton-prices-historical-chart-'!$A$10700:$A$12603,0))</f>
        <v>0.66610000000000003</v>
      </c>
      <c r="D23" s="135">
        <f t="shared" si="0"/>
        <v>42.443891999999998</v>
      </c>
      <c r="E23">
        <f>INDEX('[3]wti-crude-oil-prices-10-year-da'!$B$655:$B$2543,MATCH(A23,'[3]wti-crude-oil-prices-10-year-da'!$A$655:$A$2543,0))</f>
        <v>59.15</v>
      </c>
      <c r="F23">
        <f t="shared" si="1"/>
        <v>3769.038</v>
      </c>
      <c r="G23" t="s">
        <v>241</v>
      </c>
    </row>
    <row r="24" spans="1:7" x14ac:dyDescent="0.25">
      <c r="A24" s="133">
        <v>42128</v>
      </c>
      <c r="B24" s="134">
        <v>63.52</v>
      </c>
      <c r="C24" s="134">
        <f>INDEX('[2]cotton-prices-historical-chart-'!$B$10700:$B$12603,MATCH(A24,'[2]cotton-prices-historical-chart-'!$A$10700:$A$12603,0))</f>
        <v>0.66669999999999996</v>
      </c>
      <c r="D24" s="135">
        <f t="shared" si="0"/>
        <v>42.348784000000002</v>
      </c>
      <c r="E24">
        <f>INDEX('[3]wti-crude-oil-prices-10-year-da'!$B$655:$B$2543,MATCH(A24,'[3]wti-crude-oil-prices-10-year-da'!$A$655:$A$2543,0))</f>
        <v>58.93</v>
      </c>
      <c r="F24">
        <f t="shared" si="1"/>
        <v>3743.2336</v>
      </c>
      <c r="G24" t="s">
        <v>241</v>
      </c>
    </row>
    <row r="25" spans="1:7" x14ac:dyDescent="0.25">
      <c r="A25" s="133">
        <v>42129</v>
      </c>
      <c r="B25" s="134">
        <v>63.37</v>
      </c>
      <c r="C25" s="134">
        <f>INDEX('[2]cotton-prices-historical-chart-'!$B$10700:$B$12603,MATCH(A25,'[2]cotton-prices-historical-chart-'!$A$10700:$A$12603,0))</f>
        <v>0.66749999999999998</v>
      </c>
      <c r="D25" s="135">
        <f t="shared" si="0"/>
        <v>42.299474999999994</v>
      </c>
      <c r="E25">
        <f>INDEX('[3]wti-crude-oil-prices-10-year-da'!$B$655:$B$2543,MATCH(A25,'[3]wti-crude-oil-prices-10-year-da'!$A$655:$A$2543,0))</f>
        <v>60.4</v>
      </c>
      <c r="F25">
        <f t="shared" si="1"/>
        <v>3827.5479999999998</v>
      </c>
      <c r="G25" t="s">
        <v>241</v>
      </c>
    </row>
    <row r="26" spans="1:7" x14ac:dyDescent="0.25">
      <c r="A26" s="133">
        <v>42130</v>
      </c>
      <c r="B26" s="134">
        <v>63.62</v>
      </c>
      <c r="C26" s="134">
        <f>INDEX('[2]cotton-prices-historical-chart-'!$B$10700:$B$12603,MATCH(A26,'[2]cotton-prices-historical-chart-'!$A$10700:$A$12603,0))</f>
        <v>0.65859999999999996</v>
      </c>
      <c r="D26" s="135">
        <f t="shared" si="0"/>
        <v>41.900131999999999</v>
      </c>
      <c r="E26">
        <f>INDEX('[3]wti-crude-oil-prices-10-year-da'!$B$655:$B$2543,MATCH(A26,'[3]wti-crude-oil-prices-10-year-da'!$A$655:$A$2543,0))</f>
        <v>60.93</v>
      </c>
      <c r="F26">
        <f t="shared" si="1"/>
        <v>3876.3665999999998</v>
      </c>
      <c r="G26" t="s">
        <v>241</v>
      </c>
    </row>
    <row r="27" spans="1:7" x14ac:dyDescent="0.25">
      <c r="A27" s="133">
        <v>42131</v>
      </c>
      <c r="B27" s="134">
        <v>64.069999999999993</v>
      </c>
      <c r="C27" s="134">
        <f>INDEX('[2]cotton-prices-historical-chart-'!$B$10700:$B$12603,MATCH(A27,'[2]cotton-prices-historical-chart-'!$A$10700:$A$12603,0))</f>
        <v>0.65529999999999999</v>
      </c>
      <c r="D27" s="135">
        <f t="shared" si="0"/>
        <v>41.985070999999998</v>
      </c>
      <c r="E27">
        <f>INDEX('[3]wti-crude-oil-prices-10-year-da'!$B$655:$B$2543,MATCH(A27,'[3]wti-crude-oil-prices-10-year-da'!$A$655:$A$2543,0))</f>
        <v>58.94</v>
      </c>
      <c r="F27">
        <f t="shared" si="1"/>
        <v>3776.2857999999997</v>
      </c>
      <c r="G27" t="s">
        <v>241</v>
      </c>
    </row>
    <row r="28" spans="1:7" x14ac:dyDescent="0.25">
      <c r="A28" s="133">
        <v>42132</v>
      </c>
      <c r="B28" s="134">
        <v>63.82</v>
      </c>
      <c r="C28" s="134">
        <f>INDEX('[2]cotton-prices-historical-chart-'!$B$10700:$B$12603,MATCH(A28,'[2]cotton-prices-historical-chart-'!$A$10700:$A$12603,0))</f>
        <v>0.66159999999999997</v>
      </c>
      <c r="D28" s="135">
        <f t="shared" si="0"/>
        <v>42.223312</v>
      </c>
      <c r="E28">
        <f>INDEX('[3]wti-crude-oil-prices-10-year-da'!$B$655:$B$2543,MATCH(A28,'[3]wti-crude-oil-prices-10-year-da'!$A$655:$A$2543,0))</f>
        <v>59.39</v>
      </c>
      <c r="F28">
        <f t="shared" si="1"/>
        <v>3790.2698</v>
      </c>
      <c r="G28" t="s">
        <v>241</v>
      </c>
    </row>
    <row r="29" spans="1:7" x14ac:dyDescent="0.25">
      <c r="A29" s="133">
        <v>42135</v>
      </c>
      <c r="B29" s="134">
        <v>64.010000000000005</v>
      </c>
      <c r="C29" s="134">
        <f>INDEX('[2]cotton-prices-historical-chart-'!$B$10700:$B$12603,MATCH(A29,'[2]cotton-prices-historical-chart-'!$A$10700:$A$12603,0))</f>
        <v>0.65390000000000004</v>
      </c>
      <c r="D29" s="135">
        <f t="shared" si="0"/>
        <v>41.856139000000006</v>
      </c>
      <c r="E29">
        <f>INDEX('[3]wti-crude-oil-prices-10-year-da'!$B$655:$B$2543,MATCH(A29,'[3]wti-crude-oil-prices-10-year-da'!$A$655:$A$2543,0))</f>
        <v>59.25</v>
      </c>
      <c r="F29">
        <f t="shared" si="1"/>
        <v>3792.5925000000002</v>
      </c>
      <c r="G29" t="s">
        <v>241</v>
      </c>
    </row>
    <row r="30" spans="1:7" x14ac:dyDescent="0.25">
      <c r="A30" s="133">
        <v>42136</v>
      </c>
      <c r="B30" s="134">
        <v>64.150000000000006</v>
      </c>
      <c r="C30" s="134">
        <f>INDEX('[2]cotton-prices-historical-chart-'!$B$10700:$B$12603,MATCH(A30,'[2]cotton-prices-historical-chart-'!$A$10700:$A$12603,0))</f>
        <v>0.6502</v>
      </c>
      <c r="D30" s="135">
        <f t="shared" si="0"/>
        <v>41.710330000000006</v>
      </c>
      <c r="E30">
        <f>INDEX('[3]wti-crude-oil-prices-10-year-da'!$B$655:$B$2543,MATCH(A30,'[3]wti-crude-oil-prices-10-year-da'!$A$655:$A$2543,0))</f>
        <v>60.75</v>
      </c>
      <c r="F30">
        <f t="shared" si="1"/>
        <v>3897.1125000000002</v>
      </c>
      <c r="G30" t="s">
        <v>241</v>
      </c>
    </row>
    <row r="31" spans="1:7" x14ac:dyDescent="0.25">
      <c r="A31" s="133">
        <v>42137</v>
      </c>
      <c r="B31" s="134">
        <v>64.010000000000005</v>
      </c>
      <c r="C31" s="134">
        <f>INDEX('[2]cotton-prices-historical-chart-'!$B$10700:$B$12603,MATCH(A31,'[2]cotton-prices-historical-chart-'!$A$10700:$A$12603,0))</f>
        <v>0.65769999999999995</v>
      </c>
      <c r="D31" s="135">
        <f t="shared" si="0"/>
        <v>42.099376999999997</v>
      </c>
      <c r="E31">
        <f>INDEX('[3]wti-crude-oil-prices-10-year-da'!$B$655:$B$2543,MATCH(A31,'[3]wti-crude-oil-prices-10-year-da'!$A$655:$A$2543,0))</f>
        <v>60.5</v>
      </c>
      <c r="F31">
        <f t="shared" si="1"/>
        <v>3872.6050000000005</v>
      </c>
      <c r="G31" t="s">
        <v>241</v>
      </c>
    </row>
    <row r="32" spans="1:7" x14ac:dyDescent="0.25">
      <c r="A32" s="133">
        <v>42138</v>
      </c>
      <c r="B32" s="134">
        <v>63.38</v>
      </c>
      <c r="C32" s="134">
        <f>INDEX('[2]cotton-prices-historical-chart-'!$B$10700:$B$12603,MATCH(A32,'[2]cotton-prices-historical-chart-'!$A$10700:$A$12603,0))</f>
        <v>0.6653</v>
      </c>
      <c r="D32" s="135">
        <f t="shared" si="0"/>
        <v>42.166713999999999</v>
      </c>
      <c r="E32">
        <f>INDEX('[3]wti-crude-oil-prices-10-year-da'!$B$655:$B$2543,MATCH(A32,'[3]wti-crude-oil-prices-10-year-da'!$A$655:$A$2543,0))</f>
        <v>60.072000000000003</v>
      </c>
      <c r="F32">
        <f t="shared" si="1"/>
        <v>3807.3633600000003</v>
      </c>
      <c r="G32" t="s">
        <v>241</v>
      </c>
    </row>
    <row r="33" spans="1:7" x14ac:dyDescent="0.25">
      <c r="A33" s="133">
        <v>42139</v>
      </c>
      <c r="B33" s="134">
        <v>63.44</v>
      </c>
      <c r="C33" s="134">
        <f>INDEX('[2]cotton-prices-historical-chart-'!$B$10700:$B$12603,MATCH(A33,'[2]cotton-prices-historical-chart-'!$A$10700:$A$12603,0))</f>
        <v>0.66839999999999999</v>
      </c>
      <c r="D33" s="135">
        <f t="shared" si="0"/>
        <v>42.403295999999997</v>
      </c>
      <c r="E33">
        <f>INDEX('[3]wti-crude-oil-prices-10-year-da'!$B$655:$B$2543,MATCH(A33,'[3]wti-crude-oil-prices-10-year-da'!$A$655:$A$2543,0))</f>
        <v>60.03</v>
      </c>
      <c r="F33">
        <f t="shared" si="1"/>
        <v>3808.3031999999998</v>
      </c>
      <c r="G33" t="s">
        <v>241</v>
      </c>
    </row>
    <row r="34" spans="1:7" x14ac:dyDescent="0.25">
      <c r="A34" s="133">
        <v>42142</v>
      </c>
      <c r="B34" s="134">
        <v>63.71</v>
      </c>
      <c r="C34" s="134">
        <f>INDEX('[2]cotton-prices-historical-chart-'!$B$10700:$B$12603,MATCH(A34,'[2]cotton-prices-historical-chart-'!$A$10700:$A$12603,0))</f>
        <v>0.6492</v>
      </c>
      <c r="D34" s="135">
        <f t="shared" si="0"/>
        <v>41.360531999999999</v>
      </c>
      <c r="E34">
        <f>INDEX('[3]wti-crude-oil-prices-10-year-da'!$B$655:$B$2543,MATCH(A34,'[3]wti-crude-oil-prices-10-year-da'!$A$655:$A$2543,0))</f>
        <v>59.915999999999997</v>
      </c>
      <c r="F34">
        <f t="shared" si="1"/>
        <v>3817.24836</v>
      </c>
      <c r="G34" t="s">
        <v>241</v>
      </c>
    </row>
    <row r="35" spans="1:7" x14ac:dyDescent="0.25">
      <c r="A35" s="133">
        <v>42143</v>
      </c>
      <c r="B35" s="134">
        <v>63.76</v>
      </c>
      <c r="C35" s="134">
        <f>INDEX('[2]cotton-prices-historical-chart-'!$B$10700:$B$12603,MATCH(A35,'[2]cotton-prices-historical-chart-'!$A$10700:$A$12603,0))</f>
        <v>0.64349999999999996</v>
      </c>
      <c r="D35" s="135">
        <f t="shared" si="0"/>
        <v>41.029559999999996</v>
      </c>
      <c r="E35">
        <f>INDEX('[3]wti-crude-oil-prices-10-year-da'!$B$655:$B$2543,MATCH(A35,'[3]wti-crude-oil-prices-10-year-da'!$A$655:$A$2543,0))</f>
        <v>57.844000000000001</v>
      </c>
      <c r="F35">
        <f t="shared" si="1"/>
        <v>3688.1334400000001</v>
      </c>
      <c r="G35" t="s">
        <v>241</v>
      </c>
    </row>
    <row r="36" spans="1:7" x14ac:dyDescent="0.25">
      <c r="A36" s="133">
        <v>42144</v>
      </c>
      <c r="B36" s="134">
        <v>63.6</v>
      </c>
      <c r="C36" s="134">
        <f>INDEX('[2]cotton-prices-historical-chart-'!$B$10700:$B$12603,MATCH(A36,'[2]cotton-prices-historical-chart-'!$A$10700:$A$12603,0))</f>
        <v>0.64149999999999996</v>
      </c>
      <c r="D36" s="135">
        <f t="shared" si="0"/>
        <v>40.799399999999999</v>
      </c>
      <c r="E36">
        <f>INDEX('[3]wti-crude-oil-prices-10-year-da'!$B$655:$B$2543,MATCH(A36,'[3]wti-crude-oil-prices-10-year-da'!$A$655:$A$2543,0))</f>
        <v>58.98</v>
      </c>
      <c r="F36">
        <f t="shared" si="1"/>
        <v>3751.1279999999997</v>
      </c>
      <c r="G36" t="s">
        <v>241</v>
      </c>
    </row>
    <row r="37" spans="1:7" x14ac:dyDescent="0.25">
      <c r="A37" s="133">
        <v>42145</v>
      </c>
      <c r="B37" s="134">
        <v>63.58</v>
      </c>
      <c r="C37" s="134">
        <f>INDEX('[2]cotton-prices-historical-chart-'!$B$10700:$B$12603,MATCH(A37,'[2]cotton-prices-historical-chart-'!$A$10700:$A$12603,0))</f>
        <v>0.63729999999999998</v>
      </c>
      <c r="D37" s="135">
        <f t="shared" si="0"/>
        <v>40.519534</v>
      </c>
      <c r="E37">
        <f>INDEX('[3]wti-crude-oil-prices-10-year-da'!$B$655:$B$2543,MATCH(A37,'[3]wti-crude-oil-prices-10-year-da'!$A$655:$A$2543,0))</f>
        <v>60.72</v>
      </c>
      <c r="F37">
        <f t="shared" si="1"/>
        <v>3860.5775999999996</v>
      </c>
      <c r="G37" t="s">
        <v>241</v>
      </c>
    </row>
    <row r="38" spans="1:7" x14ac:dyDescent="0.25">
      <c r="A38" s="133">
        <v>42146</v>
      </c>
      <c r="B38" s="134">
        <v>63.49</v>
      </c>
      <c r="C38" s="134">
        <f>INDEX('[2]cotton-prices-historical-chart-'!$B$10700:$B$12603,MATCH(A38,'[2]cotton-prices-historical-chart-'!$A$10700:$A$12603,0))</f>
        <v>0.63300000000000001</v>
      </c>
      <c r="D38" s="135">
        <f t="shared" si="0"/>
        <v>40.189170000000004</v>
      </c>
      <c r="E38">
        <f>INDEX('[3]wti-crude-oil-prices-10-year-da'!$B$655:$B$2543,MATCH(A38,'[3]wti-crude-oil-prices-10-year-da'!$A$655:$A$2543,0))</f>
        <v>59.72</v>
      </c>
      <c r="F38">
        <f t="shared" si="1"/>
        <v>3791.6228000000001</v>
      </c>
      <c r="G38" t="s">
        <v>241</v>
      </c>
    </row>
    <row r="39" spans="1:7" x14ac:dyDescent="0.25">
      <c r="A39" s="133">
        <v>42150</v>
      </c>
      <c r="B39" s="134">
        <v>63.97</v>
      </c>
      <c r="C39" s="134">
        <f>INDEX('[2]cotton-prices-historical-chart-'!$B$10700:$B$12603,MATCH(A39,'[2]cotton-prices-historical-chart-'!$A$10700:$A$12603,0))</f>
        <v>0.6331</v>
      </c>
      <c r="D39" s="135">
        <f t="shared" si="0"/>
        <v>40.499406999999998</v>
      </c>
      <c r="E39">
        <f>INDEX('[3]wti-crude-oil-prices-10-year-da'!$B$655:$B$2543,MATCH(A39,'[3]wti-crude-oil-prices-10-year-da'!$A$655:$A$2543,0))</f>
        <v>58.03</v>
      </c>
      <c r="F39">
        <f t="shared" si="1"/>
        <v>3712.1790999999998</v>
      </c>
      <c r="G39" t="s">
        <v>241</v>
      </c>
    </row>
    <row r="40" spans="1:7" x14ac:dyDescent="0.25">
      <c r="A40" s="133">
        <v>42151</v>
      </c>
      <c r="B40" s="134">
        <v>63.83</v>
      </c>
      <c r="C40" s="134">
        <f>INDEX('[2]cotton-prices-historical-chart-'!$B$10700:$B$12603,MATCH(A40,'[2]cotton-prices-historical-chart-'!$A$10700:$A$12603,0))</f>
        <v>0.63049999999999995</v>
      </c>
      <c r="D40" s="135">
        <f t="shared" si="0"/>
        <v>40.244814999999996</v>
      </c>
      <c r="E40">
        <f>INDEX('[3]wti-crude-oil-prices-10-year-da'!$B$655:$B$2543,MATCH(A40,'[3]wti-crude-oil-prices-10-year-da'!$A$655:$A$2543,0))</f>
        <v>57.51</v>
      </c>
      <c r="F40">
        <f t="shared" si="1"/>
        <v>3670.8633</v>
      </c>
      <c r="G40" t="s">
        <v>241</v>
      </c>
    </row>
    <row r="41" spans="1:7" x14ac:dyDescent="0.25">
      <c r="A41" s="133">
        <v>42152</v>
      </c>
      <c r="B41" s="134">
        <v>63.76</v>
      </c>
      <c r="C41" s="134">
        <f>INDEX('[2]cotton-prices-historical-chart-'!$B$10700:$B$12603,MATCH(A41,'[2]cotton-prices-historical-chart-'!$A$10700:$A$12603,0))</f>
        <v>0.64329999999999998</v>
      </c>
      <c r="D41" s="135">
        <f t="shared" si="0"/>
        <v>41.016807999999997</v>
      </c>
      <c r="E41">
        <f>INDEX('[3]wti-crude-oil-prices-10-year-da'!$B$655:$B$2543,MATCH(A41,'[3]wti-crude-oil-prices-10-year-da'!$A$655:$A$2543,0))</f>
        <v>57.68</v>
      </c>
      <c r="F41">
        <f t="shared" si="1"/>
        <v>3677.6767999999997</v>
      </c>
      <c r="G41" t="s">
        <v>241</v>
      </c>
    </row>
    <row r="42" spans="1:7" x14ac:dyDescent="0.25">
      <c r="A42" s="133">
        <v>42153</v>
      </c>
      <c r="B42" s="134">
        <v>63.74</v>
      </c>
      <c r="C42" s="134">
        <f>INDEX('[2]cotton-prices-historical-chart-'!$B$10700:$B$12603,MATCH(A42,'[2]cotton-prices-historical-chart-'!$A$10700:$A$12603,0))</f>
        <v>0.64349999999999996</v>
      </c>
      <c r="D42" s="135">
        <f t="shared" si="0"/>
        <v>41.016689999999997</v>
      </c>
      <c r="E42">
        <f>INDEX('[3]wti-crude-oil-prices-10-year-da'!$B$655:$B$2543,MATCH(A42,'[3]wti-crude-oil-prices-10-year-da'!$A$655:$A$2543,0))</f>
        <v>60.3</v>
      </c>
      <c r="F42">
        <f t="shared" si="1"/>
        <v>3843.5219999999999</v>
      </c>
      <c r="G42" t="s">
        <v>241</v>
      </c>
    </row>
    <row r="43" spans="1:7" x14ac:dyDescent="0.25">
      <c r="A43" s="133">
        <v>42156</v>
      </c>
      <c r="B43" s="134">
        <v>63.59</v>
      </c>
      <c r="C43" s="134">
        <f>INDEX('[2]cotton-prices-historical-chart-'!$B$10700:$B$12603,MATCH(A43,'[2]cotton-prices-historical-chart-'!$A$10700:$A$12603,0))</f>
        <v>0.63749999999999996</v>
      </c>
      <c r="D43" s="135">
        <f t="shared" si="0"/>
        <v>40.538624999999996</v>
      </c>
      <c r="E43">
        <f>INDEX('[3]wti-crude-oil-prices-10-year-da'!$B$655:$B$2543,MATCH(A43,'[3]wti-crude-oil-prices-10-year-da'!$A$655:$A$2543,0))</f>
        <v>60.2</v>
      </c>
      <c r="F43">
        <f t="shared" si="1"/>
        <v>3828.1180000000004</v>
      </c>
      <c r="G43" t="s">
        <v>241</v>
      </c>
    </row>
    <row r="44" spans="1:7" x14ac:dyDescent="0.25">
      <c r="A44" s="133">
        <v>42157</v>
      </c>
      <c r="B44" s="134">
        <v>63.69</v>
      </c>
      <c r="C44" s="134">
        <f>INDEX('[2]cotton-prices-historical-chart-'!$B$10700:$B$12603,MATCH(A44,'[2]cotton-prices-historical-chart-'!$A$10700:$A$12603,0))</f>
        <v>0.63600000000000001</v>
      </c>
      <c r="D44" s="135">
        <f t="shared" si="0"/>
        <v>40.506839999999997</v>
      </c>
      <c r="E44">
        <f>INDEX('[3]wti-crude-oil-prices-10-year-da'!$B$655:$B$2543,MATCH(A44,'[3]wti-crude-oil-prices-10-year-da'!$A$655:$A$2543,0))</f>
        <v>61.26</v>
      </c>
      <c r="F44">
        <f t="shared" si="1"/>
        <v>3901.6493999999998</v>
      </c>
      <c r="G44" t="s">
        <v>241</v>
      </c>
    </row>
    <row r="45" spans="1:7" x14ac:dyDescent="0.25">
      <c r="A45" s="133">
        <v>42158</v>
      </c>
      <c r="B45" s="134">
        <v>64</v>
      </c>
      <c r="C45" s="134">
        <f>INDEX('[2]cotton-prices-historical-chart-'!$B$10700:$B$12603,MATCH(A45,'[2]cotton-prices-historical-chart-'!$A$10700:$A$12603,0))</f>
        <v>0.65239999999999998</v>
      </c>
      <c r="D45" s="135">
        <f t="shared" si="0"/>
        <v>41.753599999999999</v>
      </c>
      <c r="E45">
        <f>INDEX('[3]wti-crude-oil-prices-10-year-da'!$B$655:$B$2543,MATCH(A45,'[3]wti-crude-oil-prices-10-year-da'!$A$655:$A$2543,0))</f>
        <v>59.64</v>
      </c>
      <c r="F45">
        <f t="shared" si="1"/>
        <v>3816.96</v>
      </c>
      <c r="G45" t="s">
        <v>241</v>
      </c>
    </row>
    <row r="46" spans="1:7" x14ac:dyDescent="0.25">
      <c r="A46" s="133">
        <v>42159</v>
      </c>
      <c r="B46" s="134">
        <v>63.96</v>
      </c>
      <c r="C46" s="134">
        <f>INDEX('[2]cotton-prices-historical-chart-'!$B$10700:$B$12603,MATCH(A46,'[2]cotton-prices-historical-chart-'!$A$10700:$A$12603,0))</f>
        <v>0.6512</v>
      </c>
      <c r="D46" s="135">
        <f t="shared" si="0"/>
        <v>41.650751999999997</v>
      </c>
      <c r="E46">
        <f>INDEX('[3]wti-crude-oil-prices-10-year-da'!$B$655:$B$2543,MATCH(A46,'[3]wti-crude-oil-prices-10-year-da'!$A$655:$A$2543,0))</f>
        <v>58</v>
      </c>
      <c r="F46">
        <f t="shared" si="1"/>
        <v>3709.68</v>
      </c>
      <c r="G46" t="s">
        <v>241</v>
      </c>
    </row>
    <row r="47" spans="1:7" x14ac:dyDescent="0.25">
      <c r="A47" s="133">
        <v>42160</v>
      </c>
      <c r="B47" s="134">
        <v>64.11</v>
      </c>
      <c r="C47" s="134">
        <f>INDEX('[2]cotton-prices-historical-chart-'!$B$10700:$B$12603,MATCH(A47,'[2]cotton-prices-historical-chart-'!$A$10700:$A$12603,0))</f>
        <v>0.6401</v>
      </c>
      <c r="D47" s="135">
        <f t="shared" si="0"/>
        <v>41.036811</v>
      </c>
      <c r="E47">
        <f>INDEX('[3]wti-crude-oil-prices-10-year-da'!$B$655:$B$2543,MATCH(A47,'[3]wti-crude-oil-prices-10-year-da'!$A$655:$A$2543,0))</f>
        <v>59.13</v>
      </c>
      <c r="F47">
        <f t="shared" si="1"/>
        <v>3790.8243000000002</v>
      </c>
      <c r="G47" t="s">
        <v>241</v>
      </c>
    </row>
    <row r="48" spans="1:7" x14ac:dyDescent="0.25">
      <c r="A48" s="133">
        <v>42163</v>
      </c>
      <c r="B48" s="134">
        <v>63.95</v>
      </c>
      <c r="C48" s="134">
        <f>INDEX('[2]cotton-prices-historical-chart-'!$B$10700:$B$12603,MATCH(A48,'[2]cotton-prices-historical-chart-'!$A$10700:$A$12603,0))</f>
        <v>0.64800000000000002</v>
      </c>
      <c r="D48" s="135">
        <f t="shared" si="0"/>
        <v>41.439600000000006</v>
      </c>
      <c r="E48">
        <f>INDEX('[3]wti-crude-oil-prices-10-year-da'!$B$655:$B$2543,MATCH(A48,'[3]wti-crude-oil-prices-10-year-da'!$A$655:$A$2543,0))</f>
        <v>58.14</v>
      </c>
      <c r="F48">
        <f t="shared" si="1"/>
        <v>3718.0530000000003</v>
      </c>
      <c r="G48" t="s">
        <v>241</v>
      </c>
    </row>
    <row r="49" spans="1:7" x14ac:dyDescent="0.25">
      <c r="A49" s="133">
        <v>42164</v>
      </c>
      <c r="B49" s="134">
        <v>64.010000000000005</v>
      </c>
      <c r="C49" s="134">
        <f>INDEX('[2]cotton-prices-historical-chart-'!$B$10700:$B$12603,MATCH(A49,'[2]cotton-prices-historical-chart-'!$A$10700:$A$12603,0))</f>
        <v>0.64549999999999996</v>
      </c>
      <c r="D49" s="135">
        <f t="shared" si="0"/>
        <v>41.318455</v>
      </c>
      <c r="E49">
        <f>INDEX('[3]wti-crude-oil-prices-10-year-da'!$B$655:$B$2543,MATCH(A49,'[3]wti-crude-oil-prices-10-year-da'!$A$655:$A$2543,0))</f>
        <v>60.14</v>
      </c>
      <c r="F49">
        <f t="shared" si="1"/>
        <v>3849.5614000000005</v>
      </c>
      <c r="G49" t="s">
        <v>241</v>
      </c>
    </row>
    <row r="50" spans="1:7" x14ac:dyDescent="0.25">
      <c r="A50" s="133">
        <v>42165</v>
      </c>
      <c r="B50" s="134">
        <v>63.77</v>
      </c>
      <c r="C50" s="134">
        <f>INDEX('[2]cotton-prices-historical-chart-'!$B$10700:$B$12603,MATCH(A50,'[2]cotton-prices-historical-chart-'!$A$10700:$A$12603,0))</f>
        <v>0.64890000000000003</v>
      </c>
      <c r="D50" s="135">
        <f t="shared" si="0"/>
        <v>41.380353000000007</v>
      </c>
      <c r="E50">
        <f>INDEX('[3]wti-crude-oil-prices-10-year-da'!$B$655:$B$2543,MATCH(A50,'[3]wti-crude-oil-prices-10-year-da'!$A$655:$A$2543,0))</f>
        <v>61.43</v>
      </c>
      <c r="F50">
        <f t="shared" si="1"/>
        <v>3917.3911000000003</v>
      </c>
      <c r="G50" t="s">
        <v>241</v>
      </c>
    </row>
    <row r="51" spans="1:7" x14ac:dyDescent="0.25">
      <c r="A51" s="133">
        <v>42166</v>
      </c>
      <c r="B51" s="134">
        <v>63.96</v>
      </c>
      <c r="C51" s="134">
        <f>INDEX('[2]cotton-prices-historical-chart-'!$B$10700:$B$12603,MATCH(A51,'[2]cotton-prices-historical-chart-'!$A$10700:$A$12603,0))</f>
        <v>0.63529999999999998</v>
      </c>
      <c r="D51" s="135">
        <f t="shared" si="0"/>
        <v>40.633787999999996</v>
      </c>
      <c r="E51">
        <f>INDEX('[3]wti-crude-oil-prices-10-year-da'!$B$655:$B$2543,MATCH(A51,'[3]wti-crude-oil-prices-10-year-da'!$A$655:$A$2543,0))</f>
        <v>60.77</v>
      </c>
      <c r="F51">
        <f t="shared" si="1"/>
        <v>3886.8492000000001</v>
      </c>
      <c r="G51" t="s">
        <v>241</v>
      </c>
    </row>
    <row r="52" spans="1:7" x14ac:dyDescent="0.25">
      <c r="A52" s="133">
        <v>42167</v>
      </c>
      <c r="B52" s="134">
        <v>64.099999999999994</v>
      </c>
      <c r="C52" s="134">
        <f>INDEX('[2]cotton-prices-historical-chart-'!$B$10700:$B$12603,MATCH(A52,'[2]cotton-prices-historical-chart-'!$A$10700:$A$12603,0))</f>
        <v>0.64070000000000005</v>
      </c>
      <c r="D52" s="135">
        <f t="shared" si="0"/>
        <v>41.068869999999997</v>
      </c>
      <c r="E52">
        <f>INDEX('[3]wti-crude-oil-prices-10-year-da'!$B$655:$B$2543,MATCH(A52,'[3]wti-crude-oil-prices-10-year-da'!$A$655:$A$2543,0))</f>
        <v>59.96</v>
      </c>
      <c r="F52">
        <f t="shared" si="1"/>
        <v>3843.4359999999997</v>
      </c>
      <c r="G52" t="s">
        <v>241</v>
      </c>
    </row>
    <row r="53" spans="1:7" x14ac:dyDescent="0.25">
      <c r="A53" s="133">
        <v>42170</v>
      </c>
      <c r="B53" s="134">
        <v>64.08</v>
      </c>
      <c r="C53" s="134">
        <f>INDEX('[2]cotton-prices-historical-chart-'!$B$10700:$B$12603,MATCH(A53,'[2]cotton-prices-historical-chart-'!$A$10700:$A$12603,0))</f>
        <v>0.6321</v>
      </c>
      <c r="D53" s="135">
        <f t="shared" si="0"/>
        <v>40.504967999999998</v>
      </c>
      <c r="E53">
        <f>INDEX('[3]wti-crude-oil-prices-10-year-da'!$B$655:$B$2543,MATCH(A53,'[3]wti-crude-oil-prices-10-year-da'!$A$655:$A$2543,0))</f>
        <v>59.52</v>
      </c>
      <c r="F53">
        <f t="shared" si="1"/>
        <v>3814.0416</v>
      </c>
      <c r="G53" t="s">
        <v>241</v>
      </c>
    </row>
    <row r="54" spans="1:7" x14ac:dyDescent="0.25">
      <c r="A54" s="133">
        <v>42171</v>
      </c>
      <c r="B54" s="134">
        <v>64.17</v>
      </c>
      <c r="C54" s="134">
        <f>INDEX('[2]cotton-prices-historical-chart-'!$B$10700:$B$12603,MATCH(A54,'[2]cotton-prices-historical-chart-'!$A$10700:$A$12603,0))</f>
        <v>0.64429999999999998</v>
      </c>
      <c r="D54" s="135">
        <f t="shared" si="0"/>
        <v>41.344731000000003</v>
      </c>
      <c r="E54">
        <f>INDEX('[3]wti-crude-oil-prices-10-year-da'!$B$655:$B$2543,MATCH(A54,'[3]wti-crude-oil-prices-10-year-da'!$A$655:$A$2543,0))</f>
        <v>59.97</v>
      </c>
      <c r="F54">
        <f t="shared" si="1"/>
        <v>3848.2748999999999</v>
      </c>
      <c r="G54" t="s">
        <v>241</v>
      </c>
    </row>
    <row r="55" spans="1:7" x14ac:dyDescent="0.25">
      <c r="A55" s="133">
        <v>42172</v>
      </c>
      <c r="B55" s="134">
        <v>63.89</v>
      </c>
      <c r="C55" s="134">
        <f>INDEX('[2]cotton-prices-historical-chart-'!$B$10700:$B$12603,MATCH(A55,'[2]cotton-prices-historical-chart-'!$A$10700:$A$12603,0))</f>
        <v>0.63880000000000003</v>
      </c>
      <c r="D55" s="135">
        <f t="shared" si="0"/>
        <v>40.812932000000004</v>
      </c>
      <c r="E55">
        <f>INDEX('[3]wti-crude-oil-prices-10-year-da'!$B$655:$B$2543,MATCH(A55,'[3]wti-crude-oil-prices-10-year-da'!$A$655:$A$2543,0))</f>
        <v>60.002000000000002</v>
      </c>
      <c r="F55">
        <f t="shared" si="1"/>
        <v>3833.5277800000003</v>
      </c>
      <c r="G55" t="s">
        <v>241</v>
      </c>
    </row>
    <row r="56" spans="1:7" x14ac:dyDescent="0.25">
      <c r="A56" s="133">
        <v>42173</v>
      </c>
      <c r="B56" s="134">
        <v>63.58</v>
      </c>
      <c r="C56" s="134">
        <f>INDEX('[2]cotton-prices-historical-chart-'!$B$10700:$B$12603,MATCH(A56,'[2]cotton-prices-historical-chart-'!$A$10700:$A$12603,0))</f>
        <v>0.64080000000000004</v>
      </c>
      <c r="D56" s="135">
        <f t="shared" si="0"/>
        <v>40.742063999999999</v>
      </c>
      <c r="E56">
        <f>INDEX('[3]wti-crude-oil-prices-10-year-da'!$B$655:$B$2543,MATCH(A56,'[3]wti-crude-oil-prices-10-year-da'!$A$655:$A$2543,0))</f>
        <v>60.597999999999999</v>
      </c>
      <c r="F56">
        <f t="shared" si="1"/>
        <v>3852.8208399999999</v>
      </c>
      <c r="G56" t="s">
        <v>241</v>
      </c>
    </row>
    <row r="57" spans="1:7" x14ac:dyDescent="0.25">
      <c r="A57" s="133">
        <v>42174</v>
      </c>
      <c r="B57" s="134">
        <v>63.5</v>
      </c>
      <c r="C57" s="134">
        <f>INDEX('[2]cotton-prices-historical-chart-'!$B$10700:$B$12603,MATCH(A57,'[2]cotton-prices-historical-chart-'!$A$10700:$A$12603,0))</f>
        <v>0.63319999999999999</v>
      </c>
      <c r="D57" s="135">
        <f t="shared" si="0"/>
        <v>40.208199999999998</v>
      </c>
      <c r="E57">
        <f>INDEX('[3]wti-crude-oil-prices-10-year-da'!$B$655:$B$2543,MATCH(A57,'[3]wti-crude-oil-prices-10-year-da'!$A$655:$A$2543,0))</f>
        <v>59.826000000000001</v>
      </c>
      <c r="F57">
        <f t="shared" si="1"/>
        <v>3798.951</v>
      </c>
      <c r="G57" t="s">
        <v>241</v>
      </c>
    </row>
    <row r="58" spans="1:7" x14ac:dyDescent="0.25">
      <c r="A58" s="133">
        <v>42177</v>
      </c>
      <c r="B58" s="134">
        <v>63.52</v>
      </c>
      <c r="C58" s="134">
        <f>INDEX('[2]cotton-prices-historical-chart-'!$B$10700:$B$12603,MATCH(A58,'[2]cotton-prices-historical-chart-'!$A$10700:$A$12603,0))</f>
        <v>0.64029999999999998</v>
      </c>
      <c r="D58" s="135">
        <f t="shared" si="0"/>
        <v>40.671855999999998</v>
      </c>
      <c r="E58">
        <f>INDEX('[3]wti-crude-oil-prices-10-year-da'!$B$655:$B$2543,MATCH(A58,'[3]wti-crude-oil-prices-10-year-da'!$A$655:$A$2543,0))</f>
        <v>60.24</v>
      </c>
      <c r="F58">
        <f t="shared" si="1"/>
        <v>3826.4448000000002</v>
      </c>
      <c r="G58" t="s">
        <v>241</v>
      </c>
    </row>
    <row r="59" spans="1:7" x14ac:dyDescent="0.25">
      <c r="A59" s="133">
        <v>42178</v>
      </c>
      <c r="B59" s="134">
        <v>63.61</v>
      </c>
      <c r="C59" s="134">
        <f>INDEX('[2]cotton-prices-historical-chart-'!$B$10700:$B$12603,MATCH(A59,'[2]cotton-prices-historical-chart-'!$A$10700:$A$12603,0))</f>
        <v>0.63580000000000003</v>
      </c>
      <c r="D59" s="135">
        <f t="shared" si="0"/>
        <v>40.443238000000001</v>
      </c>
      <c r="E59">
        <f>INDEX('[3]wti-crude-oil-prices-10-year-da'!$B$655:$B$2543,MATCH(A59,'[3]wti-crude-oil-prices-10-year-da'!$A$655:$A$2543,0))</f>
        <v>61.01</v>
      </c>
      <c r="F59">
        <f t="shared" si="1"/>
        <v>3880.8460999999998</v>
      </c>
      <c r="G59" t="s">
        <v>241</v>
      </c>
    </row>
    <row r="60" spans="1:7" x14ac:dyDescent="0.25">
      <c r="A60" s="133">
        <v>42179</v>
      </c>
      <c r="B60" s="134">
        <v>63.53</v>
      </c>
      <c r="C60" s="134">
        <f>INDEX('[2]cotton-prices-historical-chart-'!$B$10700:$B$12603,MATCH(A60,'[2]cotton-prices-historical-chart-'!$A$10700:$A$12603,0))</f>
        <v>0.63759999999999994</v>
      </c>
      <c r="D60" s="135">
        <f t="shared" si="0"/>
        <v>40.506727999999995</v>
      </c>
      <c r="E60">
        <f>INDEX('[3]wti-crude-oil-prices-10-year-da'!$B$655:$B$2543,MATCH(A60,'[3]wti-crude-oil-prices-10-year-da'!$A$655:$A$2543,0))</f>
        <v>60.27</v>
      </c>
      <c r="F60">
        <f t="shared" si="1"/>
        <v>3828.9531000000002</v>
      </c>
      <c r="G60" t="s">
        <v>241</v>
      </c>
    </row>
    <row r="61" spans="1:7" x14ac:dyDescent="0.25">
      <c r="A61" s="133">
        <v>42180</v>
      </c>
      <c r="B61" s="134">
        <v>63.52</v>
      </c>
      <c r="C61" s="134">
        <f>INDEX('[2]cotton-prices-historical-chart-'!$B$10700:$B$12603,MATCH(A61,'[2]cotton-prices-historical-chart-'!$A$10700:$A$12603,0))</f>
        <v>0.65029999999999999</v>
      </c>
      <c r="D61" s="135">
        <f t="shared" si="0"/>
        <v>41.307056000000003</v>
      </c>
      <c r="E61">
        <f>INDEX('[3]wti-crude-oil-prices-10-year-da'!$B$655:$B$2543,MATCH(A61,'[3]wti-crude-oil-prices-10-year-da'!$A$655:$A$2543,0))</f>
        <v>59.7</v>
      </c>
      <c r="F61">
        <f t="shared" si="1"/>
        <v>3792.1440000000002</v>
      </c>
      <c r="G61" t="s">
        <v>241</v>
      </c>
    </row>
    <row r="62" spans="1:7" x14ac:dyDescent="0.25">
      <c r="A62" s="133">
        <v>42181</v>
      </c>
      <c r="B62" s="134">
        <v>63.45</v>
      </c>
      <c r="C62" s="134">
        <f>INDEX('[2]cotton-prices-historical-chart-'!$B$10700:$B$12603,MATCH(A62,'[2]cotton-prices-historical-chart-'!$A$10700:$A$12603,0))</f>
        <v>0.67579999999999996</v>
      </c>
      <c r="D62" s="135">
        <f t="shared" si="0"/>
        <v>42.879509999999996</v>
      </c>
      <c r="E62">
        <f>INDEX('[3]wti-crude-oil-prices-10-year-da'!$B$655:$B$2543,MATCH(A62,'[3]wti-crude-oil-prices-10-year-da'!$A$655:$A$2543,0))</f>
        <v>59.63</v>
      </c>
      <c r="F62">
        <f t="shared" si="1"/>
        <v>3783.5235000000002</v>
      </c>
      <c r="G62" t="s">
        <v>241</v>
      </c>
    </row>
    <row r="63" spans="1:7" x14ac:dyDescent="0.25">
      <c r="A63" s="133">
        <v>42184</v>
      </c>
      <c r="B63" s="134">
        <v>63.7</v>
      </c>
      <c r="C63" s="134">
        <f>INDEX('[2]cotton-prices-historical-chart-'!$B$10700:$B$12603,MATCH(A63,'[2]cotton-prices-historical-chart-'!$A$10700:$A$12603,0))</f>
        <v>0.67749999999999999</v>
      </c>
      <c r="D63" s="135">
        <f t="shared" si="0"/>
        <v>43.156750000000002</v>
      </c>
      <c r="E63">
        <f>INDEX('[3]wti-crude-oil-prices-10-year-da'!$B$655:$B$2543,MATCH(A63,'[3]wti-crude-oil-prices-10-year-da'!$A$655:$A$2543,0))</f>
        <v>58.33</v>
      </c>
      <c r="F63">
        <f t="shared" si="1"/>
        <v>3715.6210000000001</v>
      </c>
      <c r="G63" t="s">
        <v>241</v>
      </c>
    </row>
    <row r="64" spans="1:7" x14ac:dyDescent="0.25">
      <c r="A64" s="133">
        <v>42185</v>
      </c>
      <c r="B64" s="134">
        <v>63.6</v>
      </c>
      <c r="C64" s="134">
        <f>INDEX('[2]cotton-prices-historical-chart-'!$B$10700:$B$12603,MATCH(A64,'[2]cotton-prices-historical-chart-'!$A$10700:$A$12603,0))</f>
        <v>0.68630000000000002</v>
      </c>
      <c r="D64" s="135">
        <f t="shared" si="0"/>
        <v>43.648679999999999</v>
      </c>
      <c r="E64">
        <f>INDEX('[3]wti-crude-oil-prices-10-year-da'!$B$655:$B$2543,MATCH(A64,'[3]wti-crude-oil-prices-10-year-da'!$A$655:$A$2543,0))</f>
        <v>59.47</v>
      </c>
      <c r="F64">
        <f t="shared" si="1"/>
        <v>3782.2919999999999</v>
      </c>
      <c r="G64" t="s">
        <v>241</v>
      </c>
    </row>
    <row r="65" spans="1:7" x14ac:dyDescent="0.25">
      <c r="A65" s="133">
        <v>42186</v>
      </c>
      <c r="B65" s="134">
        <v>63.55</v>
      </c>
      <c r="C65" s="134">
        <f>INDEX('[2]cotton-prices-historical-chart-'!$B$10700:$B$12603,MATCH(A65,'[2]cotton-prices-historical-chart-'!$A$10700:$A$12603,0))</f>
        <v>0.67300000000000004</v>
      </c>
      <c r="D65" s="135">
        <f t="shared" ref="D65:D126" si="2">C65*B65</f>
        <v>42.769150000000003</v>
      </c>
      <c r="E65">
        <f>INDEX('[3]wti-crude-oil-prices-10-year-da'!$B$655:$B$2543,MATCH(A65,'[3]wti-crude-oil-prices-10-year-da'!$A$655:$A$2543,0))</f>
        <v>56.96</v>
      </c>
      <c r="F65">
        <f t="shared" si="1"/>
        <v>3619.808</v>
      </c>
      <c r="G65" t="s">
        <v>241</v>
      </c>
    </row>
    <row r="66" spans="1:7" x14ac:dyDescent="0.25">
      <c r="A66" s="133">
        <v>42187</v>
      </c>
      <c r="B66" s="134">
        <v>63.3</v>
      </c>
      <c r="C66" s="134">
        <f>INDEX('[2]cotton-prices-historical-chart-'!$B$10700:$B$12603,MATCH(A66,'[2]cotton-prices-historical-chart-'!$A$10700:$A$12603,0))</f>
        <v>0.67569999999999997</v>
      </c>
      <c r="D66" s="135">
        <f t="shared" si="2"/>
        <v>42.771809999999995</v>
      </c>
      <c r="E66">
        <f>INDEX('[3]wti-crude-oil-prices-10-year-da'!$B$655:$B$2543,MATCH(A66,'[3]wti-crude-oil-prices-10-year-da'!$A$655:$A$2543,0))</f>
        <v>56.93</v>
      </c>
      <c r="F66">
        <f t="shared" si="1"/>
        <v>3603.6689999999999</v>
      </c>
      <c r="G66" t="s">
        <v>241</v>
      </c>
    </row>
    <row r="67" spans="1:7" x14ac:dyDescent="0.25">
      <c r="A67" s="133">
        <v>42191</v>
      </c>
      <c r="B67" s="134">
        <v>63.26</v>
      </c>
      <c r="C67" s="134">
        <f>INDEX('[2]cotton-prices-historical-chart-'!$B$10700:$B$12603,MATCH(A67,'[2]cotton-prices-historical-chart-'!$A$10700:$A$12603,0))</f>
        <v>0.67279999999999995</v>
      </c>
      <c r="D67" s="135">
        <f t="shared" si="2"/>
        <v>42.561327999999996</v>
      </c>
      <c r="E67">
        <f>INDEX('[3]wti-crude-oil-prices-10-year-da'!$B$655:$B$2543,MATCH(A67,'[3]wti-crude-oil-prices-10-year-da'!$A$655:$A$2543,0))</f>
        <v>52.53</v>
      </c>
      <c r="F67">
        <f t="shared" ref="F67:F130" si="3">IFERROR(E67*B67,"")</f>
        <v>3323.0477999999998</v>
      </c>
      <c r="G67" t="s">
        <v>241</v>
      </c>
    </row>
    <row r="68" spans="1:7" x14ac:dyDescent="0.25">
      <c r="A68" s="133">
        <v>42192</v>
      </c>
      <c r="B68" s="134">
        <v>63.48</v>
      </c>
      <c r="C68" s="134">
        <f>INDEX('[2]cotton-prices-historical-chart-'!$B$10700:$B$12603,MATCH(A68,'[2]cotton-prices-historical-chart-'!$A$10700:$A$12603,0))</f>
        <v>0.66410000000000002</v>
      </c>
      <c r="D68" s="135">
        <f t="shared" si="2"/>
        <v>42.157068000000002</v>
      </c>
      <c r="E68">
        <f>INDEX('[3]wti-crude-oil-prices-10-year-da'!$B$655:$B$2543,MATCH(A68,'[3]wti-crude-oil-prices-10-year-da'!$A$655:$A$2543,0))</f>
        <v>52.33</v>
      </c>
      <c r="F68">
        <f t="shared" si="3"/>
        <v>3321.9083999999998</v>
      </c>
      <c r="G68" t="s">
        <v>241</v>
      </c>
    </row>
    <row r="69" spans="1:7" x14ac:dyDescent="0.25">
      <c r="A69" s="133">
        <v>42193</v>
      </c>
      <c r="B69" s="134">
        <v>63.46</v>
      </c>
      <c r="C69" s="134">
        <f>INDEX('[2]cotton-prices-historical-chart-'!$B$10700:$B$12603,MATCH(A69,'[2]cotton-prices-historical-chart-'!$A$10700:$A$12603,0))</f>
        <v>0.65469999999999995</v>
      </c>
      <c r="D69" s="135">
        <f t="shared" si="2"/>
        <v>41.547261999999996</v>
      </c>
      <c r="E69">
        <f>INDEX('[3]wti-crude-oil-prices-10-year-da'!$B$655:$B$2543,MATCH(A69,'[3]wti-crude-oil-prices-10-year-da'!$A$655:$A$2543,0))</f>
        <v>51.65</v>
      </c>
      <c r="F69">
        <f t="shared" si="3"/>
        <v>3277.7089999999998</v>
      </c>
      <c r="G69" t="s">
        <v>241</v>
      </c>
    </row>
    <row r="70" spans="1:7" x14ac:dyDescent="0.25">
      <c r="A70" s="133">
        <v>42194</v>
      </c>
      <c r="B70" s="134">
        <v>63.32</v>
      </c>
      <c r="C70" s="134">
        <f>INDEX('[2]cotton-prices-historical-chart-'!$B$10700:$B$12603,MATCH(A70,'[2]cotton-prices-historical-chart-'!$A$10700:$A$12603,0))</f>
        <v>0.65710000000000002</v>
      </c>
      <c r="D70" s="135">
        <f t="shared" si="2"/>
        <v>41.607572000000005</v>
      </c>
      <c r="E70">
        <f>INDEX('[3]wti-crude-oil-prices-10-year-da'!$B$655:$B$2543,MATCH(A70,'[3]wti-crude-oil-prices-10-year-da'!$A$655:$A$2543,0))</f>
        <v>52.78</v>
      </c>
      <c r="F70">
        <f t="shared" si="3"/>
        <v>3342.0296000000003</v>
      </c>
      <c r="G70" t="s">
        <v>241</v>
      </c>
    </row>
    <row r="71" spans="1:7" x14ac:dyDescent="0.25">
      <c r="A71" s="133">
        <v>42195</v>
      </c>
      <c r="B71" s="134">
        <v>63.36</v>
      </c>
      <c r="C71" s="134">
        <f>INDEX('[2]cotton-prices-historical-chart-'!$B$10700:$B$12603,MATCH(A71,'[2]cotton-prices-historical-chart-'!$A$10700:$A$12603,0))</f>
        <v>0.65510000000000002</v>
      </c>
      <c r="D71" s="135">
        <f t="shared" si="2"/>
        <v>41.507136000000003</v>
      </c>
      <c r="E71">
        <f>INDEX('[3]wti-crude-oil-prices-10-year-da'!$B$655:$B$2543,MATCH(A71,'[3]wti-crude-oil-prices-10-year-da'!$A$655:$A$2543,0))</f>
        <v>52.74</v>
      </c>
      <c r="F71">
        <f t="shared" si="3"/>
        <v>3341.6064000000001</v>
      </c>
      <c r="G71" t="s">
        <v>241</v>
      </c>
    </row>
    <row r="72" spans="1:7" x14ac:dyDescent="0.25">
      <c r="A72" s="133">
        <v>42198</v>
      </c>
      <c r="B72" s="134">
        <v>63.45</v>
      </c>
      <c r="C72" s="134">
        <f>INDEX('[2]cotton-prices-historical-chart-'!$B$10700:$B$12603,MATCH(A72,'[2]cotton-prices-historical-chart-'!$A$10700:$A$12603,0))</f>
        <v>0.6573</v>
      </c>
      <c r="D72" s="135">
        <f t="shared" si="2"/>
        <v>41.705685000000003</v>
      </c>
      <c r="E72">
        <f>INDEX('[3]wti-crude-oil-prices-10-year-da'!$B$655:$B$2543,MATCH(A72,'[3]wti-crude-oil-prices-10-year-da'!$A$655:$A$2543,0))</f>
        <v>52.2</v>
      </c>
      <c r="F72">
        <f t="shared" si="3"/>
        <v>3312.09</v>
      </c>
      <c r="G72" t="s">
        <v>241</v>
      </c>
    </row>
    <row r="73" spans="1:7" x14ac:dyDescent="0.25">
      <c r="A73" s="133">
        <v>42199</v>
      </c>
      <c r="B73" s="134">
        <v>63.28</v>
      </c>
      <c r="C73" s="134">
        <f>INDEX('[2]cotton-prices-historical-chart-'!$B$10700:$B$12603,MATCH(A73,'[2]cotton-prices-historical-chart-'!$A$10700:$A$12603,0))</f>
        <v>0.66169999999999995</v>
      </c>
      <c r="D73" s="135">
        <f t="shared" si="2"/>
        <v>41.872375999999996</v>
      </c>
      <c r="E73">
        <f>INDEX('[3]wti-crude-oil-prices-10-year-da'!$B$655:$B$2543,MATCH(A73,'[3]wti-crude-oil-prices-10-year-da'!$A$655:$A$2543,0))</f>
        <v>53.04</v>
      </c>
      <c r="F73">
        <f t="shared" si="3"/>
        <v>3356.3712</v>
      </c>
      <c r="G73" t="s">
        <v>241</v>
      </c>
    </row>
    <row r="74" spans="1:7" x14ac:dyDescent="0.25">
      <c r="A74" s="133">
        <v>42200</v>
      </c>
      <c r="B74" s="134">
        <v>63.51</v>
      </c>
      <c r="C74" s="134">
        <f>INDEX('[2]cotton-prices-historical-chart-'!$B$10700:$B$12603,MATCH(A74,'[2]cotton-prices-historical-chart-'!$A$10700:$A$12603,0))</f>
        <v>0.6532</v>
      </c>
      <c r="D74" s="135">
        <f t="shared" si="2"/>
        <v>41.484732000000001</v>
      </c>
      <c r="E74">
        <f>INDEX('[3]wti-crude-oil-prices-10-year-da'!$B$655:$B$2543,MATCH(A74,'[3]wti-crude-oil-prices-10-year-da'!$A$655:$A$2543,0))</f>
        <v>51.41</v>
      </c>
      <c r="F74">
        <f t="shared" si="3"/>
        <v>3265.0490999999997</v>
      </c>
      <c r="G74" t="s">
        <v>241</v>
      </c>
    </row>
    <row r="75" spans="1:7" x14ac:dyDescent="0.25">
      <c r="A75" s="133">
        <v>42201</v>
      </c>
      <c r="B75" s="134">
        <v>63.46</v>
      </c>
      <c r="C75" s="134">
        <f>INDEX('[2]cotton-prices-historical-chart-'!$B$10700:$B$12603,MATCH(A75,'[2]cotton-prices-historical-chart-'!$A$10700:$A$12603,0))</f>
        <v>0.65300000000000002</v>
      </c>
      <c r="D75" s="135">
        <f t="shared" si="2"/>
        <v>41.43938</v>
      </c>
      <c r="E75">
        <f>INDEX('[3]wti-crude-oil-prices-10-year-da'!$B$655:$B$2543,MATCH(A75,'[3]wti-crude-oil-prices-10-year-da'!$A$655:$A$2543,0))</f>
        <v>50.975999999999999</v>
      </c>
      <c r="F75">
        <f t="shared" si="3"/>
        <v>3234.93696</v>
      </c>
      <c r="G75" t="s">
        <v>241</v>
      </c>
    </row>
    <row r="76" spans="1:7" x14ac:dyDescent="0.25">
      <c r="A76" s="133">
        <v>42202</v>
      </c>
      <c r="B76" s="134">
        <v>63.49</v>
      </c>
      <c r="C76" s="134">
        <f>INDEX('[2]cotton-prices-historical-chart-'!$B$10700:$B$12603,MATCH(A76,'[2]cotton-prices-historical-chart-'!$A$10700:$A$12603,0))</f>
        <v>0.65869999999999995</v>
      </c>
      <c r="D76" s="135">
        <f t="shared" si="2"/>
        <v>41.820862999999996</v>
      </c>
      <c r="E76">
        <f>INDEX('[3]wti-crude-oil-prices-10-year-da'!$B$655:$B$2543,MATCH(A76,'[3]wti-crude-oil-prices-10-year-da'!$A$655:$A$2543,0))</f>
        <v>51.018000000000001</v>
      </c>
      <c r="F76">
        <f t="shared" si="3"/>
        <v>3239.1328200000003</v>
      </c>
      <c r="G76" t="s">
        <v>241</v>
      </c>
    </row>
    <row r="77" spans="1:7" x14ac:dyDescent="0.25">
      <c r="A77" s="133">
        <v>42205</v>
      </c>
      <c r="B77" s="134">
        <v>63.6</v>
      </c>
      <c r="C77" s="134">
        <f>INDEX('[2]cotton-prices-historical-chart-'!$B$10700:$B$12603,MATCH(A77,'[2]cotton-prices-historical-chart-'!$A$10700:$A$12603,0))</f>
        <v>0.65849999999999997</v>
      </c>
      <c r="D77" s="135">
        <f t="shared" si="2"/>
        <v>41.880600000000001</v>
      </c>
      <c r="E77">
        <f>INDEX('[3]wti-crude-oil-prices-10-year-da'!$B$655:$B$2543,MATCH(A77,'[3]wti-crude-oil-prices-10-year-da'!$A$655:$A$2543,0))</f>
        <v>50.323999999999998</v>
      </c>
      <c r="F77">
        <f t="shared" si="3"/>
        <v>3200.6064000000001</v>
      </c>
      <c r="G77" t="s">
        <v>241</v>
      </c>
    </row>
    <row r="78" spans="1:7" x14ac:dyDescent="0.25">
      <c r="A78" s="133">
        <v>42206</v>
      </c>
      <c r="B78" s="134">
        <v>63.58</v>
      </c>
      <c r="C78" s="134">
        <f>INDEX('[2]cotton-prices-historical-chart-'!$B$10700:$B$12603,MATCH(A78,'[2]cotton-prices-historical-chart-'!$A$10700:$A$12603,0))</f>
        <v>0.65400000000000003</v>
      </c>
      <c r="D78" s="135">
        <f t="shared" si="2"/>
        <v>41.581319999999998</v>
      </c>
      <c r="E78">
        <f>INDEX('[3]wti-crude-oil-prices-10-year-da'!$B$655:$B$2543,MATCH(A78,'[3]wti-crude-oil-prices-10-year-da'!$A$655:$A$2543,0))</f>
        <v>50.76</v>
      </c>
      <c r="F78">
        <f t="shared" si="3"/>
        <v>3227.3208</v>
      </c>
      <c r="G78" t="s">
        <v>241</v>
      </c>
    </row>
    <row r="79" spans="1:7" x14ac:dyDescent="0.25">
      <c r="A79" s="133">
        <v>42207</v>
      </c>
      <c r="B79" s="134">
        <v>63.57</v>
      </c>
      <c r="C79" s="134">
        <f>INDEX('[2]cotton-prices-historical-chart-'!$B$10700:$B$12603,MATCH(A79,'[2]cotton-prices-historical-chart-'!$A$10700:$A$12603,0))</f>
        <v>0.65639999999999998</v>
      </c>
      <c r="D79" s="135">
        <f t="shared" si="2"/>
        <v>41.727347999999999</v>
      </c>
      <c r="E79">
        <f>INDEX('[3]wti-crude-oil-prices-10-year-da'!$B$655:$B$2543,MATCH(A79,'[3]wti-crude-oil-prices-10-year-da'!$A$655:$A$2543,0))</f>
        <v>49.19</v>
      </c>
      <c r="F79">
        <f t="shared" si="3"/>
        <v>3127.0083</v>
      </c>
      <c r="G79" t="s">
        <v>241</v>
      </c>
    </row>
    <row r="80" spans="1:7" x14ac:dyDescent="0.25">
      <c r="A80" s="133">
        <v>42208</v>
      </c>
      <c r="B80" s="134">
        <v>63.92</v>
      </c>
      <c r="C80" s="134">
        <f>INDEX('[2]cotton-prices-historical-chart-'!$B$10700:$B$12603,MATCH(A80,'[2]cotton-prices-historical-chart-'!$A$10700:$A$12603,0))</f>
        <v>0.65920000000000001</v>
      </c>
      <c r="D80" s="135">
        <f t="shared" si="2"/>
        <v>42.136064000000005</v>
      </c>
      <c r="E80">
        <f>INDEX('[3]wti-crude-oil-prices-10-year-da'!$B$655:$B$2543,MATCH(A80,'[3]wti-crude-oil-prices-10-year-da'!$A$655:$A$2543,0))</f>
        <v>48.45</v>
      </c>
      <c r="F80">
        <f t="shared" si="3"/>
        <v>3096.9240000000004</v>
      </c>
      <c r="G80" t="s">
        <v>241</v>
      </c>
    </row>
    <row r="81" spans="1:7" x14ac:dyDescent="0.25">
      <c r="A81" s="133">
        <v>42209</v>
      </c>
      <c r="B81" s="134">
        <v>64.11</v>
      </c>
      <c r="C81" s="134">
        <f>INDEX('[2]cotton-prices-historical-chart-'!$B$10700:$B$12603,MATCH(A81,'[2]cotton-prices-historical-chart-'!$A$10700:$A$12603,0))</f>
        <v>0.65839999999999999</v>
      </c>
      <c r="D81" s="135">
        <f t="shared" si="2"/>
        <v>42.210023999999997</v>
      </c>
      <c r="E81">
        <f>INDEX('[3]wti-crude-oil-prices-10-year-da'!$B$655:$B$2543,MATCH(A81,'[3]wti-crude-oil-prices-10-year-da'!$A$655:$A$2543,0))</f>
        <v>48.14</v>
      </c>
      <c r="F81">
        <f t="shared" si="3"/>
        <v>3086.2554</v>
      </c>
      <c r="G81" t="s">
        <v>241</v>
      </c>
    </row>
    <row r="82" spans="1:7" x14ac:dyDescent="0.25">
      <c r="A82" s="133">
        <v>42212</v>
      </c>
      <c r="B82" s="134">
        <v>64.2</v>
      </c>
      <c r="C82" s="134">
        <f>INDEX('[2]cotton-prices-historical-chart-'!$B$10700:$B$12603,MATCH(A82,'[2]cotton-prices-historical-chart-'!$A$10700:$A$12603,0))</f>
        <v>0.6431</v>
      </c>
      <c r="D82" s="135">
        <f t="shared" si="2"/>
        <v>41.287020000000005</v>
      </c>
      <c r="E82">
        <f>INDEX('[3]wti-crude-oil-prices-10-year-da'!$B$655:$B$2543,MATCH(A82,'[3]wti-crude-oil-prices-10-year-da'!$A$655:$A$2543,0))</f>
        <v>47.39</v>
      </c>
      <c r="F82">
        <f t="shared" si="3"/>
        <v>3042.4380000000001</v>
      </c>
      <c r="G82" t="s">
        <v>241</v>
      </c>
    </row>
    <row r="83" spans="1:7" x14ac:dyDescent="0.25">
      <c r="A83" s="133">
        <v>42213</v>
      </c>
      <c r="B83" s="134">
        <v>63.8</v>
      </c>
      <c r="C83" s="134">
        <f>INDEX('[2]cotton-prices-historical-chart-'!$B$10700:$B$12603,MATCH(A83,'[2]cotton-prices-historical-chart-'!$A$10700:$A$12603,0))</f>
        <v>0.64380000000000004</v>
      </c>
      <c r="D83" s="135">
        <f t="shared" si="2"/>
        <v>41.074440000000003</v>
      </c>
      <c r="E83">
        <f>INDEX('[3]wti-crude-oil-prices-10-year-da'!$B$655:$B$2543,MATCH(A83,'[3]wti-crude-oil-prices-10-year-da'!$A$655:$A$2543,0))</f>
        <v>47.98</v>
      </c>
      <c r="F83">
        <f t="shared" si="3"/>
        <v>3061.1239999999998</v>
      </c>
      <c r="G83" t="s">
        <v>241</v>
      </c>
    </row>
    <row r="84" spans="1:7" x14ac:dyDescent="0.25">
      <c r="A84" s="133">
        <v>42214</v>
      </c>
      <c r="B84" s="134">
        <v>63.82</v>
      </c>
      <c r="C84" s="134">
        <f>INDEX('[2]cotton-prices-historical-chart-'!$B$10700:$B$12603,MATCH(A84,'[2]cotton-prices-historical-chart-'!$A$10700:$A$12603,0))</f>
        <v>0.63890000000000002</v>
      </c>
      <c r="D84" s="135">
        <f t="shared" si="2"/>
        <v>40.774598000000005</v>
      </c>
      <c r="E84">
        <f>INDEX('[3]wti-crude-oil-prices-10-year-da'!$B$655:$B$2543,MATCH(A84,'[3]wti-crude-oil-prices-10-year-da'!$A$655:$A$2543,0))</f>
        <v>48.79</v>
      </c>
      <c r="F84">
        <f t="shared" si="3"/>
        <v>3113.7777999999998</v>
      </c>
      <c r="G84" t="s">
        <v>241</v>
      </c>
    </row>
    <row r="85" spans="1:7" x14ac:dyDescent="0.25">
      <c r="A85" s="133">
        <v>42215</v>
      </c>
      <c r="B85" s="134">
        <v>64.14</v>
      </c>
      <c r="C85" s="134">
        <f>INDEX('[2]cotton-prices-historical-chart-'!$B$10700:$B$12603,MATCH(A85,'[2]cotton-prices-historical-chart-'!$A$10700:$A$12603,0))</f>
        <v>0.63660000000000005</v>
      </c>
      <c r="D85" s="135">
        <f t="shared" si="2"/>
        <v>40.831524000000002</v>
      </c>
      <c r="E85">
        <f>INDEX('[3]wti-crude-oil-prices-10-year-da'!$B$655:$B$2543,MATCH(A85,'[3]wti-crude-oil-prices-10-year-da'!$A$655:$A$2543,0))</f>
        <v>48.52</v>
      </c>
      <c r="F85">
        <f t="shared" si="3"/>
        <v>3112.0728000000004</v>
      </c>
      <c r="G85" t="s">
        <v>241</v>
      </c>
    </row>
    <row r="86" spans="1:7" x14ac:dyDescent="0.25">
      <c r="A86" s="133">
        <v>42216</v>
      </c>
      <c r="B86" s="134">
        <v>63.99</v>
      </c>
      <c r="C86" s="134">
        <f>INDEX('[2]cotton-prices-historical-chart-'!$B$10700:$B$12603,MATCH(A86,'[2]cotton-prices-historical-chart-'!$A$10700:$A$12603,0))</f>
        <v>0.6401</v>
      </c>
      <c r="D86" s="135">
        <f t="shared" si="2"/>
        <v>40.959999000000003</v>
      </c>
      <c r="E86">
        <f>INDEX('[3]wti-crude-oil-prices-10-year-da'!$B$655:$B$2543,MATCH(A86,'[3]wti-crude-oil-prices-10-year-da'!$A$655:$A$2543,0))</f>
        <v>47.12</v>
      </c>
      <c r="F86">
        <f t="shared" si="3"/>
        <v>3015.2087999999999</v>
      </c>
      <c r="G86" t="s">
        <v>241</v>
      </c>
    </row>
    <row r="87" spans="1:7" x14ac:dyDescent="0.25">
      <c r="A87" s="133">
        <v>42219</v>
      </c>
      <c r="B87" s="134">
        <v>64.180000000000007</v>
      </c>
      <c r="C87" s="134">
        <f>INDEX('[2]cotton-prices-historical-chart-'!$B$10700:$B$12603,MATCH(A87,'[2]cotton-prices-historical-chart-'!$A$10700:$A$12603,0))</f>
        <v>0.65359999999999996</v>
      </c>
      <c r="D87" s="135">
        <f t="shared" si="2"/>
        <v>41.948048</v>
      </c>
      <c r="E87">
        <f>INDEX('[3]wti-crude-oil-prices-10-year-da'!$B$655:$B$2543,MATCH(A87,'[3]wti-crude-oil-prices-10-year-da'!$A$655:$A$2543,0))</f>
        <v>45.17</v>
      </c>
      <c r="F87">
        <f t="shared" si="3"/>
        <v>2899.0106000000005</v>
      </c>
      <c r="G87" t="s">
        <v>241</v>
      </c>
    </row>
    <row r="88" spans="1:7" x14ac:dyDescent="0.25">
      <c r="A88" s="133">
        <v>42220</v>
      </c>
      <c r="B88" s="134">
        <v>63.8</v>
      </c>
      <c r="C88" s="134">
        <f>INDEX('[2]cotton-prices-historical-chart-'!$B$10700:$B$12603,MATCH(A88,'[2]cotton-prices-historical-chart-'!$A$10700:$A$12603,0))</f>
        <v>0.64910000000000001</v>
      </c>
      <c r="D88" s="135">
        <f t="shared" si="2"/>
        <v>41.412579999999998</v>
      </c>
      <c r="E88">
        <f>INDEX('[3]wti-crude-oil-prices-10-year-da'!$B$655:$B$2543,MATCH(A88,'[3]wti-crude-oil-prices-10-year-da'!$A$655:$A$2543,0))</f>
        <v>45.74</v>
      </c>
      <c r="F88">
        <f t="shared" si="3"/>
        <v>2918.212</v>
      </c>
      <c r="G88" t="s">
        <v>241</v>
      </c>
    </row>
    <row r="89" spans="1:7" x14ac:dyDescent="0.25">
      <c r="A89" s="133">
        <v>42221</v>
      </c>
      <c r="B89" s="134">
        <v>63.69</v>
      </c>
      <c r="C89" s="134">
        <f>INDEX('[2]cotton-prices-historical-chart-'!$B$10700:$B$12603,MATCH(A89,'[2]cotton-prices-historical-chart-'!$A$10700:$A$12603,0))</f>
        <v>0.64749999999999996</v>
      </c>
      <c r="D89" s="135">
        <f t="shared" si="2"/>
        <v>41.239274999999999</v>
      </c>
      <c r="E89">
        <f>INDEX('[3]wti-crude-oil-prices-10-year-da'!$B$655:$B$2543,MATCH(A89,'[3]wti-crude-oil-prices-10-year-da'!$A$655:$A$2543,0))</f>
        <v>45.15</v>
      </c>
      <c r="F89">
        <f t="shared" si="3"/>
        <v>2875.6034999999997</v>
      </c>
      <c r="G89" t="s">
        <v>241</v>
      </c>
    </row>
    <row r="90" spans="1:7" x14ac:dyDescent="0.25">
      <c r="A90" s="133">
        <v>42222</v>
      </c>
      <c r="B90" s="134">
        <v>63.72</v>
      </c>
      <c r="C90" s="134">
        <f>INDEX('[2]cotton-prices-historical-chart-'!$B$10700:$B$12603,MATCH(A90,'[2]cotton-prices-historical-chart-'!$A$10700:$A$12603,0))</f>
        <v>0.63500000000000001</v>
      </c>
      <c r="D90" s="135">
        <f t="shared" si="2"/>
        <v>40.462200000000003</v>
      </c>
      <c r="E90">
        <f>INDEX('[3]wti-crude-oil-prices-10-year-da'!$B$655:$B$2543,MATCH(A90,'[3]wti-crude-oil-prices-10-year-da'!$A$655:$A$2543,0))</f>
        <v>44.66</v>
      </c>
      <c r="F90">
        <f t="shared" si="3"/>
        <v>2845.7351999999996</v>
      </c>
      <c r="G90" t="s">
        <v>241</v>
      </c>
    </row>
    <row r="91" spans="1:7" x14ac:dyDescent="0.25">
      <c r="A91" s="133">
        <v>42223</v>
      </c>
      <c r="B91" s="134">
        <v>63.74</v>
      </c>
      <c r="C91" s="134">
        <f>INDEX('[2]cotton-prices-historical-chart-'!$B$10700:$B$12603,MATCH(A91,'[2]cotton-prices-historical-chart-'!$A$10700:$A$12603,0))</f>
        <v>0.62770000000000004</v>
      </c>
      <c r="D91" s="135">
        <f t="shared" si="2"/>
        <v>40.009598000000004</v>
      </c>
      <c r="E91">
        <f>INDEX('[3]wti-crude-oil-prices-10-year-da'!$B$655:$B$2543,MATCH(A91,'[3]wti-crude-oil-prices-10-year-da'!$A$655:$A$2543,0))</f>
        <v>43.87</v>
      </c>
      <c r="F91">
        <f t="shared" si="3"/>
        <v>2796.2737999999999</v>
      </c>
      <c r="G91" t="s">
        <v>241</v>
      </c>
    </row>
    <row r="92" spans="1:7" x14ac:dyDescent="0.25">
      <c r="A92" s="133">
        <v>42226</v>
      </c>
      <c r="B92" s="134">
        <v>63.77</v>
      </c>
      <c r="C92" s="134">
        <f>INDEX('[2]cotton-prices-historical-chart-'!$B$10700:$B$12603,MATCH(A92,'[2]cotton-prices-historical-chart-'!$A$10700:$A$12603,0))</f>
        <v>0.63119999999999998</v>
      </c>
      <c r="D92" s="135">
        <f t="shared" si="2"/>
        <v>40.251624</v>
      </c>
      <c r="E92">
        <f>INDEX('[3]wti-crude-oil-prices-10-year-da'!$B$655:$B$2543,MATCH(A92,'[3]wti-crude-oil-prices-10-year-da'!$A$655:$A$2543,0))</f>
        <v>44.96</v>
      </c>
      <c r="F92">
        <f t="shared" si="3"/>
        <v>2867.0992000000001</v>
      </c>
      <c r="G92" t="s">
        <v>241</v>
      </c>
    </row>
    <row r="93" spans="1:7" x14ac:dyDescent="0.25">
      <c r="A93" s="133">
        <v>42227</v>
      </c>
      <c r="B93" s="134">
        <v>64.33</v>
      </c>
      <c r="C93" s="134">
        <f>INDEX('[2]cotton-prices-historical-chart-'!$B$10700:$B$12603,MATCH(A93,'[2]cotton-prices-historical-chart-'!$A$10700:$A$12603,0))</f>
        <v>0.62709999999999999</v>
      </c>
      <c r="D93" s="135">
        <f t="shared" si="2"/>
        <v>40.341342999999995</v>
      </c>
      <c r="E93">
        <f>INDEX('[3]wti-crude-oil-prices-10-year-da'!$B$655:$B$2543,MATCH(A93,'[3]wti-crude-oil-prices-10-year-da'!$A$655:$A$2543,0))</f>
        <v>43.08</v>
      </c>
      <c r="F93">
        <f t="shared" si="3"/>
        <v>2771.3363999999997</v>
      </c>
      <c r="G93" t="s">
        <v>241</v>
      </c>
    </row>
    <row r="94" spans="1:7" x14ac:dyDescent="0.25">
      <c r="A94" s="133">
        <v>42228</v>
      </c>
      <c r="B94" s="134">
        <v>64.95</v>
      </c>
      <c r="C94" s="134">
        <f>INDEX('[2]cotton-prices-historical-chart-'!$B$10700:$B$12603,MATCH(A94,'[2]cotton-prices-historical-chart-'!$A$10700:$A$12603,0))</f>
        <v>0.65710000000000002</v>
      </c>
      <c r="D94" s="135">
        <f t="shared" si="2"/>
        <v>42.678645000000003</v>
      </c>
      <c r="E94">
        <f>INDEX('[3]wti-crude-oil-prices-10-year-da'!$B$655:$B$2543,MATCH(A94,'[3]wti-crude-oil-prices-10-year-da'!$A$655:$A$2543,0))</f>
        <v>43.3</v>
      </c>
      <c r="F94">
        <f t="shared" si="3"/>
        <v>2812.335</v>
      </c>
      <c r="G94" t="s">
        <v>241</v>
      </c>
    </row>
    <row r="95" spans="1:7" x14ac:dyDescent="0.25">
      <c r="A95" s="133">
        <v>42229</v>
      </c>
      <c r="B95" s="134">
        <v>65.2</v>
      </c>
      <c r="C95" s="134">
        <f>INDEX('[2]cotton-prices-historical-chart-'!$B$10700:$B$12603,MATCH(A95,'[2]cotton-prices-historical-chart-'!$A$10700:$A$12603,0))</f>
        <v>0.67149999999999999</v>
      </c>
      <c r="D95" s="135">
        <f t="shared" si="2"/>
        <v>43.781800000000004</v>
      </c>
      <c r="E95">
        <f>INDEX('[3]wti-crude-oil-prices-10-year-da'!$B$655:$B$2543,MATCH(A95,'[3]wti-crude-oil-prices-10-year-da'!$A$655:$A$2543,0))</f>
        <v>42.23</v>
      </c>
      <c r="F95">
        <f t="shared" si="3"/>
        <v>2753.3959999999997</v>
      </c>
      <c r="G95" t="s">
        <v>241</v>
      </c>
    </row>
    <row r="96" spans="1:7" x14ac:dyDescent="0.25">
      <c r="A96" s="133">
        <v>42230</v>
      </c>
      <c r="B96" s="134">
        <v>65.13</v>
      </c>
      <c r="C96" s="134">
        <f>INDEX('[2]cotton-prices-historical-chart-'!$B$10700:$B$12603,MATCH(A96,'[2]cotton-prices-historical-chart-'!$A$10700:$A$12603,0))</f>
        <v>0.67159999999999997</v>
      </c>
      <c r="D96" s="135">
        <f t="shared" si="2"/>
        <v>43.741307999999997</v>
      </c>
      <c r="E96">
        <f>INDEX('[3]wti-crude-oil-prices-10-year-da'!$B$655:$B$2543,MATCH(A96,'[3]wti-crude-oil-prices-10-year-da'!$A$655:$A$2543,0))</f>
        <v>42.5</v>
      </c>
      <c r="F96">
        <f t="shared" si="3"/>
        <v>2768.0249999999996</v>
      </c>
      <c r="G96" t="s">
        <v>241</v>
      </c>
    </row>
    <row r="97" spans="1:7" x14ac:dyDescent="0.25">
      <c r="A97" s="133">
        <v>42233</v>
      </c>
      <c r="B97" s="134">
        <v>65.44</v>
      </c>
      <c r="C97" s="134">
        <f>INDEX('[2]cotton-prices-historical-chart-'!$B$10700:$B$12603,MATCH(A97,'[2]cotton-prices-historical-chart-'!$A$10700:$A$12603,0))</f>
        <v>0.67979999999999996</v>
      </c>
      <c r="D97" s="135">
        <f t="shared" si="2"/>
        <v>44.486111999999999</v>
      </c>
      <c r="E97">
        <f>INDEX('[3]wti-crude-oil-prices-10-year-da'!$B$655:$B$2543,MATCH(A97,'[3]wti-crude-oil-prices-10-year-da'!$A$655:$A$2543,0))</f>
        <v>41.978000000000002</v>
      </c>
      <c r="F97">
        <f t="shared" si="3"/>
        <v>2747.0403200000001</v>
      </c>
      <c r="G97" t="s">
        <v>241</v>
      </c>
    </row>
    <row r="98" spans="1:7" x14ac:dyDescent="0.25">
      <c r="A98" s="133">
        <v>42234</v>
      </c>
      <c r="B98" s="134">
        <v>65.52</v>
      </c>
      <c r="C98" s="134">
        <f>INDEX('[2]cotton-prices-historical-chart-'!$B$10700:$B$12603,MATCH(A98,'[2]cotton-prices-historical-chart-'!$A$10700:$A$12603,0))</f>
        <v>0.67930000000000001</v>
      </c>
      <c r="D98" s="135">
        <f t="shared" si="2"/>
        <v>44.507736000000001</v>
      </c>
      <c r="E98">
        <f>INDEX('[3]wti-crude-oil-prices-10-year-da'!$B$655:$B$2543,MATCH(A98,'[3]wti-crude-oil-prices-10-year-da'!$A$655:$A$2543,0))</f>
        <v>42.82</v>
      </c>
      <c r="F98">
        <f t="shared" si="3"/>
        <v>2805.5663999999997</v>
      </c>
      <c r="G98" t="s">
        <v>241</v>
      </c>
    </row>
    <row r="99" spans="1:7" x14ac:dyDescent="0.25">
      <c r="A99" s="133">
        <v>42235</v>
      </c>
      <c r="B99" s="134">
        <v>65.11</v>
      </c>
      <c r="C99" s="134">
        <f>INDEX('[2]cotton-prices-historical-chart-'!$B$10700:$B$12603,MATCH(A99,'[2]cotton-prices-historical-chart-'!$A$10700:$A$12603,0))</f>
        <v>0.67359999999999998</v>
      </c>
      <c r="D99" s="135">
        <f t="shared" si="2"/>
        <v>43.858095999999996</v>
      </c>
      <c r="E99">
        <f>INDEX('[3]wti-crude-oil-prices-10-year-da'!$B$655:$B$2543,MATCH(A99,'[3]wti-crude-oil-prices-10-year-da'!$A$655:$A$2543,0))</f>
        <v>41.082000000000001</v>
      </c>
      <c r="F99">
        <f t="shared" si="3"/>
        <v>2674.8490200000001</v>
      </c>
      <c r="G99" t="s">
        <v>241</v>
      </c>
    </row>
    <row r="100" spans="1:7" x14ac:dyDescent="0.25">
      <c r="A100" s="133">
        <v>42236</v>
      </c>
      <c r="B100" s="134">
        <v>65.430000000000007</v>
      </c>
      <c r="C100" s="134">
        <f>INDEX('[2]cotton-prices-historical-chart-'!$B$10700:$B$12603,MATCH(A100,'[2]cotton-prices-historical-chart-'!$A$10700:$A$12603,0))</f>
        <v>0.67659999999999998</v>
      </c>
      <c r="D100" s="135">
        <f t="shared" si="2"/>
        <v>44.269938000000003</v>
      </c>
      <c r="E100">
        <f>INDEX('[3]wti-crude-oil-prices-10-year-da'!$B$655:$B$2543,MATCH(A100,'[3]wti-crude-oil-prices-10-year-da'!$A$655:$A$2543,0))</f>
        <v>41.283999999999999</v>
      </c>
      <c r="F100">
        <f t="shared" si="3"/>
        <v>2701.2121200000001</v>
      </c>
      <c r="G100" t="s">
        <v>241</v>
      </c>
    </row>
    <row r="101" spans="1:7" x14ac:dyDescent="0.25">
      <c r="A101" s="133">
        <v>42237</v>
      </c>
      <c r="B101" s="134">
        <v>66.209999999999994</v>
      </c>
      <c r="C101" s="134">
        <f>INDEX('[2]cotton-prices-historical-chart-'!$B$10700:$B$12603,MATCH(A101,'[2]cotton-prices-historical-chart-'!$A$10700:$A$12603,0))</f>
        <v>0.6764</v>
      </c>
      <c r="D101" s="135">
        <f t="shared" si="2"/>
        <v>44.784443999999993</v>
      </c>
      <c r="E101">
        <f>INDEX('[3]wti-crude-oil-prices-10-year-da'!$B$655:$B$2543,MATCH(A101,'[3]wti-crude-oil-prices-10-year-da'!$A$655:$A$2543,0))</f>
        <v>40.450000000000003</v>
      </c>
      <c r="F101">
        <f t="shared" si="3"/>
        <v>2678.1945000000001</v>
      </c>
      <c r="G101" t="s">
        <v>241</v>
      </c>
    </row>
    <row r="102" spans="1:7" x14ac:dyDescent="0.25">
      <c r="A102" s="133">
        <v>42240</v>
      </c>
      <c r="B102" s="134">
        <v>67.010000000000005</v>
      </c>
      <c r="C102" s="134">
        <f>INDEX('[2]cotton-prices-historical-chart-'!$B$10700:$B$12603,MATCH(A102,'[2]cotton-prices-historical-chart-'!$A$10700:$A$12603,0))</f>
        <v>0.64639999999999997</v>
      </c>
      <c r="D102" s="135">
        <f t="shared" si="2"/>
        <v>43.315263999999999</v>
      </c>
      <c r="E102">
        <f>INDEX('[3]wti-crude-oil-prices-10-year-da'!$B$655:$B$2543,MATCH(A102,'[3]wti-crude-oil-prices-10-year-da'!$A$655:$A$2543,0))</f>
        <v>38.24</v>
      </c>
      <c r="F102">
        <f t="shared" si="3"/>
        <v>2562.4624000000003</v>
      </c>
      <c r="G102" t="s">
        <v>241</v>
      </c>
    </row>
    <row r="103" spans="1:7" x14ac:dyDescent="0.25">
      <c r="A103" s="133">
        <v>42241</v>
      </c>
      <c r="B103" s="134">
        <v>66.3</v>
      </c>
      <c r="C103" s="134">
        <f>INDEX('[2]cotton-prices-historical-chart-'!$B$10700:$B$12603,MATCH(A103,'[2]cotton-prices-historical-chart-'!$A$10700:$A$12603,0))</f>
        <v>0.63759999999999994</v>
      </c>
      <c r="D103" s="135">
        <f t="shared" si="2"/>
        <v>42.272879999999994</v>
      </c>
      <c r="E103">
        <f>INDEX('[3]wti-crude-oil-prices-10-year-da'!$B$655:$B$2543,MATCH(A103,'[3]wti-crude-oil-prices-10-year-da'!$A$655:$A$2543,0))</f>
        <v>39.31</v>
      </c>
      <c r="F103">
        <f t="shared" si="3"/>
        <v>2606.2530000000002</v>
      </c>
      <c r="G103" t="s">
        <v>241</v>
      </c>
    </row>
    <row r="104" spans="1:7" x14ac:dyDescent="0.25">
      <c r="A104" s="133">
        <v>42242</v>
      </c>
      <c r="B104" s="134">
        <v>66</v>
      </c>
      <c r="C104" s="134">
        <f>INDEX('[2]cotton-prices-historical-chart-'!$B$10700:$B$12603,MATCH(A104,'[2]cotton-prices-historical-chart-'!$A$10700:$A$12603,0))</f>
        <v>0.62560000000000004</v>
      </c>
      <c r="D104" s="135">
        <f t="shared" si="2"/>
        <v>41.2896</v>
      </c>
      <c r="E104">
        <f>INDEX('[3]wti-crude-oil-prices-10-year-da'!$B$655:$B$2543,MATCH(A104,'[3]wti-crude-oil-prices-10-year-da'!$A$655:$A$2543,0))</f>
        <v>38.6</v>
      </c>
      <c r="F104">
        <f t="shared" si="3"/>
        <v>2547.6</v>
      </c>
      <c r="G104" t="s">
        <v>241</v>
      </c>
    </row>
    <row r="105" spans="1:7" x14ac:dyDescent="0.25">
      <c r="A105" s="133">
        <v>42243</v>
      </c>
      <c r="B105" s="134">
        <v>65.97</v>
      </c>
      <c r="C105" s="134">
        <f>INDEX('[2]cotton-prices-historical-chart-'!$B$10700:$B$12603,MATCH(A105,'[2]cotton-prices-historical-chart-'!$A$10700:$A$12603,0))</f>
        <v>0.63829999999999998</v>
      </c>
      <c r="D105" s="135">
        <f t="shared" si="2"/>
        <v>42.108650999999995</v>
      </c>
      <c r="E105">
        <f>INDEX('[3]wti-crude-oil-prices-10-year-da'!$B$655:$B$2543,MATCH(A105,'[3]wti-crude-oil-prices-10-year-da'!$A$655:$A$2543,0))</f>
        <v>42.56</v>
      </c>
      <c r="F105">
        <f t="shared" si="3"/>
        <v>2807.6831999999999</v>
      </c>
      <c r="G105" t="s">
        <v>241</v>
      </c>
    </row>
    <row r="106" spans="1:7" x14ac:dyDescent="0.25">
      <c r="A106" s="133">
        <v>42244</v>
      </c>
      <c r="B106" s="134">
        <v>66.150000000000006</v>
      </c>
      <c r="C106" s="134">
        <f>INDEX('[2]cotton-prices-historical-chart-'!$B$10700:$B$12603,MATCH(A106,'[2]cotton-prices-historical-chart-'!$A$10700:$A$12603,0))</f>
        <v>0.63749999999999996</v>
      </c>
      <c r="D106" s="135">
        <f t="shared" si="2"/>
        <v>42.170625000000001</v>
      </c>
      <c r="E106">
        <f>INDEX('[3]wti-crude-oil-prices-10-year-da'!$B$655:$B$2543,MATCH(A106,'[3]wti-crude-oil-prices-10-year-da'!$A$655:$A$2543,0))</f>
        <v>45.22</v>
      </c>
      <c r="F106">
        <f t="shared" si="3"/>
        <v>2991.3030000000003</v>
      </c>
      <c r="G106" t="s">
        <v>241</v>
      </c>
    </row>
    <row r="107" spans="1:7" x14ac:dyDescent="0.25">
      <c r="A107" s="133">
        <v>42247</v>
      </c>
      <c r="B107" s="134">
        <v>66.41</v>
      </c>
      <c r="C107" s="134">
        <f>INDEX('[2]cotton-prices-historical-chart-'!$B$10700:$B$12603,MATCH(A107,'[2]cotton-prices-historical-chart-'!$A$10700:$A$12603,0))</f>
        <v>0.63739999999999997</v>
      </c>
      <c r="D107" s="135">
        <f t="shared" si="2"/>
        <v>42.329733999999995</v>
      </c>
      <c r="E107">
        <f>INDEX('[3]wti-crude-oil-prices-10-year-da'!$B$655:$B$2543,MATCH(A107,'[3]wti-crude-oil-prices-10-year-da'!$A$655:$A$2543,0))</f>
        <v>49.2</v>
      </c>
      <c r="F107">
        <f t="shared" si="3"/>
        <v>3267.3719999999998</v>
      </c>
      <c r="G107" t="s">
        <v>241</v>
      </c>
    </row>
    <row r="108" spans="1:7" x14ac:dyDescent="0.25">
      <c r="A108" s="133">
        <v>42248</v>
      </c>
      <c r="B108" s="134">
        <v>66.38</v>
      </c>
      <c r="C108" s="134">
        <f>INDEX('[2]cotton-prices-historical-chart-'!$B$10700:$B$12603,MATCH(A108,'[2]cotton-prices-historical-chart-'!$A$10700:$A$12603,0))</f>
        <v>0.63580000000000003</v>
      </c>
      <c r="D108" s="135">
        <f t="shared" si="2"/>
        <v>42.204403999999997</v>
      </c>
      <c r="E108">
        <f>INDEX('[3]wti-crude-oil-prices-10-year-da'!$B$655:$B$2543,MATCH(A108,'[3]wti-crude-oil-prices-10-year-da'!$A$655:$A$2543,0))</f>
        <v>45.41</v>
      </c>
      <c r="F108">
        <f t="shared" si="3"/>
        <v>3014.3157999999994</v>
      </c>
      <c r="G108" t="s">
        <v>241</v>
      </c>
    </row>
    <row r="109" spans="1:7" x14ac:dyDescent="0.25">
      <c r="A109" s="133">
        <v>42249</v>
      </c>
      <c r="B109" s="134">
        <v>66.2</v>
      </c>
      <c r="C109" s="134">
        <f>INDEX('[2]cotton-prices-historical-chart-'!$B$10700:$B$12603,MATCH(A109,'[2]cotton-prices-historical-chart-'!$A$10700:$A$12603,0))</f>
        <v>0.63180000000000003</v>
      </c>
      <c r="D109" s="135">
        <f t="shared" si="2"/>
        <v>41.825160000000004</v>
      </c>
      <c r="E109">
        <f>INDEX('[3]wti-crude-oil-prices-10-year-da'!$B$655:$B$2543,MATCH(A109,'[3]wti-crude-oil-prices-10-year-da'!$A$655:$A$2543,0))</f>
        <v>46.25</v>
      </c>
      <c r="F109">
        <f t="shared" si="3"/>
        <v>3061.75</v>
      </c>
      <c r="G109" t="s">
        <v>241</v>
      </c>
    </row>
    <row r="110" spans="1:7" x14ac:dyDescent="0.25">
      <c r="A110" s="133">
        <v>42250</v>
      </c>
      <c r="B110" s="134">
        <v>66.099999999999994</v>
      </c>
      <c r="C110" s="134">
        <f>INDEX('[2]cotton-prices-historical-chart-'!$B$10700:$B$12603,MATCH(A110,'[2]cotton-prices-historical-chart-'!$A$10700:$A$12603,0))</f>
        <v>0.63119999999999998</v>
      </c>
      <c r="D110" s="135">
        <f t="shared" si="2"/>
        <v>41.722319999999996</v>
      </c>
      <c r="E110">
        <f>INDEX('[3]wti-crude-oil-prices-10-year-da'!$B$655:$B$2543,MATCH(A110,'[3]wti-crude-oil-prices-10-year-da'!$A$655:$A$2543,0))</f>
        <v>46.75</v>
      </c>
      <c r="F110">
        <f t="shared" si="3"/>
        <v>3090.1749999999997</v>
      </c>
      <c r="G110" t="s">
        <v>241</v>
      </c>
    </row>
    <row r="111" spans="1:7" x14ac:dyDescent="0.25">
      <c r="A111" s="133">
        <v>42251</v>
      </c>
      <c r="B111" s="134">
        <v>66.69</v>
      </c>
      <c r="C111" s="134">
        <f>INDEX('[2]cotton-prices-historical-chart-'!$B$10700:$B$12603,MATCH(A111,'[2]cotton-prices-historical-chart-'!$A$10700:$A$12603,0))</f>
        <v>0.63070000000000004</v>
      </c>
      <c r="D111" s="135">
        <f t="shared" si="2"/>
        <v>42.061382999999999</v>
      </c>
      <c r="E111">
        <f>INDEX('[3]wti-crude-oil-prices-10-year-da'!$B$655:$B$2543,MATCH(A111,'[3]wti-crude-oil-prices-10-year-da'!$A$655:$A$2543,0))</f>
        <v>46.05</v>
      </c>
      <c r="F111">
        <f t="shared" si="3"/>
        <v>3071.0744999999997</v>
      </c>
      <c r="G111" t="s">
        <v>241</v>
      </c>
    </row>
    <row r="112" spans="1:7" x14ac:dyDescent="0.25">
      <c r="A112" s="133">
        <v>42255</v>
      </c>
      <c r="B112" s="134">
        <v>66.290000000000006</v>
      </c>
      <c r="C112" s="134">
        <f>INDEX('[2]cotton-prices-historical-chart-'!$B$10700:$B$12603,MATCH(A112,'[2]cotton-prices-historical-chart-'!$A$10700:$A$12603,0))</f>
        <v>0.63290000000000002</v>
      </c>
      <c r="D112" s="135">
        <f t="shared" si="2"/>
        <v>41.954941000000005</v>
      </c>
      <c r="E112">
        <f>INDEX('[3]wti-crude-oil-prices-10-year-da'!$B$655:$B$2543,MATCH(A112,'[3]wti-crude-oil-prices-10-year-da'!$A$655:$A$2543,0))</f>
        <v>45.94</v>
      </c>
      <c r="F112">
        <f t="shared" si="3"/>
        <v>3045.3625999999999</v>
      </c>
      <c r="G112" t="s">
        <v>241</v>
      </c>
    </row>
    <row r="113" spans="1:7" x14ac:dyDescent="0.25">
      <c r="A113" s="133">
        <v>42256</v>
      </c>
      <c r="B113" s="134">
        <v>66.62</v>
      </c>
      <c r="C113" s="134">
        <f>INDEX('[2]cotton-prices-historical-chart-'!$B$10700:$B$12603,MATCH(A113,'[2]cotton-prices-historical-chart-'!$A$10700:$A$12603,0))</f>
        <v>0.63319999999999999</v>
      </c>
      <c r="D113" s="135">
        <f t="shared" si="2"/>
        <v>42.183784000000003</v>
      </c>
      <c r="E113">
        <f>INDEX('[3]wti-crude-oil-prices-10-year-da'!$B$655:$B$2543,MATCH(A113,'[3]wti-crude-oil-prices-10-year-da'!$A$655:$A$2543,0))</f>
        <v>44.15</v>
      </c>
      <c r="F113">
        <f t="shared" si="3"/>
        <v>2941.2730000000001</v>
      </c>
      <c r="G113" t="s">
        <v>241</v>
      </c>
    </row>
    <row r="114" spans="1:7" x14ac:dyDescent="0.25">
      <c r="A114" s="133">
        <v>42257</v>
      </c>
      <c r="B114" s="134">
        <v>66.290000000000006</v>
      </c>
      <c r="C114" s="134">
        <f>INDEX('[2]cotton-prices-historical-chart-'!$B$10700:$B$12603,MATCH(A114,'[2]cotton-prices-historical-chart-'!$A$10700:$A$12603,0))</f>
        <v>0.63480000000000003</v>
      </c>
      <c r="D114" s="135">
        <f t="shared" si="2"/>
        <v>42.080892000000006</v>
      </c>
      <c r="E114">
        <f>INDEX('[3]wti-crude-oil-prices-10-year-da'!$B$655:$B$2543,MATCH(A114,'[3]wti-crude-oil-prices-10-year-da'!$A$655:$A$2543,0))</f>
        <v>45.92</v>
      </c>
      <c r="F114">
        <f t="shared" si="3"/>
        <v>3044.0368000000003</v>
      </c>
      <c r="G114" t="s">
        <v>241</v>
      </c>
    </row>
    <row r="115" spans="1:7" x14ac:dyDescent="0.25">
      <c r="A115" s="133">
        <v>42258</v>
      </c>
      <c r="B115" s="134">
        <v>66.239999999999995</v>
      </c>
      <c r="C115" s="134">
        <f>INDEX('[2]cotton-prices-historical-chart-'!$B$10700:$B$12603,MATCH(A115,'[2]cotton-prices-historical-chart-'!$A$10700:$A$12603,0))</f>
        <v>0.64090000000000003</v>
      </c>
      <c r="D115" s="135">
        <f t="shared" si="2"/>
        <v>42.453215999999998</v>
      </c>
      <c r="E115">
        <f>INDEX('[3]wti-crude-oil-prices-10-year-da'!$B$655:$B$2543,MATCH(A115,'[3]wti-crude-oil-prices-10-year-da'!$A$655:$A$2543,0))</f>
        <v>44.63</v>
      </c>
      <c r="F115">
        <f t="shared" si="3"/>
        <v>2956.2912000000001</v>
      </c>
      <c r="G115" t="s">
        <v>241</v>
      </c>
    </row>
    <row r="116" spans="1:7" x14ac:dyDescent="0.25">
      <c r="A116" s="133">
        <v>42261</v>
      </c>
      <c r="B116" s="134">
        <v>66.260000000000005</v>
      </c>
      <c r="C116" s="134">
        <f>INDEX('[2]cotton-prices-historical-chart-'!$B$10700:$B$12603,MATCH(A116,'[2]cotton-prices-historical-chart-'!$A$10700:$A$12603,0))</f>
        <v>0.6351</v>
      </c>
      <c r="D116" s="135">
        <f t="shared" si="2"/>
        <v>42.081726000000003</v>
      </c>
      <c r="E116">
        <f>INDEX('[3]wti-crude-oil-prices-10-year-da'!$B$655:$B$2543,MATCH(A116,'[3]wti-crude-oil-prices-10-year-da'!$A$655:$A$2543,0))</f>
        <v>44</v>
      </c>
      <c r="F116">
        <f t="shared" si="3"/>
        <v>2915.44</v>
      </c>
      <c r="G116" t="s">
        <v>241</v>
      </c>
    </row>
    <row r="117" spans="1:7" x14ac:dyDescent="0.25">
      <c r="A117" s="133">
        <v>42262</v>
      </c>
      <c r="B117" s="134">
        <v>66.45</v>
      </c>
      <c r="C117" s="134">
        <f>INDEX('[2]cotton-prices-historical-chart-'!$B$10700:$B$12603,MATCH(A117,'[2]cotton-prices-historical-chart-'!$A$10700:$A$12603,0))</f>
        <v>0.62819999999999998</v>
      </c>
      <c r="D117" s="135">
        <f t="shared" si="2"/>
        <v>41.74389</v>
      </c>
      <c r="E117">
        <f>INDEX('[3]wti-crude-oil-prices-10-year-da'!$B$655:$B$2543,MATCH(A117,'[3]wti-crude-oil-prices-10-year-da'!$A$655:$A$2543,0))</f>
        <v>44.59</v>
      </c>
      <c r="F117">
        <f t="shared" si="3"/>
        <v>2963.0055000000002</v>
      </c>
      <c r="G117" t="s">
        <v>241</v>
      </c>
    </row>
    <row r="118" spans="1:7" x14ac:dyDescent="0.25">
      <c r="A118" s="133">
        <v>42263</v>
      </c>
      <c r="B118" s="134">
        <v>66.22</v>
      </c>
      <c r="C118" s="134">
        <f>INDEX('[2]cotton-prices-historical-chart-'!$B$10700:$B$12603,MATCH(A118,'[2]cotton-prices-historical-chart-'!$A$10700:$A$12603,0))</f>
        <v>0.62380000000000002</v>
      </c>
      <c r="D118" s="135">
        <f t="shared" si="2"/>
        <v>41.308036000000001</v>
      </c>
      <c r="E118">
        <f>INDEX('[3]wti-crude-oil-prices-10-year-da'!$B$655:$B$2543,MATCH(A118,'[3]wti-crude-oil-prices-10-year-da'!$A$655:$A$2543,0))</f>
        <v>47.15</v>
      </c>
      <c r="F118">
        <f t="shared" si="3"/>
        <v>3122.2729999999997</v>
      </c>
      <c r="G118" t="s">
        <v>241</v>
      </c>
    </row>
    <row r="119" spans="1:7" x14ac:dyDescent="0.25">
      <c r="A119" s="133">
        <v>42264</v>
      </c>
      <c r="B119" s="134">
        <v>66.069999999999993</v>
      </c>
      <c r="C119" s="134">
        <f>INDEX('[2]cotton-prices-historical-chart-'!$B$10700:$B$12603,MATCH(A119,'[2]cotton-prices-historical-chart-'!$A$10700:$A$12603,0))</f>
        <v>0.61829999999999996</v>
      </c>
      <c r="D119" s="135">
        <f t="shared" si="2"/>
        <v>40.851080999999994</v>
      </c>
      <c r="E119">
        <f>INDEX('[3]wti-crude-oil-prices-10-year-da'!$B$655:$B$2543,MATCH(A119,'[3]wti-crude-oil-prices-10-year-da'!$A$655:$A$2543,0))</f>
        <v>46.96</v>
      </c>
      <c r="F119">
        <f t="shared" si="3"/>
        <v>3102.6471999999999</v>
      </c>
      <c r="G119" t="s">
        <v>241</v>
      </c>
    </row>
    <row r="120" spans="1:7" x14ac:dyDescent="0.25">
      <c r="A120" s="133">
        <v>42265</v>
      </c>
      <c r="B120" s="134">
        <v>65.87</v>
      </c>
      <c r="C120" s="134">
        <f>INDEX('[2]cotton-prices-historical-chart-'!$B$10700:$B$12603,MATCH(A120,'[2]cotton-prices-historical-chart-'!$A$10700:$A$12603,0))</f>
        <v>0.59850000000000003</v>
      </c>
      <c r="D120" s="135">
        <f t="shared" si="2"/>
        <v>39.423195000000007</v>
      </c>
      <c r="E120">
        <f>INDEX('[3]wti-crude-oil-prices-10-year-da'!$B$655:$B$2543,MATCH(A120,'[3]wti-crude-oil-prices-10-year-da'!$A$655:$A$2543,0))</f>
        <v>44.816000000000003</v>
      </c>
      <c r="F120">
        <f t="shared" si="3"/>
        <v>2952.0299200000004</v>
      </c>
      <c r="G120" t="s">
        <v>241</v>
      </c>
    </row>
    <row r="121" spans="1:7" x14ac:dyDescent="0.25">
      <c r="A121" s="133">
        <v>42268</v>
      </c>
      <c r="B121" s="134">
        <v>65.69</v>
      </c>
      <c r="C121" s="134">
        <f>INDEX('[2]cotton-prices-historical-chart-'!$B$10700:$B$12603,MATCH(A121,'[2]cotton-prices-historical-chart-'!$A$10700:$A$12603,0))</f>
        <v>0.59750000000000003</v>
      </c>
      <c r="D121" s="135">
        <f t="shared" si="2"/>
        <v>39.249775</v>
      </c>
      <c r="E121">
        <f>INDEX('[3]wti-crude-oil-prices-10-year-da'!$B$655:$B$2543,MATCH(A121,'[3]wti-crude-oil-prices-10-year-da'!$A$655:$A$2543,0))</f>
        <v>46.847999999999999</v>
      </c>
      <c r="F121">
        <f t="shared" si="3"/>
        <v>3077.4451199999999</v>
      </c>
      <c r="G121" t="s">
        <v>241</v>
      </c>
    </row>
    <row r="122" spans="1:7" x14ac:dyDescent="0.25">
      <c r="A122" s="133">
        <v>42269</v>
      </c>
      <c r="B122" s="134">
        <v>65.91</v>
      </c>
      <c r="C122" s="134">
        <f>INDEX('[2]cotton-prices-historical-chart-'!$B$10700:$B$12603,MATCH(A122,'[2]cotton-prices-historical-chart-'!$A$10700:$A$12603,0))</f>
        <v>0.58730000000000004</v>
      </c>
      <c r="D122" s="135">
        <f t="shared" si="2"/>
        <v>38.708942999999998</v>
      </c>
      <c r="E122">
        <f>INDEX('[3]wti-crude-oil-prices-10-year-da'!$B$655:$B$2543,MATCH(A122,'[3]wti-crude-oil-prices-10-year-da'!$A$655:$A$2543,0))</f>
        <v>46.253999999999998</v>
      </c>
      <c r="F122">
        <f t="shared" si="3"/>
        <v>3048.6011399999998</v>
      </c>
      <c r="G122" t="s">
        <v>241</v>
      </c>
    </row>
    <row r="123" spans="1:7" x14ac:dyDescent="0.25">
      <c r="A123" s="133">
        <v>42270</v>
      </c>
      <c r="B123" s="134">
        <v>66.260000000000005</v>
      </c>
      <c r="C123" s="134">
        <f>INDEX('[2]cotton-prices-historical-chart-'!$B$10700:$B$12603,MATCH(A123,'[2]cotton-prices-historical-chart-'!$A$10700:$A$12603,0))</f>
        <v>0.58699999999999997</v>
      </c>
      <c r="D123" s="135">
        <f t="shared" si="2"/>
        <v>38.894620000000003</v>
      </c>
      <c r="E123">
        <f>INDEX('[3]wti-crude-oil-prices-10-year-da'!$B$655:$B$2543,MATCH(A123,'[3]wti-crude-oil-prices-10-year-da'!$A$655:$A$2543,0))</f>
        <v>44.48</v>
      </c>
      <c r="F123">
        <f t="shared" si="3"/>
        <v>2947.2447999999999</v>
      </c>
      <c r="G123" t="s">
        <v>241</v>
      </c>
    </row>
    <row r="124" spans="1:7" x14ac:dyDescent="0.25">
      <c r="A124" s="133">
        <v>42271</v>
      </c>
      <c r="B124" s="134">
        <v>66.11</v>
      </c>
      <c r="C124" s="134">
        <f>INDEX('[2]cotton-prices-historical-chart-'!$B$10700:$B$12603,MATCH(A124,'[2]cotton-prices-historical-chart-'!$A$10700:$A$12603,0))</f>
        <v>0.59040000000000004</v>
      </c>
      <c r="D124" s="135">
        <f t="shared" si="2"/>
        <v>39.031344000000004</v>
      </c>
      <c r="E124">
        <f>INDEX('[3]wti-crude-oil-prices-10-year-da'!$B$655:$B$2543,MATCH(A124,'[3]wti-crude-oil-prices-10-year-da'!$A$655:$A$2543,0))</f>
        <v>44.91</v>
      </c>
      <c r="F124">
        <f t="shared" si="3"/>
        <v>2969.0000999999997</v>
      </c>
      <c r="G124" t="s">
        <v>241</v>
      </c>
    </row>
    <row r="125" spans="1:7" x14ac:dyDescent="0.25">
      <c r="A125" s="133">
        <v>42272</v>
      </c>
      <c r="B125" s="134">
        <v>66.17</v>
      </c>
      <c r="C125" s="134">
        <f>INDEX('[2]cotton-prices-historical-chart-'!$B$10700:$B$12603,MATCH(A125,'[2]cotton-prices-historical-chart-'!$A$10700:$A$12603,0))</f>
        <v>0.59840000000000004</v>
      </c>
      <c r="D125" s="135">
        <f t="shared" si="2"/>
        <v>39.596128000000007</v>
      </c>
      <c r="E125">
        <f>INDEX('[3]wti-crude-oil-prices-10-year-da'!$B$655:$B$2543,MATCH(A125,'[3]wti-crude-oil-prices-10-year-da'!$A$655:$A$2543,0))</f>
        <v>45.7</v>
      </c>
      <c r="F125">
        <f t="shared" si="3"/>
        <v>3023.9690000000001</v>
      </c>
      <c r="G125" t="s">
        <v>241</v>
      </c>
    </row>
    <row r="126" spans="1:7" x14ac:dyDescent="0.25">
      <c r="A126" s="133">
        <v>42275</v>
      </c>
      <c r="B126" s="134">
        <v>66.34</v>
      </c>
      <c r="C126" s="134">
        <f>INDEX('[2]cotton-prices-historical-chart-'!$B$10700:$B$12603,MATCH(A126,'[2]cotton-prices-historical-chart-'!$A$10700:$A$12603,0))</f>
        <v>0.6018</v>
      </c>
      <c r="D126" s="135">
        <f t="shared" si="2"/>
        <v>39.923411999999999</v>
      </c>
      <c r="E126">
        <f>INDEX('[3]wti-crude-oil-prices-10-year-da'!$B$655:$B$2543,MATCH(A126,'[3]wti-crude-oil-prices-10-year-da'!$A$655:$A$2543,0))</f>
        <v>44.43</v>
      </c>
      <c r="F126">
        <f t="shared" si="3"/>
        <v>2947.4862000000003</v>
      </c>
      <c r="G126" t="s">
        <v>241</v>
      </c>
    </row>
    <row r="127" spans="1:7" x14ac:dyDescent="0.25">
      <c r="A127" s="133">
        <v>42276</v>
      </c>
      <c r="B127" s="134">
        <v>65.84</v>
      </c>
      <c r="C127" s="134">
        <f>INDEX('[2]cotton-prices-historical-chart-'!$B$10700:$B$12603,MATCH(A127,'[2]cotton-prices-historical-chart-'!$A$10700:$A$12603,0))</f>
        <v>0.60619999999999996</v>
      </c>
      <c r="D127" s="135">
        <f t="shared" ref="D127:D188" si="4">C127*B127</f>
        <v>39.912208</v>
      </c>
      <c r="E127">
        <f>INDEX('[3]wti-crude-oil-prices-10-year-da'!$B$655:$B$2543,MATCH(A127,'[3]wti-crude-oil-prices-10-year-da'!$A$655:$A$2543,0))</f>
        <v>45.23</v>
      </c>
      <c r="F127">
        <f t="shared" si="3"/>
        <v>2977.9432000000002</v>
      </c>
      <c r="G127" t="s">
        <v>241</v>
      </c>
    </row>
    <row r="128" spans="1:7" x14ac:dyDescent="0.25">
      <c r="A128" s="133">
        <v>42277</v>
      </c>
      <c r="B128" s="134">
        <v>65.52</v>
      </c>
      <c r="C128" s="134">
        <f>INDEX('[2]cotton-prices-historical-chart-'!$B$10700:$B$12603,MATCH(A128,'[2]cotton-prices-historical-chart-'!$A$10700:$A$12603,0))</f>
        <v>0.60250000000000004</v>
      </c>
      <c r="D128" s="135">
        <f t="shared" si="4"/>
        <v>39.4758</v>
      </c>
      <c r="E128">
        <f>INDEX('[3]wti-crude-oil-prices-10-year-da'!$B$655:$B$2543,MATCH(A128,'[3]wti-crude-oil-prices-10-year-da'!$A$655:$A$2543,0))</f>
        <v>45.09</v>
      </c>
      <c r="F128">
        <f t="shared" si="3"/>
        <v>2954.2968000000001</v>
      </c>
      <c r="G128" t="s">
        <v>241</v>
      </c>
    </row>
    <row r="129" spans="1:7" x14ac:dyDescent="0.25">
      <c r="A129" s="133">
        <v>42278</v>
      </c>
      <c r="B129" s="134">
        <v>65.63</v>
      </c>
      <c r="C129" s="134">
        <f>INDEX('[2]cotton-prices-historical-chart-'!$B$10700:$B$12603,MATCH(A129,'[2]cotton-prices-historical-chart-'!$A$10700:$A$12603,0))</f>
        <v>0.60599999999999998</v>
      </c>
      <c r="D129" s="135">
        <f t="shared" si="4"/>
        <v>39.771779999999993</v>
      </c>
      <c r="E129">
        <f>INDEX('[3]wti-crude-oil-prices-10-year-da'!$B$655:$B$2543,MATCH(A129,'[3]wti-crude-oil-prices-10-year-da'!$A$655:$A$2543,0))</f>
        <v>44.74</v>
      </c>
      <c r="F129">
        <f t="shared" si="3"/>
        <v>2936.2862</v>
      </c>
      <c r="G129" t="s">
        <v>241</v>
      </c>
    </row>
    <row r="130" spans="1:7" x14ac:dyDescent="0.25">
      <c r="A130" s="133">
        <v>42279</v>
      </c>
      <c r="B130" s="134">
        <v>65.2</v>
      </c>
      <c r="C130" s="134">
        <f>INDEX('[2]cotton-prices-historical-chart-'!$B$10700:$B$12603,MATCH(A130,'[2]cotton-prices-historical-chart-'!$A$10700:$A$12603,0))</f>
        <v>0.60140000000000005</v>
      </c>
      <c r="D130" s="135">
        <f t="shared" si="4"/>
        <v>39.211280000000002</v>
      </c>
      <c r="E130">
        <f>INDEX('[3]wti-crude-oil-prices-10-year-da'!$B$655:$B$2543,MATCH(A130,'[3]wti-crude-oil-prices-10-year-da'!$A$655:$A$2543,0))</f>
        <v>45.54</v>
      </c>
      <c r="F130">
        <f t="shared" si="3"/>
        <v>2969.2080000000001</v>
      </c>
      <c r="G130" t="s">
        <v>241</v>
      </c>
    </row>
    <row r="131" spans="1:7" x14ac:dyDescent="0.25">
      <c r="A131" s="133">
        <v>42282</v>
      </c>
      <c r="B131" s="134">
        <v>65.13</v>
      </c>
      <c r="C131" s="134">
        <f>INDEX('[2]cotton-prices-historical-chart-'!$B$10700:$B$12603,MATCH(A131,'[2]cotton-prices-historical-chart-'!$A$10700:$A$12603,0))</f>
        <v>0.61870000000000003</v>
      </c>
      <c r="D131" s="135">
        <f t="shared" si="4"/>
        <v>40.295930999999996</v>
      </c>
      <c r="E131">
        <f>INDEX('[3]wti-crude-oil-prices-10-year-da'!$B$655:$B$2543,MATCH(A131,'[3]wti-crude-oil-prices-10-year-da'!$A$655:$A$2543,0))</f>
        <v>46.26</v>
      </c>
      <c r="F131">
        <f t="shared" ref="F131:F194" si="5">IFERROR(E131*B131,"")</f>
        <v>3012.9137999999998</v>
      </c>
      <c r="G131" t="s">
        <v>241</v>
      </c>
    </row>
    <row r="132" spans="1:7" x14ac:dyDescent="0.25">
      <c r="A132" s="133">
        <v>42283</v>
      </c>
      <c r="B132" s="134">
        <v>65.13</v>
      </c>
      <c r="C132" s="134">
        <f>INDEX('[2]cotton-prices-historical-chart-'!$B$10700:$B$12603,MATCH(A132,'[2]cotton-prices-historical-chart-'!$A$10700:$A$12603,0))</f>
        <v>0.62080000000000002</v>
      </c>
      <c r="D132" s="135">
        <f t="shared" si="4"/>
        <v>40.432704000000001</v>
      </c>
      <c r="E132">
        <f>INDEX('[3]wti-crude-oil-prices-10-year-da'!$B$655:$B$2543,MATCH(A132,'[3]wti-crude-oil-prices-10-year-da'!$A$655:$A$2543,0))</f>
        <v>48.53</v>
      </c>
      <c r="F132">
        <f t="shared" si="5"/>
        <v>3160.7588999999998</v>
      </c>
      <c r="G132" t="s">
        <v>241</v>
      </c>
    </row>
    <row r="133" spans="1:7" x14ac:dyDescent="0.25">
      <c r="A133" s="133">
        <v>42284</v>
      </c>
      <c r="B133" s="134">
        <v>64.91</v>
      </c>
      <c r="C133" s="134">
        <f>INDEX('[2]cotton-prices-historical-chart-'!$B$10700:$B$12603,MATCH(A133,'[2]cotton-prices-historical-chart-'!$A$10700:$A$12603,0))</f>
        <v>0.62050000000000005</v>
      </c>
      <c r="D133" s="135">
        <f t="shared" si="4"/>
        <v>40.276654999999998</v>
      </c>
      <c r="E133">
        <f>INDEX('[3]wti-crude-oil-prices-10-year-da'!$B$655:$B$2543,MATCH(A133,'[3]wti-crude-oil-prices-10-year-da'!$A$655:$A$2543,0))</f>
        <v>47.81</v>
      </c>
      <c r="F133">
        <f t="shared" si="5"/>
        <v>3103.3471</v>
      </c>
      <c r="G133" t="s">
        <v>241</v>
      </c>
    </row>
    <row r="134" spans="1:7" x14ac:dyDescent="0.25">
      <c r="A134" s="133">
        <v>42285</v>
      </c>
      <c r="B134" s="134">
        <v>64.819999999999993</v>
      </c>
      <c r="C134" s="134">
        <f>INDEX('[2]cotton-prices-historical-chart-'!$B$10700:$B$12603,MATCH(A134,'[2]cotton-prices-historical-chart-'!$A$10700:$A$12603,0))</f>
        <v>0.61719999999999997</v>
      </c>
      <c r="D134" s="135">
        <f t="shared" si="4"/>
        <v>40.006903999999992</v>
      </c>
      <c r="E134">
        <f>INDEX('[3]wti-crude-oil-prices-10-year-da'!$B$655:$B$2543,MATCH(A134,'[3]wti-crude-oil-prices-10-year-da'!$A$655:$A$2543,0))</f>
        <v>49.43</v>
      </c>
      <c r="F134">
        <f t="shared" si="5"/>
        <v>3204.0525999999995</v>
      </c>
      <c r="G134" t="s">
        <v>241</v>
      </c>
    </row>
    <row r="135" spans="1:7" x14ac:dyDescent="0.25">
      <c r="A135" s="133">
        <v>42286</v>
      </c>
      <c r="B135" s="134">
        <v>64.78</v>
      </c>
      <c r="C135" s="134">
        <f>INDEX('[2]cotton-prices-historical-chart-'!$B$10700:$B$12603,MATCH(A135,'[2]cotton-prices-historical-chart-'!$A$10700:$A$12603,0))</f>
        <v>0.61609999999999998</v>
      </c>
      <c r="D135" s="135">
        <f t="shared" si="4"/>
        <v>39.910958000000001</v>
      </c>
      <c r="E135">
        <f>INDEX('[3]wti-crude-oil-prices-10-year-da'!$B$655:$B$2543,MATCH(A135,'[3]wti-crude-oil-prices-10-year-da'!$A$655:$A$2543,0))</f>
        <v>49.63</v>
      </c>
      <c r="F135">
        <f t="shared" si="5"/>
        <v>3215.0314000000003</v>
      </c>
      <c r="G135" t="s">
        <v>241</v>
      </c>
    </row>
    <row r="136" spans="1:7" x14ac:dyDescent="0.25">
      <c r="A136" s="133">
        <v>42289</v>
      </c>
      <c r="B136" s="134">
        <v>64.8</v>
      </c>
      <c r="C136" s="134">
        <f>INDEX('[2]cotton-prices-historical-chart-'!$B$10700:$B$12603,MATCH(A136,'[2]cotton-prices-historical-chart-'!$A$10700:$A$12603,0))</f>
        <v>0.6169</v>
      </c>
      <c r="D136" s="135">
        <f t="shared" si="4"/>
        <v>39.975119999999997</v>
      </c>
      <c r="E136">
        <f>INDEX('[3]wti-crude-oil-prices-10-year-da'!$B$655:$B$2543,MATCH(A136,'[3]wti-crude-oil-prices-10-year-da'!$A$655:$A$2543,0))</f>
        <v>47.1</v>
      </c>
      <c r="F136">
        <f t="shared" si="5"/>
        <v>3052.08</v>
      </c>
      <c r="G136" t="s">
        <v>241</v>
      </c>
    </row>
    <row r="137" spans="1:7" x14ac:dyDescent="0.25">
      <c r="A137" s="133">
        <v>42290</v>
      </c>
      <c r="B137" s="134">
        <v>65.099999999999994</v>
      </c>
      <c r="C137" s="134">
        <f>INDEX('[2]cotton-prices-historical-chart-'!$B$10700:$B$12603,MATCH(A137,'[2]cotton-prices-historical-chart-'!$A$10700:$A$12603,0))</f>
        <v>0.63859999999999995</v>
      </c>
      <c r="D137" s="135">
        <f t="shared" si="4"/>
        <v>41.572859999999991</v>
      </c>
      <c r="E137">
        <f>INDEX('[3]wti-crude-oil-prices-10-year-da'!$B$655:$B$2543,MATCH(A137,'[3]wti-crude-oil-prices-10-year-da'!$A$655:$A$2543,0))</f>
        <v>46.66</v>
      </c>
      <c r="F137">
        <f t="shared" si="5"/>
        <v>3037.5659999999993</v>
      </c>
      <c r="G137" t="s">
        <v>241</v>
      </c>
    </row>
    <row r="138" spans="1:7" x14ac:dyDescent="0.25">
      <c r="A138" s="133">
        <v>42291</v>
      </c>
      <c r="B138" s="134">
        <v>64.739999999999995</v>
      </c>
      <c r="C138" s="134">
        <f>INDEX('[2]cotton-prices-historical-chart-'!$B$10700:$B$12603,MATCH(A138,'[2]cotton-prices-historical-chart-'!$A$10700:$A$12603,0))</f>
        <v>0.63759999999999994</v>
      </c>
      <c r="D138" s="135">
        <f t="shared" si="4"/>
        <v>41.278223999999994</v>
      </c>
      <c r="E138">
        <f>INDEX('[3]wti-crude-oil-prices-10-year-da'!$B$655:$B$2543,MATCH(A138,'[3]wti-crude-oil-prices-10-year-da'!$A$655:$A$2543,0))</f>
        <v>46.64</v>
      </c>
      <c r="F138">
        <f t="shared" si="5"/>
        <v>3019.4735999999998</v>
      </c>
      <c r="G138" t="s">
        <v>241</v>
      </c>
    </row>
    <row r="139" spans="1:7" x14ac:dyDescent="0.25">
      <c r="A139" s="133">
        <v>42292</v>
      </c>
      <c r="B139" s="134">
        <v>64.78</v>
      </c>
      <c r="C139" s="134">
        <f>INDEX('[2]cotton-prices-historical-chart-'!$B$10700:$B$12603,MATCH(A139,'[2]cotton-prices-historical-chart-'!$A$10700:$A$12603,0))</f>
        <v>0.63439999999999996</v>
      </c>
      <c r="D139" s="135">
        <f t="shared" si="4"/>
        <v>41.096432</v>
      </c>
      <c r="E139">
        <f>INDEX('[3]wti-crude-oil-prices-10-year-da'!$B$655:$B$2543,MATCH(A139,'[3]wti-crude-oil-prices-10-year-da'!$A$655:$A$2543,0))</f>
        <v>46.478000000000002</v>
      </c>
      <c r="F139">
        <f t="shared" si="5"/>
        <v>3010.8448400000002</v>
      </c>
      <c r="G139" t="s">
        <v>241</v>
      </c>
    </row>
    <row r="140" spans="1:7" x14ac:dyDescent="0.25">
      <c r="A140" s="133">
        <v>42293</v>
      </c>
      <c r="B140" s="134">
        <v>64.7</v>
      </c>
      <c r="C140" s="134">
        <f>INDEX('[2]cotton-prices-historical-chart-'!$B$10700:$B$12603,MATCH(A140,'[2]cotton-prices-historical-chart-'!$A$10700:$A$12603,0))</f>
        <v>0.63849999999999996</v>
      </c>
      <c r="D140" s="135">
        <f t="shared" si="4"/>
        <v>41.310949999999998</v>
      </c>
      <c r="E140">
        <f>INDEX('[3]wti-crude-oil-prices-10-year-da'!$B$655:$B$2543,MATCH(A140,'[3]wti-crude-oil-prices-10-year-da'!$A$655:$A$2543,0))</f>
        <v>47.444000000000003</v>
      </c>
      <c r="F140">
        <f t="shared" si="5"/>
        <v>3069.6268000000005</v>
      </c>
      <c r="G140" t="s">
        <v>241</v>
      </c>
    </row>
    <row r="141" spans="1:7" x14ac:dyDescent="0.25">
      <c r="A141" s="133">
        <v>42296</v>
      </c>
      <c r="B141" s="134">
        <v>64.92</v>
      </c>
      <c r="C141" s="134">
        <f>INDEX('[2]cotton-prices-historical-chart-'!$B$10700:$B$12603,MATCH(A141,'[2]cotton-prices-historical-chart-'!$A$10700:$A$12603,0))</f>
        <v>0.63239999999999996</v>
      </c>
      <c r="D141" s="135">
        <f t="shared" si="4"/>
        <v>41.055408</v>
      </c>
      <c r="E141">
        <f>INDEX('[3]wti-crude-oil-prices-10-year-da'!$B$655:$B$2543,MATCH(A141,'[3]wti-crude-oil-prices-10-year-da'!$A$655:$A$2543,0))</f>
        <v>46.124000000000002</v>
      </c>
      <c r="F141">
        <f t="shared" si="5"/>
        <v>2994.3700800000001</v>
      </c>
      <c r="G141" t="s">
        <v>241</v>
      </c>
    </row>
    <row r="142" spans="1:7" x14ac:dyDescent="0.25">
      <c r="A142" s="133">
        <v>42297</v>
      </c>
      <c r="B142" s="134">
        <v>65.02</v>
      </c>
      <c r="C142" s="134">
        <f>INDEX('[2]cotton-prices-historical-chart-'!$B$10700:$B$12603,MATCH(A142,'[2]cotton-prices-historical-chart-'!$A$10700:$A$12603,0))</f>
        <v>0.63780000000000003</v>
      </c>
      <c r="D142" s="135">
        <f t="shared" si="4"/>
        <v>41.469755999999997</v>
      </c>
      <c r="E142">
        <f>INDEX('[3]wti-crude-oil-prices-10-year-da'!$B$655:$B$2543,MATCH(A142,'[3]wti-crude-oil-prices-10-year-da'!$A$655:$A$2543,0))</f>
        <v>46.142000000000003</v>
      </c>
      <c r="F142">
        <f t="shared" si="5"/>
        <v>3000.1528400000002</v>
      </c>
      <c r="G142" t="s">
        <v>241</v>
      </c>
    </row>
    <row r="143" spans="1:7" x14ac:dyDescent="0.25">
      <c r="A143" s="133">
        <v>42298</v>
      </c>
      <c r="B143" s="134">
        <v>65.150000000000006</v>
      </c>
      <c r="C143" s="134">
        <f>INDEX('[2]cotton-prices-historical-chart-'!$B$10700:$B$12603,MATCH(A143,'[2]cotton-prices-historical-chart-'!$A$10700:$A$12603,0))</f>
        <v>0.64229999999999998</v>
      </c>
      <c r="D143" s="135">
        <f t="shared" si="4"/>
        <v>41.845845000000004</v>
      </c>
      <c r="E143">
        <f>INDEX('[3]wti-crude-oil-prices-10-year-da'!$B$655:$B$2543,MATCH(A143,'[3]wti-crude-oil-prices-10-year-da'!$A$655:$A$2543,0))</f>
        <v>45.2</v>
      </c>
      <c r="F143">
        <f t="shared" si="5"/>
        <v>2944.7800000000007</v>
      </c>
      <c r="G143" t="s">
        <v>241</v>
      </c>
    </row>
    <row r="144" spans="1:7" x14ac:dyDescent="0.25">
      <c r="A144" s="133">
        <v>42299</v>
      </c>
      <c r="B144" s="134">
        <v>64.86</v>
      </c>
      <c r="C144" s="134">
        <f>INDEX('[2]cotton-prices-historical-chart-'!$B$10700:$B$12603,MATCH(A144,'[2]cotton-prices-historical-chart-'!$A$10700:$A$12603,0))</f>
        <v>0.62519999999999998</v>
      </c>
      <c r="D144" s="135">
        <f t="shared" si="4"/>
        <v>40.550471999999999</v>
      </c>
      <c r="E144">
        <f>INDEX('[3]wti-crude-oil-prices-10-year-da'!$B$655:$B$2543,MATCH(A144,'[3]wti-crude-oil-prices-10-year-da'!$A$655:$A$2543,0))</f>
        <v>45.38</v>
      </c>
      <c r="F144">
        <f t="shared" si="5"/>
        <v>2943.3468000000003</v>
      </c>
      <c r="G144" t="s">
        <v>241</v>
      </c>
    </row>
    <row r="145" spans="1:7" x14ac:dyDescent="0.25">
      <c r="A145" s="133">
        <v>42300</v>
      </c>
      <c r="B145" s="134">
        <v>65.02</v>
      </c>
      <c r="C145" s="134">
        <f>INDEX('[2]cotton-prices-historical-chart-'!$B$10700:$B$12603,MATCH(A145,'[2]cotton-prices-historical-chart-'!$A$10700:$A$12603,0))</f>
        <v>0.62760000000000005</v>
      </c>
      <c r="D145" s="135">
        <f t="shared" si="4"/>
        <v>40.806552000000003</v>
      </c>
      <c r="E145">
        <f>INDEX('[3]wti-crude-oil-prices-10-year-da'!$B$655:$B$2543,MATCH(A145,'[3]wti-crude-oil-prices-10-year-da'!$A$655:$A$2543,0))</f>
        <v>44.6</v>
      </c>
      <c r="F145">
        <f t="shared" si="5"/>
        <v>2899.8919999999998</v>
      </c>
      <c r="G145" t="s">
        <v>241</v>
      </c>
    </row>
    <row r="146" spans="1:7" x14ac:dyDescent="0.25">
      <c r="A146" s="133">
        <v>42303</v>
      </c>
      <c r="B146" s="134">
        <v>64.92</v>
      </c>
      <c r="C146" s="134">
        <f>INDEX('[2]cotton-prices-historical-chart-'!$B$10700:$B$12603,MATCH(A146,'[2]cotton-prices-historical-chart-'!$A$10700:$A$12603,0))</f>
        <v>0.62129999999999996</v>
      </c>
      <c r="D146" s="135">
        <f t="shared" si="4"/>
        <v>40.334795999999997</v>
      </c>
      <c r="E146">
        <f>INDEX('[3]wti-crude-oil-prices-10-year-da'!$B$655:$B$2543,MATCH(A146,'[3]wti-crude-oil-prices-10-year-da'!$A$655:$A$2543,0))</f>
        <v>43.98</v>
      </c>
      <c r="F146">
        <f t="shared" si="5"/>
        <v>2855.1815999999999</v>
      </c>
      <c r="G146" t="s">
        <v>241</v>
      </c>
    </row>
    <row r="147" spans="1:7" x14ac:dyDescent="0.25">
      <c r="A147" s="133">
        <v>42304</v>
      </c>
      <c r="B147" s="134">
        <v>65.11</v>
      </c>
      <c r="C147" s="134">
        <f>INDEX('[2]cotton-prices-historical-chart-'!$B$10700:$B$12603,MATCH(A147,'[2]cotton-prices-historical-chart-'!$A$10700:$A$12603,0))</f>
        <v>0.62339999999999995</v>
      </c>
      <c r="D147" s="135">
        <f t="shared" si="4"/>
        <v>40.589573999999999</v>
      </c>
      <c r="E147">
        <f>INDEX('[3]wti-crude-oil-prices-10-year-da'!$B$655:$B$2543,MATCH(A147,'[3]wti-crude-oil-prices-10-year-da'!$A$655:$A$2543,0))</f>
        <v>43.2</v>
      </c>
      <c r="F147">
        <f t="shared" si="5"/>
        <v>2812.752</v>
      </c>
      <c r="G147" t="s">
        <v>241</v>
      </c>
    </row>
    <row r="148" spans="1:7" x14ac:dyDescent="0.25">
      <c r="A148" s="133">
        <v>42305</v>
      </c>
      <c r="B148" s="134">
        <v>65.19</v>
      </c>
      <c r="C148" s="134">
        <f>INDEX('[2]cotton-prices-historical-chart-'!$B$10700:$B$12603,MATCH(A148,'[2]cotton-prices-historical-chart-'!$A$10700:$A$12603,0))</f>
        <v>0.62670000000000003</v>
      </c>
      <c r="D148" s="135">
        <f t="shared" si="4"/>
        <v>40.854573000000002</v>
      </c>
      <c r="E148">
        <f>INDEX('[3]wti-crude-oil-prices-10-year-da'!$B$655:$B$2543,MATCH(A148,'[3]wti-crude-oil-prices-10-year-da'!$A$655:$A$2543,0))</f>
        <v>45.94</v>
      </c>
      <c r="F148">
        <f t="shared" si="5"/>
        <v>2994.8285999999998</v>
      </c>
      <c r="G148" t="s">
        <v>241</v>
      </c>
    </row>
    <row r="149" spans="1:7" x14ac:dyDescent="0.25">
      <c r="A149" s="133">
        <v>42306</v>
      </c>
      <c r="B149" s="134">
        <v>65.45</v>
      </c>
      <c r="C149" s="134">
        <f>INDEX('[2]cotton-prices-historical-chart-'!$B$10700:$B$12603,MATCH(A149,'[2]cotton-prices-historical-chart-'!$A$10700:$A$12603,0))</f>
        <v>0.62319999999999998</v>
      </c>
      <c r="D149" s="135">
        <f t="shared" si="4"/>
        <v>40.788440000000001</v>
      </c>
      <c r="E149">
        <f>INDEX('[3]wti-crude-oil-prices-10-year-da'!$B$655:$B$2543,MATCH(A149,'[3]wti-crude-oil-prices-10-year-da'!$A$655:$A$2543,0))</f>
        <v>46.06</v>
      </c>
      <c r="F149">
        <f t="shared" si="5"/>
        <v>3014.6270000000004</v>
      </c>
      <c r="G149" t="s">
        <v>241</v>
      </c>
    </row>
    <row r="150" spans="1:7" x14ac:dyDescent="0.25">
      <c r="A150" s="133">
        <v>42307</v>
      </c>
      <c r="B150" s="134">
        <v>65.42</v>
      </c>
      <c r="C150" s="134">
        <f>INDEX('[2]cotton-prices-historical-chart-'!$B$10700:$B$12603,MATCH(A150,'[2]cotton-prices-historical-chart-'!$A$10700:$A$12603,0))</f>
        <v>0.63319999999999999</v>
      </c>
      <c r="D150" s="135">
        <f t="shared" si="4"/>
        <v>41.423943999999999</v>
      </c>
      <c r="E150">
        <f>INDEX('[3]wti-crude-oil-prices-10-year-da'!$B$655:$B$2543,MATCH(A150,'[3]wti-crude-oil-prices-10-year-da'!$A$655:$A$2543,0))</f>
        <v>46.59</v>
      </c>
      <c r="F150">
        <f t="shared" si="5"/>
        <v>3047.9178000000002</v>
      </c>
      <c r="G150" t="s">
        <v>241</v>
      </c>
    </row>
    <row r="151" spans="1:7" x14ac:dyDescent="0.25">
      <c r="A151" s="133">
        <v>42310</v>
      </c>
      <c r="B151" s="134">
        <v>65.56</v>
      </c>
      <c r="C151" s="134">
        <f>INDEX('[2]cotton-prices-historical-chart-'!$B$10700:$B$12603,MATCH(A151,'[2]cotton-prices-historical-chart-'!$A$10700:$A$12603,0))</f>
        <v>0.63290000000000002</v>
      </c>
      <c r="D151" s="135">
        <f t="shared" si="4"/>
        <v>41.492924000000002</v>
      </c>
      <c r="E151">
        <f>INDEX('[3]wti-crude-oil-prices-10-year-da'!$B$655:$B$2543,MATCH(A151,'[3]wti-crude-oil-prices-10-year-da'!$A$655:$A$2543,0))</f>
        <v>46.14</v>
      </c>
      <c r="F151">
        <f t="shared" si="5"/>
        <v>3024.9384</v>
      </c>
      <c r="G151" t="s">
        <v>241</v>
      </c>
    </row>
    <row r="152" spans="1:7" x14ac:dyDescent="0.25">
      <c r="A152" s="133">
        <v>42311</v>
      </c>
      <c r="B152" s="134">
        <v>65.569999999999993</v>
      </c>
      <c r="C152" s="134">
        <f>INDEX('[2]cotton-prices-historical-chart-'!$B$10700:$B$12603,MATCH(A152,'[2]cotton-prices-historical-chart-'!$A$10700:$A$12603,0))</f>
        <v>0.62570000000000003</v>
      </c>
      <c r="D152" s="135">
        <f t="shared" si="4"/>
        <v>41.027149000000001</v>
      </c>
      <c r="E152">
        <f>INDEX('[3]wti-crude-oil-prices-10-year-da'!$B$655:$B$2543,MATCH(A152,'[3]wti-crude-oil-prices-10-year-da'!$A$655:$A$2543,0))</f>
        <v>47.9</v>
      </c>
      <c r="F152">
        <f t="shared" si="5"/>
        <v>3140.8029999999994</v>
      </c>
      <c r="G152" t="s">
        <v>241</v>
      </c>
    </row>
    <row r="153" spans="1:7" x14ac:dyDescent="0.25">
      <c r="A153" s="133">
        <v>42312</v>
      </c>
      <c r="B153" s="134">
        <v>65.61</v>
      </c>
      <c r="C153" s="134">
        <f>INDEX('[2]cotton-prices-historical-chart-'!$B$10700:$B$12603,MATCH(A153,'[2]cotton-prices-historical-chart-'!$A$10700:$A$12603,0))</f>
        <v>0.61939999999999995</v>
      </c>
      <c r="D153" s="135">
        <f t="shared" si="4"/>
        <v>40.638833999999996</v>
      </c>
      <c r="E153">
        <f>INDEX('[3]wti-crude-oil-prices-10-year-da'!$B$655:$B$2543,MATCH(A153,'[3]wti-crude-oil-prices-10-year-da'!$A$655:$A$2543,0))</f>
        <v>46.32</v>
      </c>
      <c r="F153">
        <f t="shared" si="5"/>
        <v>3039.0551999999998</v>
      </c>
      <c r="G153" t="s">
        <v>241</v>
      </c>
    </row>
    <row r="154" spans="1:7" x14ac:dyDescent="0.25">
      <c r="A154" s="133">
        <v>42313</v>
      </c>
      <c r="B154" s="134">
        <v>65.88</v>
      </c>
      <c r="C154" s="134">
        <f>INDEX('[2]cotton-prices-historical-chart-'!$B$10700:$B$12603,MATCH(A154,'[2]cotton-prices-historical-chart-'!$A$10700:$A$12603,0))</f>
        <v>0.61950000000000005</v>
      </c>
      <c r="D154" s="135">
        <f t="shared" si="4"/>
        <v>40.812660000000001</v>
      </c>
      <c r="E154">
        <f>INDEX('[3]wti-crude-oil-prices-10-year-da'!$B$655:$B$2543,MATCH(A154,'[3]wti-crude-oil-prices-10-year-da'!$A$655:$A$2543,0))</f>
        <v>45.2</v>
      </c>
      <c r="F154">
        <f t="shared" si="5"/>
        <v>2977.7759999999998</v>
      </c>
      <c r="G154" t="s">
        <v>241</v>
      </c>
    </row>
    <row r="155" spans="1:7" x14ac:dyDescent="0.25">
      <c r="A155" s="133">
        <v>42314</v>
      </c>
      <c r="B155" s="134">
        <v>66.08</v>
      </c>
      <c r="C155" s="134">
        <f>INDEX('[2]cotton-prices-historical-chart-'!$B$10700:$B$12603,MATCH(A155,'[2]cotton-prices-historical-chart-'!$A$10700:$A$12603,0))</f>
        <v>0.61660000000000004</v>
      </c>
      <c r="D155" s="135">
        <f t="shared" si="4"/>
        <v>40.744928000000002</v>
      </c>
      <c r="E155">
        <f>INDEX('[3]wti-crude-oil-prices-10-year-da'!$B$655:$B$2543,MATCH(A155,'[3]wti-crude-oil-prices-10-year-da'!$A$655:$A$2543,0))</f>
        <v>44.29</v>
      </c>
      <c r="F155">
        <f t="shared" si="5"/>
        <v>2926.6831999999999</v>
      </c>
      <c r="G155" t="s">
        <v>241</v>
      </c>
    </row>
    <row r="156" spans="1:7" x14ac:dyDescent="0.25">
      <c r="A156" s="133">
        <v>42317</v>
      </c>
      <c r="B156" s="134">
        <v>66.430000000000007</v>
      </c>
      <c r="C156" s="134">
        <f>INDEX('[2]cotton-prices-historical-chart-'!$B$10700:$B$12603,MATCH(A156,'[2]cotton-prices-historical-chart-'!$A$10700:$A$12603,0))</f>
        <v>0.61899999999999999</v>
      </c>
      <c r="D156" s="135">
        <f t="shared" si="4"/>
        <v>41.120170000000002</v>
      </c>
      <c r="E156">
        <f>INDEX('[3]wti-crude-oil-prices-10-year-da'!$B$655:$B$2543,MATCH(A156,'[3]wti-crude-oil-prices-10-year-da'!$A$655:$A$2543,0))</f>
        <v>43.87</v>
      </c>
      <c r="F156">
        <f t="shared" si="5"/>
        <v>2914.2841000000003</v>
      </c>
      <c r="G156" t="s">
        <v>241</v>
      </c>
    </row>
    <row r="157" spans="1:7" x14ac:dyDescent="0.25">
      <c r="A157" s="133">
        <v>42318</v>
      </c>
      <c r="B157" s="134">
        <v>66.209999999999994</v>
      </c>
      <c r="C157" s="134">
        <f>INDEX('[2]cotton-prices-historical-chart-'!$B$10700:$B$12603,MATCH(A157,'[2]cotton-prices-historical-chart-'!$A$10700:$A$12603,0))</f>
        <v>0.61929999999999996</v>
      </c>
      <c r="D157" s="135">
        <f t="shared" si="4"/>
        <v>41.003852999999992</v>
      </c>
      <c r="E157">
        <f>INDEX('[3]wti-crude-oil-prices-10-year-da'!$B$655:$B$2543,MATCH(A157,'[3]wti-crude-oil-prices-10-year-da'!$A$655:$A$2543,0))</f>
        <v>44.21</v>
      </c>
      <c r="F157">
        <f t="shared" si="5"/>
        <v>2927.1441</v>
      </c>
      <c r="G157" t="s">
        <v>241</v>
      </c>
    </row>
    <row r="158" spans="1:7" x14ac:dyDescent="0.25">
      <c r="A158" s="133">
        <v>42319</v>
      </c>
      <c r="B158" s="134">
        <v>66.06</v>
      </c>
      <c r="C158" s="134">
        <f>INDEX('[2]cotton-prices-historical-chart-'!$B$10700:$B$12603,MATCH(A158,'[2]cotton-prices-historical-chart-'!$A$10700:$A$12603,0))</f>
        <v>0.62180000000000002</v>
      </c>
      <c r="D158" s="135">
        <f t="shared" si="4"/>
        <v>41.076108000000005</v>
      </c>
      <c r="E158">
        <f>INDEX('[3]wti-crude-oil-prices-10-year-da'!$B$655:$B$2543,MATCH(A158,'[3]wti-crude-oil-prices-10-year-da'!$A$655:$A$2543,0))</f>
        <v>42.93</v>
      </c>
      <c r="F158">
        <f t="shared" si="5"/>
        <v>2835.9558000000002</v>
      </c>
      <c r="G158" t="s">
        <v>241</v>
      </c>
    </row>
    <row r="159" spans="1:7" x14ac:dyDescent="0.25">
      <c r="A159" s="133">
        <v>42320</v>
      </c>
      <c r="B159" s="134">
        <v>66.05</v>
      </c>
      <c r="C159" s="134">
        <f>INDEX('[2]cotton-prices-historical-chart-'!$B$10700:$B$12603,MATCH(A159,'[2]cotton-prices-historical-chart-'!$A$10700:$A$12603,0))</f>
        <v>0.61839999999999995</v>
      </c>
      <c r="D159" s="135">
        <f t="shared" si="4"/>
        <v>40.845319999999994</v>
      </c>
      <c r="E159">
        <f>INDEX('[3]wti-crude-oil-prices-10-year-da'!$B$655:$B$2543,MATCH(A159,'[3]wti-crude-oil-prices-10-year-da'!$A$655:$A$2543,0))</f>
        <v>41.75</v>
      </c>
      <c r="F159">
        <f t="shared" si="5"/>
        <v>2757.5875000000001</v>
      </c>
      <c r="G159" t="s">
        <v>241</v>
      </c>
    </row>
    <row r="160" spans="1:7" x14ac:dyDescent="0.25">
      <c r="A160" s="133">
        <v>42321</v>
      </c>
      <c r="B160" s="134">
        <v>66.099999999999994</v>
      </c>
      <c r="C160" s="134">
        <f>INDEX('[2]cotton-prices-historical-chart-'!$B$10700:$B$12603,MATCH(A160,'[2]cotton-prices-historical-chart-'!$A$10700:$A$12603,0))</f>
        <v>0.61680000000000001</v>
      </c>
      <c r="D160" s="135">
        <f t="shared" si="4"/>
        <v>40.770479999999999</v>
      </c>
      <c r="E160">
        <f>INDEX('[3]wti-crude-oil-prices-10-year-da'!$B$655:$B$2543,MATCH(A160,'[3]wti-crude-oil-prices-10-year-da'!$A$655:$A$2543,0))</f>
        <v>40.74</v>
      </c>
      <c r="F160">
        <f t="shared" si="5"/>
        <v>2692.9139999999998</v>
      </c>
      <c r="G160" t="s">
        <v>241</v>
      </c>
    </row>
    <row r="161" spans="1:7" x14ac:dyDescent="0.25">
      <c r="A161" s="133">
        <v>42324</v>
      </c>
      <c r="B161" s="134">
        <v>65.89</v>
      </c>
      <c r="C161" s="134">
        <f>INDEX('[2]cotton-prices-historical-chart-'!$B$10700:$B$12603,MATCH(A161,'[2]cotton-prices-historical-chart-'!$A$10700:$A$12603,0))</f>
        <v>0.61739999999999995</v>
      </c>
      <c r="D161" s="135">
        <f t="shared" si="4"/>
        <v>40.680485999999995</v>
      </c>
      <c r="E161">
        <f>INDEX('[3]wti-crude-oil-prices-10-year-da'!$B$655:$B$2543,MATCH(A161,'[3]wti-crude-oil-prices-10-year-da'!$A$655:$A$2543,0))</f>
        <v>41.74</v>
      </c>
      <c r="F161">
        <f t="shared" si="5"/>
        <v>2750.2486000000004</v>
      </c>
      <c r="G161" t="s">
        <v>241</v>
      </c>
    </row>
    <row r="162" spans="1:7" x14ac:dyDescent="0.25">
      <c r="A162" s="133">
        <v>42325</v>
      </c>
      <c r="B162" s="134">
        <v>65.98</v>
      </c>
      <c r="C162" s="134">
        <f>INDEX('[2]cotton-prices-historical-chart-'!$B$10700:$B$12603,MATCH(A162,'[2]cotton-prices-historical-chart-'!$A$10700:$A$12603,0))</f>
        <v>0.61529999999999996</v>
      </c>
      <c r="D162" s="135">
        <f t="shared" si="4"/>
        <v>40.597493999999998</v>
      </c>
      <c r="E162">
        <f>INDEX('[3]wti-crude-oil-prices-10-year-da'!$B$655:$B$2543,MATCH(A162,'[3]wti-crude-oil-prices-10-year-da'!$A$655:$A$2543,0))</f>
        <v>40.878</v>
      </c>
      <c r="F162">
        <f t="shared" si="5"/>
        <v>2697.1304400000004</v>
      </c>
      <c r="G162" t="s">
        <v>241</v>
      </c>
    </row>
    <row r="163" spans="1:7" x14ac:dyDescent="0.25">
      <c r="A163" s="133">
        <v>42326</v>
      </c>
      <c r="B163" s="134">
        <v>66.03</v>
      </c>
      <c r="C163" s="134">
        <f>INDEX('[2]cotton-prices-historical-chart-'!$B$10700:$B$12603,MATCH(A163,'[2]cotton-prices-historical-chart-'!$A$10700:$A$12603,0))</f>
        <v>0.61519999999999997</v>
      </c>
      <c r="D163" s="135">
        <f t="shared" si="4"/>
        <v>40.621656000000002</v>
      </c>
      <c r="E163">
        <f>INDEX('[3]wti-crude-oil-prices-10-year-da'!$B$655:$B$2543,MATCH(A163,'[3]wti-crude-oil-prices-10-year-da'!$A$655:$A$2543,0))</f>
        <v>41.23</v>
      </c>
      <c r="F163">
        <f t="shared" si="5"/>
        <v>2722.4168999999997</v>
      </c>
      <c r="G163" t="s">
        <v>241</v>
      </c>
    </row>
    <row r="164" spans="1:7" x14ac:dyDescent="0.25">
      <c r="A164" s="133">
        <v>42327</v>
      </c>
      <c r="B164" s="134">
        <v>66.09</v>
      </c>
      <c r="C164" s="134">
        <f>INDEX('[2]cotton-prices-historical-chart-'!$B$10700:$B$12603,MATCH(A164,'[2]cotton-prices-historical-chart-'!$A$10700:$A$12603,0))</f>
        <v>0.61580000000000001</v>
      </c>
      <c r="D164" s="135">
        <f t="shared" si="4"/>
        <v>40.698222000000001</v>
      </c>
      <c r="E164">
        <f>INDEX('[3]wti-crude-oil-prices-10-year-da'!$B$655:$B$2543,MATCH(A164,'[3]wti-crude-oil-prices-10-year-da'!$A$655:$A$2543,0))</f>
        <v>41.247999999999998</v>
      </c>
      <c r="F164">
        <f t="shared" si="5"/>
        <v>2726.08032</v>
      </c>
      <c r="G164" t="s">
        <v>241</v>
      </c>
    </row>
    <row r="165" spans="1:7" x14ac:dyDescent="0.25">
      <c r="A165" s="133">
        <v>42328</v>
      </c>
      <c r="B165" s="134">
        <v>66.099999999999994</v>
      </c>
      <c r="C165" s="134">
        <f>INDEX('[2]cotton-prices-historical-chart-'!$B$10700:$B$12603,MATCH(A165,'[2]cotton-prices-historical-chart-'!$A$10700:$A$12603,0))</f>
        <v>0.60040000000000004</v>
      </c>
      <c r="D165" s="135">
        <f t="shared" si="4"/>
        <v>39.686439999999997</v>
      </c>
      <c r="E165">
        <f>INDEX('[3]wti-crude-oil-prices-10-year-da'!$B$655:$B$2543,MATCH(A165,'[3]wti-crude-oil-prices-10-year-da'!$A$655:$A$2543,0))</f>
        <v>41.597999999999999</v>
      </c>
      <c r="F165">
        <f t="shared" si="5"/>
        <v>2749.6277999999998</v>
      </c>
      <c r="G165" t="s">
        <v>241</v>
      </c>
    </row>
    <row r="166" spans="1:7" x14ac:dyDescent="0.25">
      <c r="A166" s="133">
        <v>42331</v>
      </c>
      <c r="B166" s="134">
        <v>66.400000000000006</v>
      </c>
      <c r="C166" s="134">
        <f>INDEX('[2]cotton-prices-historical-chart-'!$B$10700:$B$12603,MATCH(A166,'[2]cotton-prices-historical-chart-'!$A$10700:$A$12603,0))</f>
        <v>0.60160000000000002</v>
      </c>
      <c r="D166" s="135">
        <f t="shared" si="4"/>
        <v>39.946240000000003</v>
      </c>
      <c r="E166">
        <f>INDEX('[3]wti-crude-oil-prices-10-year-da'!$B$655:$B$2543,MATCH(A166,'[3]wti-crude-oil-prices-10-year-da'!$A$655:$A$2543,0))</f>
        <v>41.75</v>
      </c>
      <c r="F166">
        <f t="shared" si="5"/>
        <v>2772.2000000000003</v>
      </c>
      <c r="G166" t="s">
        <v>241</v>
      </c>
    </row>
    <row r="167" spans="1:7" x14ac:dyDescent="0.25">
      <c r="A167" s="133">
        <v>42332</v>
      </c>
      <c r="B167" s="134">
        <v>66.260000000000005</v>
      </c>
      <c r="C167" s="134">
        <f>INDEX('[2]cotton-prices-historical-chart-'!$B$10700:$B$12603,MATCH(A167,'[2]cotton-prices-historical-chart-'!$A$10700:$A$12603,0))</f>
        <v>0.60870000000000002</v>
      </c>
      <c r="D167" s="135">
        <f t="shared" si="4"/>
        <v>40.332462000000007</v>
      </c>
      <c r="E167">
        <f>INDEX('[3]wti-crude-oil-prices-10-year-da'!$B$655:$B$2543,MATCH(A167,'[3]wti-crude-oil-prices-10-year-da'!$A$655:$A$2543,0))</f>
        <v>42.87</v>
      </c>
      <c r="F167">
        <f t="shared" si="5"/>
        <v>2840.5662000000002</v>
      </c>
      <c r="G167" t="s">
        <v>241</v>
      </c>
    </row>
    <row r="168" spans="1:7" x14ac:dyDescent="0.25">
      <c r="A168" s="133">
        <v>42333</v>
      </c>
      <c r="B168" s="134">
        <v>66.37</v>
      </c>
      <c r="C168" s="134">
        <f>INDEX('[2]cotton-prices-historical-chart-'!$B$10700:$B$12603,MATCH(A168,'[2]cotton-prices-historical-chart-'!$A$10700:$A$12603,0))</f>
        <v>0.625</v>
      </c>
      <c r="D168" s="135">
        <f t="shared" si="4"/>
        <v>41.481250000000003</v>
      </c>
      <c r="E168">
        <f>INDEX('[3]wti-crude-oil-prices-10-year-da'!$B$655:$B$2543,MATCH(A168,'[3]wti-crude-oil-prices-10-year-da'!$A$655:$A$2543,0))</f>
        <v>43.04</v>
      </c>
      <c r="F168">
        <f t="shared" si="5"/>
        <v>2856.5648000000001</v>
      </c>
      <c r="G168" t="s">
        <v>241</v>
      </c>
    </row>
    <row r="169" spans="1:7" x14ac:dyDescent="0.25">
      <c r="A169" s="133">
        <v>42335</v>
      </c>
      <c r="B169" s="134">
        <v>66.86</v>
      </c>
      <c r="C169" s="134">
        <f>INDEX('[2]cotton-prices-historical-chart-'!$B$10700:$B$12603,MATCH(A169,'[2]cotton-prices-historical-chart-'!$A$10700:$A$12603,0))</f>
        <v>0.6341</v>
      </c>
      <c r="D169" s="135">
        <f t="shared" si="4"/>
        <v>42.395926000000003</v>
      </c>
      <c r="E169">
        <f>INDEX('[3]wti-crude-oil-prices-10-year-da'!$B$655:$B$2543,MATCH(A169,'[3]wti-crude-oil-prices-10-year-da'!$A$655:$A$2543,0))</f>
        <v>41.71</v>
      </c>
      <c r="F169">
        <f t="shared" si="5"/>
        <v>2788.7305999999999</v>
      </c>
      <c r="G169" t="s">
        <v>241</v>
      </c>
    </row>
    <row r="170" spans="1:7" x14ac:dyDescent="0.25">
      <c r="A170" s="133">
        <v>42338</v>
      </c>
      <c r="B170" s="134">
        <v>66.459999999999994</v>
      </c>
      <c r="C170" s="134">
        <f>INDEX('[2]cotton-prices-historical-chart-'!$B$10700:$B$12603,MATCH(A170,'[2]cotton-prices-historical-chart-'!$A$10700:$A$12603,0))</f>
        <v>0.62370000000000003</v>
      </c>
      <c r="D170" s="135">
        <f t="shared" si="4"/>
        <v>41.451101999999999</v>
      </c>
      <c r="E170">
        <f>INDEX('[3]wti-crude-oil-prices-10-year-da'!$B$655:$B$2543,MATCH(A170,'[3]wti-crude-oil-prices-10-year-da'!$A$655:$A$2543,0))</f>
        <v>41.65</v>
      </c>
      <c r="F170">
        <f t="shared" si="5"/>
        <v>2768.0589999999997</v>
      </c>
      <c r="G170" t="s">
        <v>241</v>
      </c>
    </row>
    <row r="171" spans="1:7" x14ac:dyDescent="0.25">
      <c r="A171" s="133">
        <v>42339</v>
      </c>
      <c r="B171" s="134">
        <v>66.430000000000007</v>
      </c>
      <c r="C171" s="134">
        <f>INDEX('[2]cotton-prices-historical-chart-'!$B$10700:$B$12603,MATCH(A171,'[2]cotton-prices-historical-chart-'!$A$10700:$A$12603,0))</f>
        <v>0.63539999999999996</v>
      </c>
      <c r="D171" s="135">
        <f t="shared" si="4"/>
        <v>42.209622000000003</v>
      </c>
      <c r="E171">
        <f>INDEX('[3]wti-crude-oil-prices-10-year-da'!$B$655:$B$2543,MATCH(A171,'[3]wti-crude-oil-prices-10-year-da'!$A$655:$A$2543,0))</f>
        <v>41.85</v>
      </c>
      <c r="F171">
        <f t="shared" si="5"/>
        <v>2780.0955000000004</v>
      </c>
      <c r="G171" t="s">
        <v>241</v>
      </c>
    </row>
    <row r="172" spans="1:7" x14ac:dyDescent="0.25">
      <c r="A172" s="133">
        <v>42340</v>
      </c>
      <c r="B172" s="134">
        <v>66.59</v>
      </c>
      <c r="C172" s="134">
        <f>INDEX('[2]cotton-prices-historical-chart-'!$B$10700:$B$12603,MATCH(A172,'[2]cotton-prices-historical-chart-'!$A$10700:$A$12603,0))</f>
        <v>0.63500000000000001</v>
      </c>
      <c r="D172" s="135">
        <f t="shared" si="4"/>
        <v>42.284650000000006</v>
      </c>
      <c r="E172">
        <f>INDEX('[3]wti-crude-oil-prices-10-year-da'!$B$655:$B$2543,MATCH(A172,'[3]wti-crude-oil-prices-10-year-da'!$A$655:$A$2543,0))</f>
        <v>39.94</v>
      </c>
      <c r="F172">
        <f t="shared" si="5"/>
        <v>2659.6046000000001</v>
      </c>
      <c r="G172" t="s">
        <v>241</v>
      </c>
    </row>
    <row r="173" spans="1:7" x14ac:dyDescent="0.25">
      <c r="A173" s="133">
        <v>42341</v>
      </c>
      <c r="B173" s="134">
        <v>66.790000000000006</v>
      </c>
      <c r="C173" s="134">
        <f>INDEX('[2]cotton-prices-historical-chart-'!$B$10700:$B$12603,MATCH(A173,'[2]cotton-prices-historical-chart-'!$A$10700:$A$12603,0))</f>
        <v>0.63949999999999996</v>
      </c>
      <c r="D173" s="135">
        <f t="shared" si="4"/>
        <v>42.712205000000004</v>
      </c>
      <c r="E173">
        <f>INDEX('[3]wti-crude-oil-prices-10-year-da'!$B$655:$B$2543,MATCH(A173,'[3]wti-crude-oil-prices-10-year-da'!$A$655:$A$2543,0))</f>
        <v>41.08</v>
      </c>
      <c r="F173">
        <f t="shared" si="5"/>
        <v>2743.7332000000001</v>
      </c>
      <c r="G173" t="s">
        <v>241</v>
      </c>
    </row>
    <row r="174" spans="1:7" x14ac:dyDescent="0.25">
      <c r="A174" s="133">
        <v>42342</v>
      </c>
      <c r="B174" s="134">
        <v>66.67</v>
      </c>
      <c r="C174" s="134">
        <f>INDEX('[2]cotton-prices-historical-chart-'!$B$10700:$B$12603,MATCH(A174,'[2]cotton-prices-historical-chart-'!$A$10700:$A$12603,0))</f>
        <v>0.64710000000000001</v>
      </c>
      <c r="D174" s="135">
        <f t="shared" si="4"/>
        <v>43.142157000000005</v>
      </c>
      <c r="E174">
        <f>INDEX('[3]wti-crude-oil-prices-10-year-da'!$B$655:$B$2543,MATCH(A174,'[3]wti-crude-oil-prices-10-year-da'!$A$655:$A$2543,0))</f>
        <v>39.97</v>
      </c>
      <c r="F174">
        <f t="shared" si="5"/>
        <v>2664.7999</v>
      </c>
      <c r="G174" t="s">
        <v>241</v>
      </c>
    </row>
    <row r="175" spans="1:7" x14ac:dyDescent="0.25">
      <c r="A175" s="133">
        <v>42345</v>
      </c>
      <c r="B175" s="134">
        <v>66.77</v>
      </c>
      <c r="C175" s="134">
        <f>INDEX('[2]cotton-prices-historical-chart-'!$B$10700:$B$12603,MATCH(A175,'[2]cotton-prices-historical-chart-'!$A$10700:$A$12603,0))</f>
        <v>0.64570000000000005</v>
      </c>
      <c r="D175" s="135">
        <f t="shared" si="4"/>
        <v>43.113388999999998</v>
      </c>
      <c r="E175">
        <f>INDEX('[3]wti-crude-oil-prices-10-year-da'!$B$655:$B$2543,MATCH(A175,'[3]wti-crude-oil-prices-10-year-da'!$A$655:$A$2543,0))</f>
        <v>37.65</v>
      </c>
      <c r="F175">
        <f t="shared" si="5"/>
        <v>2513.8905</v>
      </c>
      <c r="G175" t="s">
        <v>241</v>
      </c>
    </row>
    <row r="176" spans="1:7" x14ac:dyDescent="0.25">
      <c r="A176" s="133">
        <v>42346</v>
      </c>
      <c r="B176" s="134">
        <v>66.86</v>
      </c>
      <c r="C176" s="134">
        <f>INDEX('[2]cotton-prices-historical-chart-'!$B$10700:$B$12603,MATCH(A176,'[2]cotton-prices-historical-chart-'!$A$10700:$A$12603,0))</f>
        <v>0.64439999999999997</v>
      </c>
      <c r="D176" s="135">
        <f t="shared" si="4"/>
        <v>43.084584</v>
      </c>
      <c r="E176">
        <f>INDEX('[3]wti-crude-oil-prices-10-year-da'!$B$655:$B$2543,MATCH(A176,'[3]wti-crude-oil-prices-10-year-da'!$A$655:$A$2543,0))</f>
        <v>37.51</v>
      </c>
      <c r="F176">
        <f t="shared" si="5"/>
        <v>2507.9186</v>
      </c>
      <c r="G176" t="s">
        <v>241</v>
      </c>
    </row>
    <row r="177" spans="1:7" x14ac:dyDescent="0.25">
      <c r="A177" s="133">
        <v>42347</v>
      </c>
      <c r="B177" s="134">
        <v>66.86</v>
      </c>
      <c r="C177" s="134">
        <f>INDEX('[2]cotton-prices-historical-chart-'!$B$10700:$B$12603,MATCH(A177,'[2]cotton-prices-historical-chart-'!$A$10700:$A$12603,0))</f>
        <v>0.64810000000000001</v>
      </c>
      <c r="D177" s="135">
        <f t="shared" si="4"/>
        <v>43.331966000000001</v>
      </c>
      <c r="E177">
        <f>INDEX('[3]wti-crude-oil-prices-10-year-da'!$B$655:$B$2543,MATCH(A177,'[3]wti-crude-oil-prices-10-year-da'!$A$655:$A$2543,0))</f>
        <v>37.159999999999997</v>
      </c>
      <c r="F177">
        <f t="shared" si="5"/>
        <v>2484.5175999999997</v>
      </c>
      <c r="G177" t="s">
        <v>241</v>
      </c>
    </row>
    <row r="178" spans="1:7" x14ac:dyDescent="0.25">
      <c r="A178" s="133">
        <v>42348</v>
      </c>
      <c r="B178" s="134">
        <v>66.760000000000005</v>
      </c>
      <c r="C178" s="134">
        <f>INDEX('[2]cotton-prices-historical-chart-'!$B$10700:$B$12603,MATCH(A178,'[2]cotton-prices-historical-chart-'!$A$10700:$A$12603,0))</f>
        <v>0.63770000000000004</v>
      </c>
      <c r="D178" s="135">
        <f t="shared" si="4"/>
        <v>42.572852000000005</v>
      </c>
      <c r="E178">
        <f>INDEX('[3]wti-crude-oil-prices-10-year-da'!$B$655:$B$2543,MATCH(A178,'[3]wti-crude-oil-prices-10-year-da'!$A$655:$A$2543,0))</f>
        <v>36.76</v>
      </c>
      <c r="F178">
        <f t="shared" si="5"/>
        <v>2454.0976000000001</v>
      </c>
      <c r="G178" t="s">
        <v>241</v>
      </c>
    </row>
    <row r="179" spans="1:7" x14ac:dyDescent="0.25">
      <c r="A179" s="133">
        <v>42349</v>
      </c>
      <c r="B179" s="134">
        <v>67.150000000000006</v>
      </c>
      <c r="C179" s="134">
        <f>INDEX('[2]cotton-prices-historical-chart-'!$B$10700:$B$12603,MATCH(A179,'[2]cotton-prices-historical-chart-'!$A$10700:$A$12603,0))</f>
        <v>0.6371</v>
      </c>
      <c r="D179" s="135">
        <f t="shared" si="4"/>
        <v>42.781265000000005</v>
      </c>
      <c r="E179">
        <f>INDEX('[3]wti-crude-oil-prices-10-year-da'!$B$655:$B$2543,MATCH(A179,'[3]wti-crude-oil-prices-10-year-da'!$A$655:$A$2543,0))</f>
        <v>35.619999999999997</v>
      </c>
      <c r="F179">
        <f t="shared" si="5"/>
        <v>2391.8829999999998</v>
      </c>
      <c r="G179" t="s">
        <v>241</v>
      </c>
    </row>
    <row r="180" spans="1:7" x14ac:dyDescent="0.25">
      <c r="A180" s="133">
        <v>42352</v>
      </c>
      <c r="B180" s="134">
        <v>67.09</v>
      </c>
      <c r="C180" s="134">
        <f>INDEX('[2]cotton-prices-historical-chart-'!$B$10700:$B$12603,MATCH(A180,'[2]cotton-prices-historical-chart-'!$A$10700:$A$12603,0))</f>
        <v>0.63380000000000003</v>
      </c>
      <c r="D180" s="135">
        <f t="shared" si="4"/>
        <v>42.521642000000007</v>
      </c>
      <c r="E180">
        <f>INDEX('[3]wti-crude-oil-prices-10-year-da'!$B$655:$B$2543,MATCH(A180,'[3]wti-crude-oil-prices-10-year-da'!$A$655:$A$2543,0))</f>
        <v>36.31</v>
      </c>
      <c r="F180">
        <f t="shared" si="5"/>
        <v>2436.0379000000003</v>
      </c>
      <c r="G180" t="s">
        <v>241</v>
      </c>
    </row>
    <row r="181" spans="1:7" x14ac:dyDescent="0.25">
      <c r="A181" s="133">
        <v>42353</v>
      </c>
      <c r="B181" s="134">
        <v>66.86</v>
      </c>
      <c r="C181" s="134">
        <f>INDEX('[2]cotton-prices-historical-chart-'!$B$10700:$B$12603,MATCH(A181,'[2]cotton-prices-historical-chart-'!$A$10700:$A$12603,0))</f>
        <v>0.6331</v>
      </c>
      <c r="D181" s="135">
        <f t="shared" si="4"/>
        <v>42.329065999999997</v>
      </c>
      <c r="E181">
        <f>INDEX('[3]wti-crude-oil-prices-10-year-da'!$B$655:$B$2543,MATCH(A181,'[3]wti-crude-oil-prices-10-year-da'!$A$655:$A$2543,0))</f>
        <v>37.35</v>
      </c>
      <c r="F181">
        <f t="shared" si="5"/>
        <v>2497.221</v>
      </c>
      <c r="G181" t="s">
        <v>241</v>
      </c>
    </row>
    <row r="182" spans="1:7" x14ac:dyDescent="0.25">
      <c r="A182" s="133">
        <v>42354</v>
      </c>
      <c r="B182" s="134">
        <v>66.41</v>
      </c>
      <c r="C182" s="134">
        <f>INDEX('[2]cotton-prices-historical-chart-'!$B$10700:$B$12603,MATCH(A182,'[2]cotton-prices-historical-chart-'!$A$10700:$A$12603,0))</f>
        <v>0.63249999999999995</v>
      </c>
      <c r="D182" s="135">
        <f t="shared" si="4"/>
        <v>42.004324999999994</v>
      </c>
      <c r="E182">
        <f>INDEX('[3]wti-crude-oil-prices-10-year-da'!$B$655:$B$2543,MATCH(A182,'[3]wti-crude-oil-prices-10-year-da'!$A$655:$A$2543,0))</f>
        <v>35.765999999999998</v>
      </c>
      <c r="F182">
        <f t="shared" si="5"/>
        <v>2375.2200599999996</v>
      </c>
      <c r="G182" t="s">
        <v>241</v>
      </c>
    </row>
    <row r="183" spans="1:7" x14ac:dyDescent="0.25">
      <c r="A183" s="133">
        <v>42355</v>
      </c>
      <c r="B183" s="134">
        <v>66.42</v>
      </c>
      <c r="C183" s="134">
        <f>INDEX('[2]cotton-prices-historical-chart-'!$B$10700:$B$12603,MATCH(A183,'[2]cotton-prices-historical-chart-'!$A$10700:$A$12603,0))</f>
        <v>0.62990000000000002</v>
      </c>
      <c r="D183" s="135">
        <f t="shared" si="4"/>
        <v>41.837958</v>
      </c>
      <c r="E183">
        <f>INDEX('[3]wti-crude-oil-prices-10-year-da'!$B$655:$B$2543,MATCH(A183,'[3]wti-crude-oil-prices-10-year-da'!$A$655:$A$2543,0))</f>
        <v>35.478000000000002</v>
      </c>
      <c r="F183">
        <f t="shared" si="5"/>
        <v>2356.4487600000002</v>
      </c>
      <c r="G183" t="s">
        <v>241</v>
      </c>
    </row>
    <row r="184" spans="1:7" x14ac:dyDescent="0.25">
      <c r="A184" s="133">
        <v>42356</v>
      </c>
      <c r="B184" s="134">
        <v>66.3</v>
      </c>
      <c r="C184" s="134">
        <f>INDEX('[2]cotton-prices-historical-chart-'!$B$10700:$B$12603,MATCH(A184,'[2]cotton-prices-historical-chart-'!$A$10700:$A$12603,0))</f>
        <v>0.63690000000000002</v>
      </c>
      <c r="D184" s="135">
        <f t="shared" si="4"/>
        <v>42.226469999999999</v>
      </c>
      <c r="E184">
        <f>INDEX('[3]wti-crude-oil-prices-10-year-da'!$B$655:$B$2543,MATCH(A184,'[3]wti-crude-oil-prices-10-year-da'!$A$655:$A$2543,0))</f>
        <v>35.527999999999999</v>
      </c>
      <c r="F184">
        <f t="shared" si="5"/>
        <v>2355.5063999999998</v>
      </c>
      <c r="G184" t="s">
        <v>241</v>
      </c>
    </row>
    <row r="185" spans="1:7" x14ac:dyDescent="0.25">
      <c r="A185" s="133">
        <v>42359</v>
      </c>
      <c r="B185" s="134">
        <v>66.25</v>
      </c>
      <c r="C185" s="134">
        <f>INDEX('[2]cotton-prices-historical-chart-'!$B$10700:$B$12603,MATCH(A185,'[2]cotton-prices-historical-chart-'!$A$10700:$A$12603,0))</f>
        <v>0.63319999999999999</v>
      </c>
      <c r="D185" s="135">
        <f t="shared" si="4"/>
        <v>41.9495</v>
      </c>
      <c r="E185">
        <f>INDEX('[3]wti-crude-oil-prices-10-year-da'!$B$655:$B$2543,MATCH(A185,'[3]wti-crude-oil-prices-10-year-da'!$A$655:$A$2543,0))</f>
        <v>35.595999999999997</v>
      </c>
      <c r="F185">
        <f t="shared" si="5"/>
        <v>2358.2349999999997</v>
      </c>
      <c r="G185" t="s">
        <v>241</v>
      </c>
    </row>
    <row r="186" spans="1:7" x14ac:dyDescent="0.25">
      <c r="A186" s="133">
        <v>42360</v>
      </c>
      <c r="B186" s="134">
        <v>66.239999999999995</v>
      </c>
      <c r="C186" s="134">
        <f>INDEX('[2]cotton-prices-historical-chart-'!$B$10700:$B$12603,MATCH(A186,'[2]cotton-prices-historical-chart-'!$A$10700:$A$12603,0))</f>
        <v>0.63160000000000005</v>
      </c>
      <c r="D186" s="135">
        <f t="shared" si="4"/>
        <v>41.837184000000001</v>
      </c>
      <c r="E186">
        <f>INDEX('[3]wti-crude-oil-prices-10-year-da'!$B$655:$B$2543,MATCH(A186,'[3]wti-crude-oil-prices-10-year-da'!$A$655:$A$2543,0))</f>
        <v>36.14</v>
      </c>
      <c r="F186">
        <f t="shared" si="5"/>
        <v>2393.9135999999999</v>
      </c>
      <c r="G186" t="s">
        <v>241</v>
      </c>
    </row>
    <row r="187" spans="1:7" x14ac:dyDescent="0.25">
      <c r="A187" s="133">
        <v>42361</v>
      </c>
      <c r="B187" s="134">
        <v>66.040000000000006</v>
      </c>
      <c r="C187" s="134">
        <f>INDEX('[2]cotton-prices-historical-chart-'!$B$10700:$B$12603,MATCH(A187,'[2]cotton-prices-historical-chart-'!$A$10700:$A$12603,0))</f>
        <v>0.62770000000000004</v>
      </c>
      <c r="D187" s="135">
        <f t="shared" si="4"/>
        <v>41.453308000000007</v>
      </c>
      <c r="E187">
        <f>INDEX('[3]wti-crude-oil-prices-10-year-da'!$B$655:$B$2543,MATCH(A187,'[3]wti-crude-oil-prices-10-year-da'!$A$655:$A$2543,0))</f>
        <v>37.5</v>
      </c>
      <c r="F187">
        <f t="shared" si="5"/>
        <v>2476.5000000000005</v>
      </c>
      <c r="G187" t="s">
        <v>241</v>
      </c>
    </row>
    <row r="188" spans="1:7" x14ac:dyDescent="0.25">
      <c r="A188" s="133">
        <v>42362</v>
      </c>
      <c r="B188" s="134">
        <v>65.95</v>
      </c>
      <c r="C188" s="134">
        <f>INDEX('[2]cotton-prices-historical-chart-'!$B$10700:$B$12603,MATCH(A188,'[2]cotton-prices-historical-chart-'!$A$10700:$A$12603,0))</f>
        <v>0.63660000000000005</v>
      </c>
      <c r="D188" s="135">
        <f t="shared" si="4"/>
        <v>41.983770000000007</v>
      </c>
      <c r="E188">
        <f>INDEX('[3]wti-crude-oil-prices-10-year-da'!$B$655:$B$2543,MATCH(A188,'[3]wti-crude-oil-prices-10-year-da'!$A$655:$A$2543,0))</f>
        <v>38.1</v>
      </c>
      <c r="F188">
        <f t="shared" si="5"/>
        <v>2512.6950000000002</v>
      </c>
      <c r="G188" t="s">
        <v>241</v>
      </c>
    </row>
    <row r="189" spans="1:7" x14ac:dyDescent="0.25">
      <c r="A189" s="133">
        <v>42366</v>
      </c>
      <c r="B189" s="134">
        <v>66.14</v>
      </c>
      <c r="C189" s="134">
        <f>INDEX('[2]cotton-prices-historical-chart-'!$B$10700:$B$12603,MATCH(A189,'[2]cotton-prices-historical-chart-'!$A$10700:$A$12603,0))</f>
        <v>0.63970000000000005</v>
      </c>
      <c r="D189" s="135">
        <f t="shared" ref="D189:D249" si="6">C189*B189</f>
        <v>42.309758000000002</v>
      </c>
      <c r="E189">
        <f>INDEX('[3]wti-crude-oil-prices-10-year-da'!$B$655:$B$2543,MATCH(A189,'[3]wti-crude-oil-prices-10-year-da'!$A$655:$A$2543,0))</f>
        <v>36.81</v>
      </c>
      <c r="F189">
        <f t="shared" si="5"/>
        <v>2434.6134000000002</v>
      </c>
      <c r="G189" t="s">
        <v>241</v>
      </c>
    </row>
    <row r="190" spans="1:7" x14ac:dyDescent="0.25">
      <c r="A190" s="133">
        <v>42367</v>
      </c>
      <c r="B190" s="134">
        <v>66.239999999999995</v>
      </c>
      <c r="C190" s="134">
        <f>INDEX('[2]cotton-prices-historical-chart-'!$B$10700:$B$12603,MATCH(A190,'[2]cotton-prices-historical-chart-'!$A$10700:$A$12603,0))</f>
        <v>0.63870000000000005</v>
      </c>
      <c r="D190" s="135">
        <f t="shared" si="6"/>
        <v>42.307487999999999</v>
      </c>
      <c r="E190">
        <f>INDEX('[3]wti-crude-oil-prices-10-year-da'!$B$655:$B$2543,MATCH(A190,'[3]wti-crude-oil-prices-10-year-da'!$A$655:$A$2543,0))</f>
        <v>37.869999999999997</v>
      </c>
      <c r="F190">
        <f t="shared" si="5"/>
        <v>2508.5087999999996</v>
      </c>
      <c r="G190" t="s">
        <v>241</v>
      </c>
    </row>
    <row r="191" spans="1:7" x14ac:dyDescent="0.25">
      <c r="A191" s="133">
        <v>42368</v>
      </c>
      <c r="B191" s="134">
        <v>66.48</v>
      </c>
      <c r="C191" s="134">
        <f>INDEX('[2]cotton-prices-historical-chart-'!$B$10700:$B$12603,MATCH(A191,'[2]cotton-prices-historical-chart-'!$A$10700:$A$12603,0))</f>
        <v>0.63970000000000005</v>
      </c>
      <c r="D191" s="135">
        <f t="shared" si="6"/>
        <v>42.527256000000008</v>
      </c>
      <c r="E191">
        <f>INDEX('[3]wti-crude-oil-prices-10-year-da'!$B$655:$B$2543,MATCH(A191,'[3]wti-crude-oil-prices-10-year-da'!$A$655:$A$2543,0))</f>
        <v>36.6</v>
      </c>
      <c r="F191">
        <f t="shared" si="5"/>
        <v>2433.1680000000001</v>
      </c>
      <c r="G191" t="s">
        <v>241</v>
      </c>
    </row>
    <row r="192" spans="1:7" x14ac:dyDescent="0.25">
      <c r="A192" s="133">
        <v>42369</v>
      </c>
      <c r="B192" s="134">
        <v>66.209999999999994</v>
      </c>
      <c r="C192" s="134">
        <f>INDEX('[2]cotton-prices-historical-chart-'!$B$10700:$B$12603,MATCH(A192,'[2]cotton-prices-historical-chart-'!$A$10700:$A$12603,0))</f>
        <v>0.63280000000000003</v>
      </c>
      <c r="D192" s="135">
        <f t="shared" si="6"/>
        <v>41.897687999999995</v>
      </c>
      <c r="E192">
        <f>INDEX('[3]wti-crude-oil-prices-10-year-da'!$B$655:$B$2543,MATCH(A192,'[3]wti-crude-oil-prices-10-year-da'!$A$655:$A$2543,0))</f>
        <v>37.04</v>
      </c>
      <c r="F192">
        <f t="shared" si="5"/>
        <v>2452.4183999999996</v>
      </c>
      <c r="G192" t="s">
        <v>241</v>
      </c>
    </row>
    <row r="193" spans="1:7" x14ac:dyDescent="0.25">
      <c r="A193" s="133">
        <v>42373</v>
      </c>
      <c r="B193" s="134">
        <v>66.58</v>
      </c>
      <c r="C193" s="134">
        <f>INDEX('[2]cotton-prices-historical-chart-'!$B$10700:$B$12603,MATCH(A193,'[2]cotton-prices-historical-chart-'!$A$10700:$A$12603,0))</f>
        <v>0.62609999999999999</v>
      </c>
      <c r="D193" s="135">
        <f t="shared" si="6"/>
        <v>41.685738000000001</v>
      </c>
      <c r="E193">
        <f>INDEX('[3]wti-crude-oil-prices-10-year-da'!$B$655:$B$2543,MATCH(A193,'[3]wti-crude-oil-prices-10-year-da'!$A$655:$A$2543,0))</f>
        <v>36.76</v>
      </c>
      <c r="F193">
        <f t="shared" si="5"/>
        <v>2447.4807999999998</v>
      </c>
      <c r="G193" t="s">
        <v>241</v>
      </c>
    </row>
    <row r="194" spans="1:7" x14ac:dyDescent="0.25">
      <c r="A194" s="133">
        <v>42374</v>
      </c>
      <c r="B194" s="134">
        <v>66.48</v>
      </c>
      <c r="C194" s="134">
        <f>INDEX('[2]cotton-prices-historical-chart-'!$B$10700:$B$12603,MATCH(A194,'[2]cotton-prices-historical-chart-'!$A$10700:$A$12603,0))</f>
        <v>0.62680000000000002</v>
      </c>
      <c r="D194" s="135">
        <f t="shared" si="6"/>
        <v>41.669664000000004</v>
      </c>
      <c r="E194">
        <f>INDEX('[3]wti-crude-oil-prices-10-year-da'!$B$655:$B$2543,MATCH(A194,'[3]wti-crude-oil-prices-10-year-da'!$A$655:$A$2543,0))</f>
        <v>35.97</v>
      </c>
      <c r="F194">
        <f t="shared" si="5"/>
        <v>2391.2856000000002</v>
      </c>
      <c r="G194" t="s">
        <v>241</v>
      </c>
    </row>
    <row r="195" spans="1:7" x14ac:dyDescent="0.25">
      <c r="A195" s="133">
        <v>42375</v>
      </c>
      <c r="B195" s="134">
        <v>66.7</v>
      </c>
      <c r="C195" s="134">
        <f>INDEX('[2]cotton-prices-historical-chart-'!$B$10700:$B$12603,MATCH(A195,'[2]cotton-prices-historical-chart-'!$A$10700:$A$12603,0))</f>
        <v>0.62</v>
      </c>
      <c r="D195" s="135">
        <f t="shared" si="6"/>
        <v>41.353999999999999</v>
      </c>
      <c r="E195">
        <f>INDEX('[3]wti-crude-oil-prices-10-year-da'!$B$655:$B$2543,MATCH(A195,'[3]wti-crude-oil-prices-10-year-da'!$A$655:$A$2543,0))</f>
        <v>33.97</v>
      </c>
      <c r="F195">
        <f t="shared" ref="F195:F258" si="7">IFERROR(E195*B195,"")</f>
        <v>2265.799</v>
      </c>
      <c r="G195" t="s">
        <v>241</v>
      </c>
    </row>
    <row r="196" spans="1:7" x14ac:dyDescent="0.25">
      <c r="A196" s="133">
        <v>42376</v>
      </c>
      <c r="B196" s="134">
        <v>66.89</v>
      </c>
      <c r="C196" s="134">
        <f>INDEX('[2]cotton-prices-historical-chart-'!$B$10700:$B$12603,MATCH(A196,'[2]cotton-prices-historical-chart-'!$A$10700:$A$12603,0))</f>
        <v>0.61429999999999996</v>
      </c>
      <c r="D196" s="135">
        <f t="shared" si="6"/>
        <v>41.090526999999994</v>
      </c>
      <c r="E196">
        <f>INDEX('[3]wti-crude-oil-prices-10-year-da'!$B$655:$B$2543,MATCH(A196,'[3]wti-crude-oil-prices-10-year-da'!$A$655:$A$2543,0))</f>
        <v>33.270000000000003</v>
      </c>
      <c r="F196">
        <f t="shared" si="7"/>
        <v>2225.4303000000004</v>
      </c>
      <c r="G196" t="s">
        <v>241</v>
      </c>
    </row>
    <row r="197" spans="1:7" x14ac:dyDescent="0.25">
      <c r="A197" s="133">
        <v>42377</v>
      </c>
      <c r="B197" s="134">
        <v>66.88</v>
      </c>
      <c r="C197" s="134">
        <f>INDEX('[2]cotton-prices-historical-chart-'!$B$10700:$B$12603,MATCH(A197,'[2]cotton-prices-historical-chart-'!$A$10700:$A$12603,0))</f>
        <v>0.61399999999999999</v>
      </c>
      <c r="D197" s="135">
        <f t="shared" si="6"/>
        <v>41.064319999999995</v>
      </c>
      <c r="E197">
        <f>INDEX('[3]wti-crude-oil-prices-10-year-da'!$B$655:$B$2543,MATCH(A197,'[3]wti-crude-oil-prices-10-year-da'!$A$655:$A$2543,0))</f>
        <v>33.159999999999997</v>
      </c>
      <c r="F197">
        <f t="shared" si="7"/>
        <v>2217.7407999999996</v>
      </c>
      <c r="G197" t="s">
        <v>241</v>
      </c>
    </row>
    <row r="198" spans="1:7" x14ac:dyDescent="0.25">
      <c r="A198" s="133">
        <v>42380</v>
      </c>
      <c r="B198" s="134">
        <v>66.760000000000005</v>
      </c>
      <c r="C198" s="134">
        <f>INDEX('[2]cotton-prices-historical-chart-'!$B$10700:$B$12603,MATCH(A198,'[2]cotton-prices-historical-chart-'!$A$10700:$A$12603,0))</f>
        <v>0.61499999999999999</v>
      </c>
      <c r="D198" s="135">
        <f t="shared" si="6"/>
        <v>41.057400000000001</v>
      </c>
      <c r="E198">
        <f>INDEX('[3]wti-crude-oil-prices-10-year-da'!$B$655:$B$2543,MATCH(A198,'[3]wti-crude-oil-prices-10-year-da'!$A$655:$A$2543,0))</f>
        <v>31.41</v>
      </c>
      <c r="F198">
        <f t="shared" si="7"/>
        <v>2096.9316000000003</v>
      </c>
      <c r="G198" t="s">
        <v>241</v>
      </c>
    </row>
    <row r="199" spans="1:7" x14ac:dyDescent="0.25">
      <c r="A199" s="133">
        <v>42381</v>
      </c>
      <c r="B199" s="134">
        <v>66.95</v>
      </c>
      <c r="C199" s="134">
        <f>INDEX('[2]cotton-prices-historical-chart-'!$B$10700:$B$12603,MATCH(A199,'[2]cotton-prices-historical-chart-'!$A$10700:$A$12603,0))</f>
        <v>0.6159</v>
      </c>
      <c r="D199" s="135">
        <f t="shared" si="6"/>
        <v>41.234504999999999</v>
      </c>
      <c r="E199">
        <f>INDEX('[3]wti-crude-oil-prices-10-year-da'!$B$655:$B$2543,MATCH(A199,'[3]wti-crude-oil-prices-10-year-da'!$A$655:$A$2543,0))</f>
        <v>30.44</v>
      </c>
      <c r="F199">
        <f t="shared" si="7"/>
        <v>2037.9580000000001</v>
      </c>
      <c r="G199" t="s">
        <v>241</v>
      </c>
    </row>
    <row r="200" spans="1:7" x14ac:dyDescent="0.25">
      <c r="A200" s="133">
        <v>42382</v>
      </c>
      <c r="B200" s="134">
        <v>66.92</v>
      </c>
      <c r="C200" s="134">
        <f>INDEX('[2]cotton-prices-historical-chart-'!$B$10700:$B$12603,MATCH(A200,'[2]cotton-prices-historical-chart-'!$A$10700:$A$12603,0))</f>
        <v>0.62139999999999995</v>
      </c>
      <c r="D200" s="135">
        <f t="shared" si="6"/>
        <v>41.584088000000001</v>
      </c>
      <c r="E200">
        <f>INDEX('[3]wti-crude-oil-prices-10-year-da'!$B$655:$B$2543,MATCH(A200,'[3]wti-crude-oil-prices-10-year-da'!$A$655:$A$2543,0))</f>
        <v>30.48</v>
      </c>
      <c r="F200">
        <f t="shared" si="7"/>
        <v>2039.7216000000001</v>
      </c>
      <c r="G200" t="s">
        <v>241</v>
      </c>
    </row>
    <row r="201" spans="1:7" x14ac:dyDescent="0.25">
      <c r="A201" s="133">
        <v>42383</v>
      </c>
      <c r="B201" s="134">
        <v>67.319999999999993</v>
      </c>
      <c r="C201" s="134">
        <f>INDEX('[2]cotton-prices-historical-chart-'!$B$10700:$B$12603,MATCH(A201,'[2]cotton-prices-historical-chart-'!$A$10700:$A$12603,0))</f>
        <v>0.61899999999999999</v>
      </c>
      <c r="D201" s="135">
        <f t="shared" si="6"/>
        <v>41.671079999999996</v>
      </c>
      <c r="E201">
        <f>INDEX('[3]wti-crude-oil-prices-10-year-da'!$B$655:$B$2543,MATCH(A201,'[3]wti-crude-oil-prices-10-year-da'!$A$655:$A$2543,0))</f>
        <v>31.382000000000001</v>
      </c>
      <c r="F201">
        <f t="shared" si="7"/>
        <v>2112.6362399999998</v>
      </c>
      <c r="G201" t="s">
        <v>241</v>
      </c>
    </row>
    <row r="202" spans="1:7" x14ac:dyDescent="0.25">
      <c r="A202" s="133">
        <v>42384</v>
      </c>
      <c r="B202" s="134">
        <v>67.77</v>
      </c>
      <c r="C202" s="134">
        <f>INDEX('[2]cotton-prices-historical-chart-'!$B$10700:$B$12603,MATCH(A202,'[2]cotton-prices-historical-chart-'!$A$10700:$A$12603,0))</f>
        <v>0.61409999999999998</v>
      </c>
      <c r="D202" s="135">
        <f t="shared" si="6"/>
        <v>41.617556999999998</v>
      </c>
      <c r="E202">
        <f>INDEX('[3]wti-crude-oil-prices-10-year-da'!$B$655:$B$2543,MATCH(A202,'[3]wti-crude-oil-prices-10-year-da'!$A$655:$A$2543,0))</f>
        <v>29.808</v>
      </c>
      <c r="F202">
        <f t="shared" si="7"/>
        <v>2020.0881599999998</v>
      </c>
      <c r="G202" t="s">
        <v>241</v>
      </c>
    </row>
    <row r="203" spans="1:7" x14ac:dyDescent="0.25">
      <c r="A203" s="133">
        <v>42388</v>
      </c>
      <c r="B203" s="134">
        <v>67.73</v>
      </c>
      <c r="C203" s="134">
        <f>INDEX('[2]cotton-prices-historical-chart-'!$B$10700:$B$12603,MATCH(A203,'[2]cotton-prices-historical-chart-'!$A$10700:$A$12603,0))</f>
        <v>0.62470000000000003</v>
      </c>
      <c r="D203" s="135">
        <f t="shared" si="6"/>
        <v>42.310931000000004</v>
      </c>
      <c r="E203">
        <f>INDEX('[3]wti-crude-oil-prices-10-year-da'!$B$655:$B$2543,MATCH(A203,'[3]wti-crude-oil-prices-10-year-da'!$A$655:$A$2543,0))</f>
        <v>29.126000000000001</v>
      </c>
      <c r="F203">
        <f t="shared" si="7"/>
        <v>1972.7039800000002</v>
      </c>
      <c r="G203" t="s">
        <v>241</v>
      </c>
    </row>
    <row r="204" spans="1:7" x14ac:dyDescent="0.25">
      <c r="A204" s="133">
        <v>42389</v>
      </c>
      <c r="B204" s="134">
        <v>67.959999999999994</v>
      </c>
      <c r="C204" s="134">
        <f>INDEX('[2]cotton-prices-historical-chart-'!$B$10700:$B$12603,MATCH(A204,'[2]cotton-prices-historical-chart-'!$A$10700:$A$12603,0))</f>
        <v>0.61970000000000003</v>
      </c>
      <c r="D204" s="135">
        <f t="shared" si="6"/>
        <v>42.114812000000001</v>
      </c>
      <c r="E204">
        <f>INDEX('[3]wti-crude-oil-prices-10-year-da'!$B$655:$B$2543,MATCH(A204,'[3]wti-crude-oil-prices-10-year-da'!$A$655:$A$2543,0))</f>
        <v>27.99</v>
      </c>
      <c r="F204">
        <f t="shared" si="7"/>
        <v>1902.2003999999997</v>
      </c>
      <c r="G204" t="s">
        <v>241</v>
      </c>
    </row>
    <row r="205" spans="1:7" x14ac:dyDescent="0.25">
      <c r="A205" s="133">
        <v>42390</v>
      </c>
      <c r="B205" s="134">
        <v>67.8</v>
      </c>
      <c r="C205" s="134">
        <f>INDEX('[2]cotton-prices-historical-chart-'!$B$10700:$B$12603,MATCH(A205,'[2]cotton-prices-historical-chart-'!$A$10700:$A$12603,0))</f>
        <v>0.62090000000000001</v>
      </c>
      <c r="D205" s="135">
        <f t="shared" si="6"/>
        <v>42.097020000000001</v>
      </c>
      <c r="E205">
        <f>INDEX('[3]wti-crude-oil-prices-10-year-da'!$B$655:$B$2543,MATCH(A205,'[3]wti-crude-oil-prices-10-year-da'!$A$655:$A$2543,0))</f>
        <v>29.53</v>
      </c>
      <c r="F205">
        <f t="shared" si="7"/>
        <v>2002.134</v>
      </c>
      <c r="G205" t="s">
        <v>241</v>
      </c>
    </row>
    <row r="206" spans="1:7" x14ac:dyDescent="0.25">
      <c r="A206" s="133">
        <v>42391</v>
      </c>
      <c r="B206" s="134">
        <v>67.569999999999993</v>
      </c>
      <c r="C206" s="134">
        <f>INDEX('[2]cotton-prices-historical-chart-'!$B$10700:$B$12603,MATCH(A206,'[2]cotton-prices-historical-chart-'!$A$10700:$A$12603,0))</f>
        <v>0.62450000000000006</v>
      </c>
      <c r="D206" s="135">
        <f t="shared" si="6"/>
        <v>42.197465000000001</v>
      </c>
      <c r="E206">
        <f>INDEX('[3]wti-crude-oil-prices-10-year-da'!$B$655:$B$2543,MATCH(A206,'[3]wti-crude-oil-prices-10-year-da'!$A$655:$A$2543,0))</f>
        <v>32.19</v>
      </c>
      <c r="F206">
        <f t="shared" si="7"/>
        <v>2175.0782999999997</v>
      </c>
      <c r="G206" t="s">
        <v>241</v>
      </c>
    </row>
    <row r="207" spans="1:7" x14ac:dyDescent="0.25">
      <c r="A207" s="133">
        <v>42394</v>
      </c>
      <c r="B207" s="134">
        <v>67.760000000000005</v>
      </c>
      <c r="C207" s="134">
        <f>INDEX('[2]cotton-prices-historical-chart-'!$B$10700:$B$12603,MATCH(A207,'[2]cotton-prices-historical-chart-'!$A$10700:$A$12603,0))</f>
        <v>0.61599999999999999</v>
      </c>
      <c r="D207" s="135">
        <f t="shared" si="6"/>
        <v>41.740160000000003</v>
      </c>
      <c r="E207">
        <f>INDEX('[3]wti-crude-oil-prices-10-year-da'!$B$655:$B$2543,MATCH(A207,'[3]wti-crude-oil-prices-10-year-da'!$A$655:$A$2543,0))</f>
        <v>30.34</v>
      </c>
      <c r="F207">
        <f t="shared" si="7"/>
        <v>2055.8384000000001</v>
      </c>
      <c r="G207" t="s">
        <v>241</v>
      </c>
    </row>
    <row r="208" spans="1:7" x14ac:dyDescent="0.25">
      <c r="A208" s="133">
        <v>42395</v>
      </c>
      <c r="B208" s="134">
        <v>67.739999999999995</v>
      </c>
      <c r="C208" s="134">
        <f>INDEX('[2]cotton-prices-historical-chart-'!$B$10700:$B$12603,MATCH(A208,'[2]cotton-prices-historical-chart-'!$A$10700:$A$12603,0))</f>
        <v>0.61409999999999998</v>
      </c>
      <c r="D208" s="135">
        <f t="shared" si="6"/>
        <v>41.599133999999992</v>
      </c>
      <c r="E208">
        <f>INDEX('[3]wti-crude-oil-prices-10-year-da'!$B$655:$B$2543,MATCH(A208,'[3]wti-crude-oil-prices-10-year-da'!$A$655:$A$2543,0))</f>
        <v>31.45</v>
      </c>
      <c r="F208">
        <f t="shared" si="7"/>
        <v>2130.4229999999998</v>
      </c>
      <c r="G208" t="s">
        <v>241</v>
      </c>
    </row>
    <row r="209" spans="1:7" x14ac:dyDescent="0.25">
      <c r="A209" s="133">
        <v>42396</v>
      </c>
      <c r="B209" s="134">
        <v>68.14</v>
      </c>
      <c r="C209" s="134">
        <f>INDEX('[2]cotton-prices-historical-chart-'!$B$10700:$B$12603,MATCH(A209,'[2]cotton-prices-historical-chart-'!$A$10700:$A$12603,0))</f>
        <v>0.60860000000000003</v>
      </c>
      <c r="D209" s="135">
        <f t="shared" si="6"/>
        <v>41.470004000000003</v>
      </c>
      <c r="E209">
        <f>INDEX('[3]wti-crude-oil-prices-10-year-da'!$B$655:$B$2543,MATCH(A209,'[3]wti-crude-oil-prices-10-year-da'!$A$655:$A$2543,0))</f>
        <v>32.299999999999997</v>
      </c>
      <c r="F209">
        <f t="shared" si="7"/>
        <v>2200.922</v>
      </c>
      <c r="G209" t="s">
        <v>241</v>
      </c>
    </row>
    <row r="210" spans="1:7" x14ac:dyDescent="0.25">
      <c r="A210" s="133">
        <v>42397</v>
      </c>
      <c r="B210" s="134">
        <v>68.05</v>
      </c>
      <c r="C210" s="134">
        <f>INDEX('[2]cotton-prices-historical-chart-'!$B$10700:$B$12603,MATCH(A210,'[2]cotton-prices-historical-chart-'!$A$10700:$A$12603,0))</f>
        <v>0.61360000000000003</v>
      </c>
      <c r="D210" s="135">
        <f t="shared" si="6"/>
        <v>41.755479999999999</v>
      </c>
      <c r="E210">
        <f>INDEX('[3]wti-crude-oil-prices-10-year-da'!$B$655:$B$2543,MATCH(A210,'[3]wti-crude-oil-prices-10-year-da'!$A$655:$A$2543,0))</f>
        <v>33.22</v>
      </c>
      <c r="F210">
        <f t="shared" si="7"/>
        <v>2260.6209999999996</v>
      </c>
      <c r="G210" t="s">
        <v>241</v>
      </c>
    </row>
    <row r="211" spans="1:7" x14ac:dyDescent="0.25">
      <c r="A211" s="133">
        <v>42398</v>
      </c>
      <c r="B211" s="134">
        <v>67.88</v>
      </c>
      <c r="C211" s="134">
        <f>INDEX('[2]cotton-prices-historical-chart-'!$B$10700:$B$12603,MATCH(A211,'[2]cotton-prices-historical-chart-'!$A$10700:$A$12603,0))</f>
        <v>0.61129999999999995</v>
      </c>
      <c r="D211" s="135">
        <f t="shared" si="6"/>
        <v>41.495043999999993</v>
      </c>
      <c r="E211">
        <f>INDEX('[3]wti-crude-oil-prices-10-year-da'!$B$655:$B$2543,MATCH(A211,'[3]wti-crude-oil-prices-10-year-da'!$A$655:$A$2543,0))</f>
        <v>33.619999999999997</v>
      </c>
      <c r="F211">
        <f t="shared" si="7"/>
        <v>2282.1255999999998</v>
      </c>
      <c r="G211" t="s">
        <v>241</v>
      </c>
    </row>
    <row r="212" spans="1:7" x14ac:dyDescent="0.25">
      <c r="A212" s="133">
        <v>42401</v>
      </c>
      <c r="B212" s="134">
        <v>67.84</v>
      </c>
      <c r="C212" s="134">
        <f>INDEX('[2]cotton-prices-historical-chart-'!$B$10700:$B$12603,MATCH(A212,'[2]cotton-prices-historical-chart-'!$A$10700:$A$12603,0))</f>
        <v>0.6179</v>
      </c>
      <c r="D212" s="135">
        <f t="shared" si="6"/>
        <v>41.918336000000004</v>
      </c>
      <c r="E212">
        <f>INDEX('[3]wti-crude-oil-prices-10-year-da'!$B$655:$B$2543,MATCH(A212,'[3]wti-crude-oil-prices-10-year-da'!$A$655:$A$2543,0))</f>
        <v>31.62</v>
      </c>
      <c r="F212">
        <f t="shared" si="7"/>
        <v>2145.1008000000002</v>
      </c>
      <c r="G212" t="s">
        <v>241</v>
      </c>
    </row>
    <row r="213" spans="1:7" x14ac:dyDescent="0.25">
      <c r="A213" s="133">
        <v>42402</v>
      </c>
      <c r="B213" s="134">
        <v>67.97</v>
      </c>
      <c r="C213" s="134">
        <f>INDEX('[2]cotton-prices-historical-chart-'!$B$10700:$B$12603,MATCH(A213,'[2]cotton-prices-historical-chart-'!$A$10700:$A$12603,0))</f>
        <v>0.623</v>
      </c>
      <c r="D213" s="135">
        <f t="shared" si="6"/>
        <v>42.345309999999998</v>
      </c>
      <c r="E213">
        <f>INDEX('[3]wti-crude-oil-prices-10-year-da'!$B$655:$B$2543,MATCH(A213,'[3]wti-crude-oil-prices-10-year-da'!$A$655:$A$2543,0))</f>
        <v>29.88</v>
      </c>
      <c r="F213">
        <f t="shared" si="7"/>
        <v>2030.9435999999998</v>
      </c>
      <c r="G213" t="s">
        <v>241</v>
      </c>
    </row>
    <row r="214" spans="1:7" x14ac:dyDescent="0.25">
      <c r="A214" s="133">
        <v>42403</v>
      </c>
      <c r="B214" s="134">
        <v>67.78</v>
      </c>
      <c r="C214" s="134">
        <f>INDEX('[2]cotton-prices-historical-chart-'!$B$10700:$B$12603,MATCH(A214,'[2]cotton-prices-historical-chart-'!$A$10700:$A$12603,0))</f>
        <v>0.61939999999999995</v>
      </c>
      <c r="D214" s="135">
        <f t="shared" si="6"/>
        <v>41.982931999999998</v>
      </c>
      <c r="E214">
        <f>INDEX('[3]wti-crude-oil-prices-10-year-da'!$B$655:$B$2543,MATCH(A214,'[3]wti-crude-oil-prices-10-year-da'!$A$655:$A$2543,0))</f>
        <v>32.28</v>
      </c>
      <c r="F214">
        <f t="shared" si="7"/>
        <v>2187.9384</v>
      </c>
      <c r="G214" t="s">
        <v>241</v>
      </c>
    </row>
    <row r="215" spans="1:7" x14ac:dyDescent="0.25">
      <c r="A215" s="133">
        <v>42404</v>
      </c>
      <c r="B215" s="134">
        <v>67.540000000000006</v>
      </c>
      <c r="C215" s="134">
        <f>INDEX('[2]cotton-prices-historical-chart-'!$B$10700:$B$12603,MATCH(A215,'[2]cotton-prices-historical-chart-'!$A$10700:$A$12603,0))</f>
        <v>0.60229999999999995</v>
      </c>
      <c r="D215" s="135">
        <f t="shared" si="6"/>
        <v>40.679341999999998</v>
      </c>
      <c r="E215">
        <f>INDEX('[3]wti-crude-oil-prices-10-year-da'!$B$655:$B$2543,MATCH(A215,'[3]wti-crude-oil-prices-10-year-da'!$A$655:$A$2543,0))</f>
        <v>31.72</v>
      </c>
      <c r="F215">
        <f t="shared" si="7"/>
        <v>2142.3688000000002</v>
      </c>
      <c r="G215" t="s">
        <v>241</v>
      </c>
    </row>
    <row r="216" spans="1:7" x14ac:dyDescent="0.25">
      <c r="A216" s="133">
        <v>42405</v>
      </c>
      <c r="B216" s="134">
        <v>67.88</v>
      </c>
      <c r="C216" s="134">
        <f>INDEX('[2]cotton-prices-historical-chart-'!$B$10700:$B$12603,MATCH(A216,'[2]cotton-prices-historical-chart-'!$A$10700:$A$12603,0))</f>
        <v>0.59970000000000001</v>
      </c>
      <c r="D216" s="135">
        <f t="shared" si="6"/>
        <v>40.707636000000001</v>
      </c>
      <c r="E216">
        <f>INDEX('[3]wti-crude-oil-prices-10-year-da'!$B$655:$B$2543,MATCH(A216,'[3]wti-crude-oil-prices-10-year-da'!$A$655:$A$2543,0))</f>
        <v>30.89</v>
      </c>
      <c r="F216">
        <f t="shared" si="7"/>
        <v>2096.8132000000001</v>
      </c>
      <c r="G216" t="s">
        <v>241</v>
      </c>
    </row>
    <row r="217" spans="1:7" x14ac:dyDescent="0.25">
      <c r="A217" s="133">
        <v>42408</v>
      </c>
      <c r="B217" s="134">
        <v>68.03</v>
      </c>
      <c r="C217" s="134">
        <f>INDEX('[2]cotton-prices-historical-chart-'!$B$10700:$B$12603,MATCH(A217,'[2]cotton-prices-historical-chart-'!$A$10700:$A$12603,0))</f>
        <v>0.59599999999999997</v>
      </c>
      <c r="D217" s="135">
        <f t="shared" si="6"/>
        <v>40.545879999999997</v>
      </c>
      <c r="E217">
        <f>INDEX('[3]wti-crude-oil-prices-10-year-da'!$B$655:$B$2543,MATCH(A217,'[3]wti-crude-oil-prices-10-year-da'!$A$655:$A$2543,0))</f>
        <v>29.69</v>
      </c>
      <c r="F217">
        <f t="shared" si="7"/>
        <v>2019.8107000000002</v>
      </c>
      <c r="G217" t="s">
        <v>241</v>
      </c>
    </row>
    <row r="218" spans="1:7" x14ac:dyDescent="0.25">
      <c r="A218" s="133">
        <v>42409</v>
      </c>
      <c r="B218" s="134">
        <v>67.900000000000006</v>
      </c>
      <c r="C218" s="134">
        <f>INDEX('[2]cotton-prices-historical-chart-'!$B$10700:$B$12603,MATCH(A218,'[2]cotton-prices-historical-chart-'!$A$10700:$A$12603,0))</f>
        <v>0.58640000000000003</v>
      </c>
      <c r="D218" s="135">
        <f t="shared" si="6"/>
        <v>39.816560000000003</v>
      </c>
      <c r="E218">
        <f>INDEX('[3]wti-crude-oil-prices-10-year-da'!$B$655:$B$2543,MATCH(A218,'[3]wti-crude-oil-prices-10-year-da'!$A$655:$A$2543,0))</f>
        <v>27.94</v>
      </c>
      <c r="F218">
        <f t="shared" si="7"/>
        <v>1897.1260000000002</v>
      </c>
      <c r="G218" t="s">
        <v>241</v>
      </c>
    </row>
    <row r="219" spans="1:7" x14ac:dyDescent="0.25">
      <c r="A219" s="133">
        <v>42410</v>
      </c>
      <c r="B219" s="134">
        <v>67.86</v>
      </c>
      <c r="C219" s="134">
        <f>INDEX('[2]cotton-prices-historical-chart-'!$B$10700:$B$12603,MATCH(A219,'[2]cotton-prices-historical-chart-'!$A$10700:$A$12603,0))</f>
        <v>0.58879999999999999</v>
      </c>
      <c r="D219" s="135">
        <f t="shared" si="6"/>
        <v>39.955967999999999</v>
      </c>
      <c r="E219">
        <f>INDEX('[3]wti-crude-oil-prices-10-year-da'!$B$655:$B$2543,MATCH(A219,'[3]wti-crude-oil-prices-10-year-da'!$A$655:$A$2543,0))</f>
        <v>27.45</v>
      </c>
      <c r="F219">
        <f t="shared" si="7"/>
        <v>1862.7569999999998</v>
      </c>
      <c r="G219" t="s">
        <v>241</v>
      </c>
    </row>
    <row r="220" spans="1:7" x14ac:dyDescent="0.25">
      <c r="A220" s="133">
        <v>42411</v>
      </c>
      <c r="B220" s="134">
        <v>68.47</v>
      </c>
      <c r="C220" s="134">
        <f>INDEX('[2]cotton-prices-historical-chart-'!$B$10700:$B$12603,MATCH(A220,'[2]cotton-prices-historical-chart-'!$A$10700:$A$12603,0))</f>
        <v>0.58420000000000005</v>
      </c>
      <c r="D220" s="135">
        <f t="shared" si="6"/>
        <v>40.000174000000001</v>
      </c>
      <c r="E220">
        <f>INDEX('[3]wti-crude-oil-prices-10-year-da'!$B$655:$B$2543,MATCH(A220,'[3]wti-crude-oil-prices-10-year-da'!$A$655:$A$2543,0))</f>
        <v>26.21</v>
      </c>
      <c r="F220">
        <f t="shared" si="7"/>
        <v>1794.5987</v>
      </c>
      <c r="G220" t="s">
        <v>241</v>
      </c>
    </row>
    <row r="221" spans="1:7" x14ac:dyDescent="0.25">
      <c r="A221" s="133">
        <v>42412</v>
      </c>
      <c r="B221" s="134">
        <v>68.11</v>
      </c>
      <c r="C221" s="134">
        <f>INDEX('[2]cotton-prices-historical-chart-'!$B$10700:$B$12603,MATCH(A221,'[2]cotton-prices-historical-chart-'!$A$10700:$A$12603,0))</f>
        <v>0.58899999999999997</v>
      </c>
      <c r="D221" s="135">
        <f t="shared" si="6"/>
        <v>40.116789999999995</v>
      </c>
      <c r="E221">
        <f>INDEX('[3]wti-crude-oil-prices-10-year-da'!$B$655:$B$2543,MATCH(A221,'[3]wti-crude-oil-prices-10-year-da'!$A$655:$A$2543,0))</f>
        <v>29.44</v>
      </c>
      <c r="F221">
        <f t="shared" si="7"/>
        <v>2005.1584</v>
      </c>
      <c r="G221" t="s">
        <v>241</v>
      </c>
    </row>
    <row r="222" spans="1:7" x14ac:dyDescent="0.25">
      <c r="A222" s="133">
        <v>42416</v>
      </c>
      <c r="B222" s="134">
        <v>68.47</v>
      </c>
      <c r="C222" s="134">
        <f>INDEX('[2]cotton-prices-historical-chart-'!$B$10700:$B$12603,MATCH(A222,'[2]cotton-prices-historical-chart-'!$A$10700:$A$12603,0))</f>
        <v>0.59850000000000003</v>
      </c>
      <c r="D222" s="135">
        <f t="shared" si="6"/>
        <v>40.979295</v>
      </c>
      <c r="E222">
        <f>INDEX('[3]wti-crude-oil-prices-10-year-da'!$B$655:$B$2543,MATCH(A222,'[3]wti-crude-oil-prices-10-year-da'!$A$655:$A$2543,0))</f>
        <v>29.04</v>
      </c>
      <c r="F222">
        <f t="shared" si="7"/>
        <v>1988.3688</v>
      </c>
      <c r="G222" t="s">
        <v>241</v>
      </c>
    </row>
    <row r="223" spans="1:7" x14ac:dyDescent="0.25">
      <c r="A223" s="133">
        <v>42417</v>
      </c>
      <c r="B223" s="134">
        <v>68.33</v>
      </c>
      <c r="C223" s="134">
        <f>INDEX('[2]cotton-prices-historical-chart-'!$B$10700:$B$12603,MATCH(A223,'[2]cotton-prices-historical-chart-'!$A$10700:$A$12603,0))</f>
        <v>0.59870000000000001</v>
      </c>
      <c r="D223" s="135">
        <f t="shared" si="6"/>
        <v>40.909171000000001</v>
      </c>
      <c r="E223">
        <f>INDEX('[3]wti-crude-oil-prices-10-year-da'!$B$655:$B$2543,MATCH(A223,'[3]wti-crude-oil-prices-10-year-da'!$A$655:$A$2543,0))</f>
        <v>31.123999999999999</v>
      </c>
      <c r="F223">
        <f t="shared" si="7"/>
        <v>2126.7029199999997</v>
      </c>
      <c r="G223" t="s">
        <v>241</v>
      </c>
    </row>
    <row r="224" spans="1:7" x14ac:dyDescent="0.25">
      <c r="A224" s="133">
        <v>42418</v>
      </c>
      <c r="B224" s="134">
        <v>68.540000000000006</v>
      </c>
      <c r="C224" s="134">
        <f>INDEX('[2]cotton-prices-historical-chart-'!$B$10700:$B$12603,MATCH(A224,'[2]cotton-prices-historical-chart-'!$A$10700:$A$12603,0))</f>
        <v>0.59909999999999997</v>
      </c>
      <c r="D224" s="135">
        <f t="shared" si="6"/>
        <v>41.062314000000001</v>
      </c>
      <c r="E224">
        <f>INDEX('[3]wti-crude-oil-prices-10-year-da'!$B$655:$B$2543,MATCH(A224,'[3]wti-crude-oil-prices-10-year-da'!$A$655:$A$2543,0))</f>
        <v>31.634</v>
      </c>
      <c r="F224">
        <f t="shared" si="7"/>
        <v>2168.1943600000004</v>
      </c>
      <c r="G224" t="s">
        <v>241</v>
      </c>
    </row>
    <row r="225" spans="1:7" x14ac:dyDescent="0.25">
      <c r="A225" s="133">
        <v>42419</v>
      </c>
      <c r="B225" s="134">
        <v>68.72</v>
      </c>
      <c r="C225" s="134">
        <f>INDEX('[2]cotton-prices-historical-chart-'!$B$10700:$B$12603,MATCH(A225,'[2]cotton-prices-historical-chart-'!$A$10700:$A$12603,0))</f>
        <v>0.60009999999999997</v>
      </c>
      <c r="D225" s="135">
        <f t="shared" si="6"/>
        <v>41.238871999999994</v>
      </c>
      <c r="E225">
        <f>INDEX('[3]wti-crude-oil-prices-10-year-da'!$B$655:$B$2543,MATCH(A225,'[3]wti-crude-oil-prices-10-year-da'!$A$655:$A$2543,0))</f>
        <v>30.905999999999999</v>
      </c>
      <c r="F225">
        <f t="shared" si="7"/>
        <v>2123.8603199999998</v>
      </c>
      <c r="G225" t="s">
        <v>241</v>
      </c>
    </row>
    <row r="226" spans="1:7" x14ac:dyDescent="0.25">
      <c r="A226" s="133">
        <v>42422</v>
      </c>
      <c r="B226" s="134">
        <v>68.53</v>
      </c>
      <c r="C226" s="134">
        <f>INDEX('[2]cotton-prices-historical-chart-'!$B$10700:$B$12603,MATCH(A226,'[2]cotton-prices-historical-chart-'!$A$10700:$A$12603,0))</f>
        <v>0.57740000000000002</v>
      </c>
      <c r="D226" s="135">
        <f t="shared" si="6"/>
        <v>39.569222000000003</v>
      </c>
      <c r="E226">
        <f>INDEX('[3]wti-crude-oil-prices-10-year-da'!$B$655:$B$2543,MATCH(A226,'[3]wti-crude-oil-prices-10-year-da'!$A$655:$A$2543,0))</f>
        <v>33.008000000000003</v>
      </c>
      <c r="F226">
        <f t="shared" si="7"/>
        <v>2262.0382400000003</v>
      </c>
      <c r="G226" t="s">
        <v>241</v>
      </c>
    </row>
    <row r="227" spans="1:7" x14ac:dyDescent="0.25">
      <c r="A227" s="133">
        <v>42423</v>
      </c>
      <c r="B227" s="134">
        <v>68.56</v>
      </c>
      <c r="C227" s="134">
        <f>INDEX('[2]cotton-prices-historical-chart-'!$B$10700:$B$12603,MATCH(A227,'[2]cotton-prices-historical-chart-'!$A$10700:$A$12603,0))</f>
        <v>0.58169999999999999</v>
      </c>
      <c r="D227" s="135">
        <f t="shared" si="6"/>
        <v>39.881352</v>
      </c>
      <c r="E227">
        <f>INDEX('[3]wti-crude-oil-prices-10-year-da'!$B$655:$B$2543,MATCH(A227,'[3]wti-crude-oil-prices-10-year-da'!$A$655:$A$2543,0))</f>
        <v>31.87</v>
      </c>
      <c r="F227">
        <f t="shared" si="7"/>
        <v>2185.0072</v>
      </c>
      <c r="G227" t="s">
        <v>241</v>
      </c>
    </row>
    <row r="228" spans="1:7" x14ac:dyDescent="0.25">
      <c r="A228" s="133">
        <v>42424</v>
      </c>
      <c r="B228" s="134">
        <v>68.430000000000007</v>
      </c>
      <c r="C228" s="134">
        <f>INDEX('[2]cotton-prices-historical-chart-'!$B$10700:$B$12603,MATCH(A228,'[2]cotton-prices-historical-chart-'!$A$10700:$A$12603,0))</f>
        <v>0.57640000000000002</v>
      </c>
      <c r="D228" s="135">
        <f t="shared" si="6"/>
        <v>39.443052000000009</v>
      </c>
      <c r="E228">
        <f>INDEX('[3]wti-crude-oil-prices-10-year-da'!$B$655:$B$2543,MATCH(A228,'[3]wti-crude-oil-prices-10-year-da'!$A$655:$A$2543,0))</f>
        <v>32.15</v>
      </c>
      <c r="F228">
        <f t="shared" si="7"/>
        <v>2200.0245</v>
      </c>
      <c r="G228" t="s">
        <v>241</v>
      </c>
    </row>
    <row r="229" spans="1:7" x14ac:dyDescent="0.25">
      <c r="A229" s="133">
        <v>42425</v>
      </c>
      <c r="B229" s="134">
        <v>68.77</v>
      </c>
      <c r="C229" s="134">
        <f>INDEX('[2]cotton-prices-historical-chart-'!$B$10700:$B$12603,MATCH(A229,'[2]cotton-prices-historical-chart-'!$A$10700:$A$12603,0))</f>
        <v>0.57999999999999996</v>
      </c>
      <c r="D229" s="135">
        <f t="shared" si="6"/>
        <v>39.886599999999994</v>
      </c>
      <c r="E229">
        <f>INDEX('[3]wti-crude-oil-prices-10-year-da'!$B$655:$B$2543,MATCH(A229,'[3]wti-crude-oil-prices-10-year-da'!$A$655:$A$2543,0))</f>
        <v>33.07</v>
      </c>
      <c r="F229">
        <f t="shared" si="7"/>
        <v>2274.2239</v>
      </c>
      <c r="G229" t="s">
        <v>241</v>
      </c>
    </row>
    <row r="230" spans="1:7" x14ac:dyDescent="0.25">
      <c r="A230" s="133">
        <v>42426</v>
      </c>
      <c r="B230" s="134">
        <v>68.78</v>
      </c>
      <c r="C230" s="134">
        <f>INDEX('[2]cotton-prices-historical-chart-'!$B$10700:$B$12603,MATCH(A230,'[2]cotton-prices-historical-chart-'!$A$10700:$A$12603,0))</f>
        <v>0.57689999999999997</v>
      </c>
      <c r="D230" s="135">
        <f t="shared" si="6"/>
        <v>39.679181999999997</v>
      </c>
      <c r="E230">
        <f>INDEX('[3]wti-crude-oil-prices-10-year-da'!$B$655:$B$2543,MATCH(A230,'[3]wti-crude-oil-prices-10-year-da'!$A$655:$A$2543,0))</f>
        <v>32.78</v>
      </c>
      <c r="F230">
        <f t="shared" si="7"/>
        <v>2254.6084000000001</v>
      </c>
      <c r="G230" t="s">
        <v>241</v>
      </c>
    </row>
    <row r="231" spans="1:7" x14ac:dyDescent="0.25">
      <c r="A231" s="133">
        <v>42429</v>
      </c>
      <c r="B231" s="134">
        <v>68.19</v>
      </c>
      <c r="C231" s="134">
        <f>INDEX('[2]cotton-prices-historical-chart-'!$B$10700:$B$12603,MATCH(A231,'[2]cotton-prices-historical-chart-'!$A$10700:$A$12603,0))</f>
        <v>0.56799999999999995</v>
      </c>
      <c r="D231" s="135">
        <f t="shared" si="6"/>
        <v>38.731919999999995</v>
      </c>
      <c r="E231">
        <f>INDEX('[3]wti-crude-oil-prices-10-year-da'!$B$655:$B$2543,MATCH(A231,'[3]wti-crude-oil-prices-10-year-da'!$A$655:$A$2543,0))</f>
        <v>33.75</v>
      </c>
      <c r="F231">
        <f t="shared" si="7"/>
        <v>2301.4124999999999</v>
      </c>
      <c r="G231" t="s">
        <v>241</v>
      </c>
    </row>
    <row r="232" spans="1:7" x14ac:dyDescent="0.25">
      <c r="A232" s="133">
        <v>42430</v>
      </c>
      <c r="B232" s="134">
        <v>67.599999999999994</v>
      </c>
      <c r="C232" s="134">
        <f>INDEX('[2]cotton-prices-historical-chart-'!$B$10700:$B$12603,MATCH(A232,'[2]cotton-prices-historical-chart-'!$A$10700:$A$12603,0))</f>
        <v>0.56110000000000004</v>
      </c>
      <c r="D232" s="135">
        <f t="shared" si="6"/>
        <v>37.93036</v>
      </c>
      <c r="E232">
        <f>INDEX('[3]wti-crude-oil-prices-10-year-da'!$B$655:$B$2543,MATCH(A232,'[3]wti-crude-oil-prices-10-year-da'!$A$655:$A$2543,0))</f>
        <v>34.4</v>
      </c>
      <c r="F232">
        <f t="shared" si="7"/>
        <v>2325.4399999999996</v>
      </c>
      <c r="G232" t="s">
        <v>241</v>
      </c>
    </row>
    <row r="233" spans="1:7" x14ac:dyDescent="0.25">
      <c r="A233" s="133">
        <v>42431</v>
      </c>
      <c r="B233" s="134">
        <v>67.27</v>
      </c>
      <c r="C233" s="134">
        <f>INDEX('[2]cotton-prices-historical-chart-'!$B$10700:$B$12603,MATCH(A233,'[2]cotton-prices-historical-chart-'!$A$10700:$A$12603,0))</f>
        <v>0.55930000000000002</v>
      </c>
      <c r="D233" s="135">
        <f t="shared" si="6"/>
        <v>37.624110999999999</v>
      </c>
      <c r="E233">
        <f>INDEX('[3]wti-crude-oil-prices-10-year-da'!$B$655:$B$2543,MATCH(A233,'[3]wti-crude-oil-prices-10-year-da'!$A$655:$A$2543,0))</f>
        <v>34.659999999999997</v>
      </c>
      <c r="F233">
        <f t="shared" si="7"/>
        <v>2331.5781999999995</v>
      </c>
      <c r="G233" t="s">
        <v>241</v>
      </c>
    </row>
    <row r="234" spans="1:7" x14ac:dyDescent="0.25">
      <c r="A234" s="133">
        <v>42432</v>
      </c>
      <c r="B234" s="134">
        <v>67.12</v>
      </c>
      <c r="C234" s="134">
        <f>INDEX('[2]cotton-prices-historical-chart-'!$B$10700:$B$12603,MATCH(A234,'[2]cotton-prices-historical-chart-'!$A$10700:$A$12603,0))</f>
        <v>0.56410000000000005</v>
      </c>
      <c r="D234" s="135">
        <f t="shared" si="6"/>
        <v>37.862392000000007</v>
      </c>
      <c r="E234">
        <f>INDEX('[3]wti-crude-oil-prices-10-year-da'!$B$655:$B$2543,MATCH(A234,'[3]wti-crude-oil-prices-10-year-da'!$A$655:$A$2543,0))</f>
        <v>34.57</v>
      </c>
      <c r="F234">
        <f t="shared" si="7"/>
        <v>2320.3384000000001</v>
      </c>
      <c r="G234" t="s">
        <v>241</v>
      </c>
    </row>
    <row r="235" spans="1:7" x14ac:dyDescent="0.25">
      <c r="A235" s="133">
        <v>42433</v>
      </c>
      <c r="B235" s="134">
        <v>66.959999999999994</v>
      </c>
      <c r="C235" s="134">
        <f>INDEX('[2]cotton-prices-historical-chart-'!$B$10700:$B$12603,MATCH(A235,'[2]cotton-prices-historical-chart-'!$A$10700:$A$12603,0))</f>
        <v>0.57110000000000005</v>
      </c>
      <c r="D235" s="135">
        <f t="shared" si="6"/>
        <v>38.240856000000001</v>
      </c>
      <c r="E235">
        <f>INDEX('[3]wti-crude-oil-prices-10-year-da'!$B$655:$B$2543,MATCH(A235,'[3]wti-crude-oil-prices-10-year-da'!$A$655:$A$2543,0))</f>
        <v>35.92</v>
      </c>
      <c r="F235">
        <f t="shared" si="7"/>
        <v>2405.2031999999999</v>
      </c>
      <c r="G235" t="s">
        <v>241</v>
      </c>
    </row>
    <row r="236" spans="1:7" x14ac:dyDescent="0.25">
      <c r="A236" s="133">
        <v>42436</v>
      </c>
      <c r="B236" s="134">
        <v>66.989999999999995</v>
      </c>
      <c r="C236" s="134">
        <f>INDEX('[2]cotton-prices-historical-chart-'!$B$10700:$B$12603,MATCH(A236,'[2]cotton-prices-historical-chart-'!$A$10700:$A$12603,0))</f>
        <v>0.57379999999999998</v>
      </c>
      <c r="D236" s="135">
        <f t="shared" si="6"/>
        <v>38.438861999999993</v>
      </c>
      <c r="E236">
        <f>INDEX('[3]wti-crude-oil-prices-10-year-da'!$B$655:$B$2543,MATCH(A236,'[3]wti-crude-oil-prices-10-year-da'!$A$655:$A$2543,0))</f>
        <v>37.9</v>
      </c>
      <c r="F236">
        <f t="shared" si="7"/>
        <v>2538.9209999999998</v>
      </c>
      <c r="G236" t="s">
        <v>241</v>
      </c>
    </row>
    <row r="237" spans="1:7" x14ac:dyDescent="0.25">
      <c r="A237" s="133">
        <v>42437</v>
      </c>
      <c r="B237" s="134">
        <v>67.31</v>
      </c>
      <c r="C237" s="134">
        <f>INDEX('[2]cotton-prices-historical-chart-'!$B$10700:$B$12603,MATCH(A237,'[2]cotton-prices-historical-chart-'!$A$10700:$A$12603,0))</f>
        <v>0.56859999999999999</v>
      </c>
      <c r="D237" s="135">
        <f t="shared" si="6"/>
        <v>38.272466000000001</v>
      </c>
      <c r="E237">
        <f>INDEX('[3]wti-crude-oil-prices-10-year-da'!$B$655:$B$2543,MATCH(A237,'[3]wti-crude-oil-prices-10-year-da'!$A$655:$A$2543,0))</f>
        <v>36.5</v>
      </c>
      <c r="F237">
        <f t="shared" si="7"/>
        <v>2456.8150000000001</v>
      </c>
      <c r="G237" t="s">
        <v>241</v>
      </c>
    </row>
    <row r="238" spans="1:7" x14ac:dyDescent="0.25">
      <c r="A238" s="133">
        <v>42438</v>
      </c>
      <c r="B238" s="134">
        <v>67.13</v>
      </c>
      <c r="C238" s="134">
        <f>INDEX('[2]cotton-prices-historical-chart-'!$B$10700:$B$12603,MATCH(A238,'[2]cotton-prices-historical-chart-'!$A$10700:$A$12603,0))</f>
        <v>0.56589999999999996</v>
      </c>
      <c r="D238" s="135">
        <f t="shared" si="6"/>
        <v>37.988866999999992</v>
      </c>
      <c r="E238">
        <f>INDEX('[3]wti-crude-oil-prices-10-year-da'!$B$655:$B$2543,MATCH(A238,'[3]wti-crude-oil-prices-10-year-da'!$A$655:$A$2543,0))</f>
        <v>38.29</v>
      </c>
      <c r="F238">
        <f t="shared" si="7"/>
        <v>2570.4076999999997</v>
      </c>
      <c r="G238" t="s">
        <v>241</v>
      </c>
    </row>
    <row r="239" spans="1:7" x14ac:dyDescent="0.25">
      <c r="A239" s="133">
        <v>42439</v>
      </c>
      <c r="B239" s="134">
        <v>67.3</v>
      </c>
      <c r="C239" s="134">
        <f>INDEX('[2]cotton-prices-historical-chart-'!$B$10700:$B$12603,MATCH(A239,'[2]cotton-prices-historical-chart-'!$A$10700:$A$12603,0))</f>
        <v>0.56830000000000003</v>
      </c>
      <c r="D239" s="135">
        <f t="shared" si="6"/>
        <v>38.246589999999998</v>
      </c>
      <c r="E239">
        <f>INDEX('[3]wti-crude-oil-prices-10-year-da'!$B$655:$B$2543,MATCH(A239,'[3]wti-crude-oil-prices-10-year-da'!$A$655:$A$2543,0))</f>
        <v>37.840000000000003</v>
      </c>
      <c r="F239">
        <f t="shared" si="7"/>
        <v>2546.6320000000001</v>
      </c>
      <c r="G239" t="s">
        <v>241</v>
      </c>
    </row>
    <row r="240" spans="1:7" x14ac:dyDescent="0.25">
      <c r="A240" s="133">
        <v>42440</v>
      </c>
      <c r="B240" s="134">
        <v>66.94</v>
      </c>
      <c r="C240" s="134">
        <f>INDEX('[2]cotton-prices-historical-chart-'!$B$10700:$B$12603,MATCH(A240,'[2]cotton-prices-historical-chart-'!$A$10700:$A$12603,0))</f>
        <v>0.57150000000000001</v>
      </c>
      <c r="D240" s="135">
        <f t="shared" si="6"/>
        <v>38.256209999999996</v>
      </c>
      <c r="E240">
        <f>INDEX('[3]wti-crude-oil-prices-10-year-da'!$B$655:$B$2543,MATCH(A240,'[3]wti-crude-oil-prices-10-year-da'!$A$655:$A$2543,0))</f>
        <v>38.5</v>
      </c>
      <c r="F240">
        <f t="shared" si="7"/>
        <v>2577.19</v>
      </c>
      <c r="G240" t="s">
        <v>241</v>
      </c>
    </row>
    <row r="241" spans="1:7" x14ac:dyDescent="0.25">
      <c r="A241" s="133">
        <v>42443</v>
      </c>
      <c r="B241" s="134">
        <v>67.14</v>
      </c>
      <c r="C241" s="134">
        <f>INDEX('[2]cotton-prices-historical-chart-'!$B$10700:$B$12603,MATCH(A241,'[2]cotton-prices-historical-chart-'!$A$10700:$A$12603,0))</f>
        <v>0.58289999999999997</v>
      </c>
      <c r="D241" s="135">
        <f t="shared" si="6"/>
        <v>39.135905999999999</v>
      </c>
      <c r="E241">
        <f>INDEX('[3]wti-crude-oil-prices-10-year-da'!$B$655:$B$2543,MATCH(A241,'[3]wti-crude-oil-prices-10-year-da'!$A$655:$A$2543,0))</f>
        <v>37.18</v>
      </c>
      <c r="F241">
        <f t="shared" si="7"/>
        <v>2496.2651999999998</v>
      </c>
      <c r="G241" t="s">
        <v>241</v>
      </c>
    </row>
    <row r="242" spans="1:7" x14ac:dyDescent="0.25">
      <c r="A242" s="133">
        <v>42444</v>
      </c>
      <c r="B242" s="134">
        <v>67.37</v>
      </c>
      <c r="C242" s="134">
        <f>INDEX('[2]cotton-prices-historical-chart-'!$B$10700:$B$12603,MATCH(A242,'[2]cotton-prices-historical-chart-'!$A$10700:$A$12603,0))</f>
        <v>0.58240000000000003</v>
      </c>
      <c r="D242" s="135">
        <f t="shared" si="6"/>
        <v>39.236288000000002</v>
      </c>
      <c r="E242">
        <f>INDEX('[3]wti-crude-oil-prices-10-year-da'!$B$655:$B$2543,MATCH(A242,'[3]wti-crude-oil-prices-10-year-da'!$A$655:$A$2543,0))</f>
        <v>36.340000000000003</v>
      </c>
      <c r="F242">
        <f t="shared" si="7"/>
        <v>2448.2258000000006</v>
      </c>
      <c r="G242" t="s">
        <v>241</v>
      </c>
    </row>
    <row r="243" spans="1:7" x14ac:dyDescent="0.25">
      <c r="A243" s="133">
        <v>42445</v>
      </c>
      <c r="B243" s="134">
        <v>66.83</v>
      </c>
      <c r="C243" s="134">
        <f>INDEX('[2]cotton-prices-historical-chart-'!$B$10700:$B$12603,MATCH(A243,'[2]cotton-prices-historical-chart-'!$A$10700:$A$12603,0))</f>
        <v>0.58320000000000005</v>
      </c>
      <c r="D243" s="135">
        <f t="shared" si="6"/>
        <v>38.975256000000002</v>
      </c>
      <c r="E243">
        <f>INDEX('[3]wti-crude-oil-prices-10-year-da'!$B$655:$B$2543,MATCH(A243,'[3]wti-crude-oil-prices-10-year-da'!$A$655:$A$2543,0))</f>
        <v>38.768000000000001</v>
      </c>
      <c r="F243">
        <f t="shared" si="7"/>
        <v>2590.86544</v>
      </c>
      <c r="G243" t="s">
        <v>241</v>
      </c>
    </row>
    <row r="244" spans="1:7" x14ac:dyDescent="0.25">
      <c r="A244" s="133">
        <v>42446</v>
      </c>
      <c r="B244" s="134">
        <v>66.47</v>
      </c>
      <c r="C244" s="134">
        <f>INDEX('[2]cotton-prices-historical-chart-'!$B$10700:$B$12603,MATCH(A244,'[2]cotton-prices-historical-chart-'!$A$10700:$A$12603,0))</f>
        <v>0.58360000000000001</v>
      </c>
      <c r="D244" s="135">
        <f t="shared" si="6"/>
        <v>38.791891999999997</v>
      </c>
      <c r="E244">
        <f>INDEX('[3]wti-crude-oil-prices-10-year-da'!$B$655:$B$2543,MATCH(A244,'[3]wti-crude-oil-prices-10-year-da'!$A$655:$A$2543,0))</f>
        <v>40.783999999999999</v>
      </c>
      <c r="F244">
        <f t="shared" si="7"/>
        <v>2710.91248</v>
      </c>
      <c r="G244" t="s">
        <v>241</v>
      </c>
    </row>
    <row r="245" spans="1:7" x14ac:dyDescent="0.25">
      <c r="A245" s="133">
        <v>42447</v>
      </c>
      <c r="B245" s="134">
        <v>66.38</v>
      </c>
      <c r="C245" s="134">
        <f>INDEX('[2]cotton-prices-historical-chart-'!$B$10700:$B$12603,MATCH(A245,'[2]cotton-prices-historical-chart-'!$A$10700:$A$12603,0))</f>
        <v>0.5716</v>
      </c>
      <c r="D245" s="135">
        <f t="shared" si="6"/>
        <v>37.942807999999999</v>
      </c>
      <c r="E245">
        <f>INDEX('[3]wti-crude-oil-prices-10-year-da'!$B$655:$B$2543,MATCH(A245,'[3]wti-crude-oil-prices-10-year-da'!$A$655:$A$2543,0))</f>
        <v>40.46</v>
      </c>
      <c r="F245">
        <f t="shared" si="7"/>
        <v>2685.7347999999997</v>
      </c>
      <c r="G245" t="s">
        <v>241</v>
      </c>
    </row>
    <row r="246" spans="1:7" x14ac:dyDescent="0.25">
      <c r="A246" s="133">
        <v>42450</v>
      </c>
      <c r="B246" s="134">
        <v>66.5</v>
      </c>
      <c r="C246" s="134">
        <f>INDEX('[2]cotton-prices-historical-chart-'!$B$10700:$B$12603,MATCH(A246,'[2]cotton-prices-historical-chart-'!$A$10700:$A$12603,0))</f>
        <v>0.58169999999999999</v>
      </c>
      <c r="D246" s="135">
        <f t="shared" si="6"/>
        <v>38.683050000000001</v>
      </c>
      <c r="E246">
        <f>INDEX('[3]wti-crude-oil-prices-10-year-da'!$B$655:$B$2543,MATCH(A246,'[3]wti-crude-oil-prices-10-year-da'!$A$655:$A$2543,0))</f>
        <v>41.198</v>
      </c>
      <c r="F246">
        <f t="shared" si="7"/>
        <v>2739.6669999999999</v>
      </c>
      <c r="G246" t="s">
        <v>241</v>
      </c>
    </row>
    <row r="247" spans="1:7" x14ac:dyDescent="0.25">
      <c r="A247" s="133">
        <v>42451</v>
      </c>
      <c r="B247" s="134">
        <v>66.760000000000005</v>
      </c>
      <c r="C247" s="134">
        <f>INDEX('[2]cotton-prices-historical-chart-'!$B$10700:$B$12603,MATCH(A247,'[2]cotton-prices-historical-chart-'!$A$10700:$A$12603,0))</f>
        <v>0.5837</v>
      </c>
      <c r="D247" s="135">
        <f t="shared" si="6"/>
        <v>38.967812000000002</v>
      </c>
      <c r="E247">
        <f>INDEX('[3]wti-crude-oil-prices-10-year-da'!$B$655:$B$2543,MATCH(A247,'[3]wti-crude-oil-prices-10-year-da'!$A$655:$A$2543,0))</f>
        <v>41.45</v>
      </c>
      <c r="F247">
        <f t="shared" si="7"/>
        <v>2767.2020000000002</v>
      </c>
      <c r="G247" t="s">
        <v>241</v>
      </c>
    </row>
    <row r="248" spans="1:7" x14ac:dyDescent="0.25">
      <c r="A248" s="133">
        <v>42452</v>
      </c>
      <c r="B248" s="134">
        <v>66.930000000000007</v>
      </c>
      <c r="C248" s="134">
        <f>INDEX('[2]cotton-prices-historical-chart-'!$B$10700:$B$12603,MATCH(A248,'[2]cotton-prices-historical-chart-'!$A$10700:$A$12603,0))</f>
        <v>0.58389999999999997</v>
      </c>
      <c r="D248" s="135">
        <f t="shared" si="6"/>
        <v>39.080427</v>
      </c>
      <c r="E248">
        <f>INDEX('[3]wti-crude-oil-prices-10-year-da'!$B$655:$B$2543,MATCH(A248,'[3]wti-crude-oil-prices-10-year-da'!$A$655:$A$2543,0))</f>
        <v>39.79</v>
      </c>
      <c r="F248">
        <f t="shared" si="7"/>
        <v>2663.1447000000003</v>
      </c>
      <c r="G248" t="s">
        <v>241</v>
      </c>
    </row>
    <row r="249" spans="1:7" x14ac:dyDescent="0.25">
      <c r="A249" s="133">
        <v>42453</v>
      </c>
      <c r="B249" s="134">
        <v>66.92</v>
      </c>
      <c r="C249" s="134">
        <f>INDEX('[2]cotton-prices-historical-chart-'!$B$10700:$B$12603,MATCH(A249,'[2]cotton-prices-historical-chart-'!$A$10700:$A$12603,0))</f>
        <v>0.57720000000000005</v>
      </c>
      <c r="D249" s="135">
        <f t="shared" si="6"/>
        <v>38.626224000000001</v>
      </c>
      <c r="E249">
        <f>INDEX('[3]wti-crude-oil-prices-10-year-da'!$B$655:$B$2543,MATCH(A249,'[3]wti-crude-oil-prices-10-year-da'!$A$655:$A$2543,0))</f>
        <v>39.46</v>
      </c>
      <c r="F249">
        <f t="shared" si="7"/>
        <v>2640.6632</v>
      </c>
      <c r="G249" t="s">
        <v>241</v>
      </c>
    </row>
    <row r="250" spans="1:7" x14ac:dyDescent="0.25">
      <c r="A250" s="133">
        <v>42457</v>
      </c>
      <c r="B250" s="134">
        <v>66.61</v>
      </c>
      <c r="C250" s="134">
        <f>INDEX('[2]cotton-prices-historical-chart-'!$B$10700:$B$12603,MATCH(A250,'[2]cotton-prices-historical-chart-'!$A$10700:$A$12603,0))</f>
        <v>0.57799999999999996</v>
      </c>
      <c r="D250" s="135">
        <f t="shared" ref="D250:D311" si="8">C250*B250</f>
        <v>38.500579999999999</v>
      </c>
      <c r="E250">
        <f>INDEX('[3]wti-crude-oil-prices-10-year-da'!$B$655:$B$2543,MATCH(A250,'[3]wti-crude-oil-prices-10-year-da'!$A$655:$A$2543,0))</f>
        <v>39.39</v>
      </c>
      <c r="F250">
        <f t="shared" si="7"/>
        <v>2623.7678999999998</v>
      </c>
      <c r="G250" t="s">
        <v>241</v>
      </c>
    </row>
    <row r="251" spans="1:7" x14ac:dyDescent="0.25">
      <c r="A251" s="133">
        <v>42458</v>
      </c>
      <c r="B251" s="134">
        <v>66.23</v>
      </c>
      <c r="C251" s="134">
        <f>INDEX('[2]cotton-prices-historical-chart-'!$B$10700:$B$12603,MATCH(A251,'[2]cotton-prices-historical-chart-'!$A$10700:$A$12603,0))</f>
        <v>0.57379999999999998</v>
      </c>
      <c r="D251" s="135">
        <f t="shared" si="8"/>
        <v>38.002774000000002</v>
      </c>
      <c r="E251">
        <f>INDEX('[3]wti-crude-oil-prices-10-year-da'!$B$655:$B$2543,MATCH(A251,'[3]wti-crude-oil-prices-10-year-da'!$A$655:$A$2543,0))</f>
        <v>38.28</v>
      </c>
      <c r="F251">
        <f t="shared" si="7"/>
        <v>2535.2844</v>
      </c>
      <c r="G251" t="s">
        <v>241</v>
      </c>
    </row>
    <row r="252" spans="1:7" x14ac:dyDescent="0.25">
      <c r="A252" s="133">
        <v>42459</v>
      </c>
      <c r="B252" s="134">
        <v>66.19</v>
      </c>
      <c r="C252" s="134">
        <f>INDEX('[2]cotton-prices-historical-chart-'!$B$10700:$B$12603,MATCH(A252,'[2]cotton-prices-historical-chart-'!$A$10700:$A$12603,0))</f>
        <v>0.57669999999999999</v>
      </c>
      <c r="D252" s="135">
        <f t="shared" si="8"/>
        <v>38.171772999999995</v>
      </c>
      <c r="E252">
        <f>INDEX('[3]wti-crude-oil-prices-10-year-da'!$B$655:$B$2543,MATCH(A252,'[3]wti-crude-oil-prices-10-year-da'!$A$655:$A$2543,0))</f>
        <v>38.32</v>
      </c>
      <c r="F252">
        <f t="shared" si="7"/>
        <v>2536.4007999999999</v>
      </c>
      <c r="G252" t="s">
        <v>241</v>
      </c>
    </row>
    <row r="253" spans="1:7" x14ac:dyDescent="0.25">
      <c r="A253" s="133">
        <v>42460</v>
      </c>
      <c r="B253" s="134">
        <v>66.290000000000006</v>
      </c>
      <c r="C253" s="134">
        <f>INDEX('[2]cotton-prices-historical-chart-'!$B$10700:$B$12603,MATCH(A253,'[2]cotton-prices-historical-chart-'!$A$10700:$A$12603,0))</f>
        <v>0.58440000000000003</v>
      </c>
      <c r="D253" s="135">
        <f t="shared" si="8"/>
        <v>38.739876000000002</v>
      </c>
      <c r="E253">
        <f>INDEX('[3]wti-crude-oil-prices-10-year-da'!$B$655:$B$2543,MATCH(A253,'[3]wti-crude-oil-prices-10-year-da'!$A$655:$A$2543,0))</f>
        <v>38.340000000000003</v>
      </c>
      <c r="F253">
        <f t="shared" si="7"/>
        <v>2541.5586000000003</v>
      </c>
      <c r="G253" t="s">
        <v>241</v>
      </c>
    </row>
    <row r="254" spans="1:7" x14ac:dyDescent="0.25">
      <c r="A254" s="133">
        <v>42461</v>
      </c>
      <c r="B254" s="134">
        <v>66.239999999999995</v>
      </c>
      <c r="C254" s="134">
        <f>INDEX('[2]cotton-prices-historical-chart-'!$B$10700:$B$12603,MATCH(A254,'[2]cotton-prices-historical-chart-'!$A$10700:$A$12603,0))</f>
        <v>0.59199999999999997</v>
      </c>
      <c r="D254" s="135">
        <f t="shared" si="8"/>
        <v>39.214079999999996</v>
      </c>
      <c r="E254">
        <f>INDEX('[3]wti-crude-oil-prices-10-year-da'!$B$655:$B$2543,MATCH(A254,'[3]wti-crude-oil-prices-10-year-da'!$A$655:$A$2543,0))</f>
        <v>36.79</v>
      </c>
      <c r="F254">
        <f t="shared" si="7"/>
        <v>2436.9695999999999</v>
      </c>
      <c r="G254" t="s">
        <v>241</v>
      </c>
    </row>
    <row r="255" spans="1:7" x14ac:dyDescent="0.25">
      <c r="A255" s="133">
        <v>42464</v>
      </c>
      <c r="B255" s="134">
        <v>66.11</v>
      </c>
      <c r="C255" s="134">
        <f>INDEX('[2]cotton-prices-historical-chart-'!$B$10700:$B$12603,MATCH(A255,'[2]cotton-prices-historical-chart-'!$A$10700:$A$12603,0))</f>
        <v>0.58960000000000001</v>
      </c>
      <c r="D255" s="135">
        <f t="shared" si="8"/>
        <v>38.978456000000001</v>
      </c>
      <c r="E255">
        <f>INDEX('[3]wti-crude-oil-prices-10-year-da'!$B$655:$B$2543,MATCH(A255,'[3]wti-crude-oil-prices-10-year-da'!$A$655:$A$2543,0))</f>
        <v>35.700000000000003</v>
      </c>
      <c r="F255">
        <f t="shared" si="7"/>
        <v>2360.127</v>
      </c>
      <c r="G255" t="s">
        <v>241</v>
      </c>
    </row>
    <row r="256" spans="1:7" x14ac:dyDescent="0.25">
      <c r="A256" s="133">
        <v>42465</v>
      </c>
      <c r="B256" s="134">
        <v>66.42</v>
      </c>
      <c r="C256" s="134">
        <f>INDEX('[2]cotton-prices-historical-chart-'!$B$10700:$B$12603,MATCH(A256,'[2]cotton-prices-historical-chart-'!$A$10700:$A$12603,0))</f>
        <v>0.58899999999999997</v>
      </c>
      <c r="D256" s="135">
        <f t="shared" si="8"/>
        <v>39.121380000000002</v>
      </c>
      <c r="E256">
        <f>INDEX('[3]wti-crude-oil-prices-10-year-da'!$B$655:$B$2543,MATCH(A256,'[3]wti-crude-oil-prices-10-year-da'!$A$655:$A$2543,0))</f>
        <v>35.89</v>
      </c>
      <c r="F256">
        <f t="shared" si="7"/>
        <v>2383.8137999999999</v>
      </c>
      <c r="G256" t="s">
        <v>241</v>
      </c>
    </row>
    <row r="257" spans="1:7" x14ac:dyDescent="0.25">
      <c r="A257" s="133">
        <v>42466</v>
      </c>
      <c r="B257" s="134">
        <v>66.52</v>
      </c>
      <c r="C257" s="134">
        <f>INDEX('[2]cotton-prices-historical-chart-'!$B$10700:$B$12603,MATCH(A257,'[2]cotton-prices-historical-chart-'!$A$10700:$A$12603,0))</f>
        <v>0.58750000000000002</v>
      </c>
      <c r="D257" s="135">
        <f t="shared" si="8"/>
        <v>39.080500000000001</v>
      </c>
      <c r="E257">
        <f>INDEX('[3]wti-crude-oil-prices-10-year-da'!$B$655:$B$2543,MATCH(A257,'[3]wti-crude-oil-prices-10-year-da'!$A$655:$A$2543,0))</f>
        <v>37.75</v>
      </c>
      <c r="F257">
        <f t="shared" si="7"/>
        <v>2511.1299999999997</v>
      </c>
      <c r="G257" t="s">
        <v>241</v>
      </c>
    </row>
    <row r="258" spans="1:7" x14ac:dyDescent="0.25">
      <c r="A258" s="133">
        <v>42467</v>
      </c>
      <c r="B258" s="134">
        <v>66.760000000000005</v>
      </c>
      <c r="C258" s="134">
        <f>INDEX('[2]cotton-prices-historical-chart-'!$B$10700:$B$12603,MATCH(A258,'[2]cotton-prices-historical-chart-'!$A$10700:$A$12603,0))</f>
        <v>0.59030000000000005</v>
      </c>
      <c r="D258" s="135">
        <f t="shared" si="8"/>
        <v>39.408428000000008</v>
      </c>
      <c r="E258">
        <f>INDEX('[3]wti-crude-oil-prices-10-year-da'!$B$655:$B$2543,MATCH(A258,'[3]wti-crude-oil-prices-10-year-da'!$A$655:$A$2543,0))</f>
        <v>37.26</v>
      </c>
      <c r="F258">
        <f t="shared" si="7"/>
        <v>2487.4776000000002</v>
      </c>
      <c r="G258" t="s">
        <v>241</v>
      </c>
    </row>
    <row r="259" spans="1:7" x14ac:dyDescent="0.25">
      <c r="A259" s="133">
        <v>42468</v>
      </c>
      <c r="B259" s="134">
        <v>66.55</v>
      </c>
      <c r="C259" s="134">
        <f>INDEX('[2]cotton-prices-historical-chart-'!$B$10700:$B$12603,MATCH(A259,'[2]cotton-prices-historical-chart-'!$A$10700:$A$12603,0))</f>
        <v>0.60070000000000001</v>
      </c>
      <c r="D259" s="135">
        <f t="shared" si="8"/>
        <v>39.976585</v>
      </c>
      <c r="E259">
        <f>INDEX('[3]wti-crude-oil-prices-10-year-da'!$B$655:$B$2543,MATCH(A259,'[3]wti-crude-oil-prices-10-year-da'!$A$655:$A$2543,0))</f>
        <v>39.72</v>
      </c>
      <c r="F259">
        <f t="shared" ref="F259:F322" si="9">IFERROR(E259*B259,"")</f>
        <v>2643.366</v>
      </c>
      <c r="G259" t="s">
        <v>241</v>
      </c>
    </row>
    <row r="260" spans="1:7" x14ac:dyDescent="0.25">
      <c r="A260" s="133">
        <v>42471</v>
      </c>
      <c r="B260" s="134">
        <v>66.290000000000006</v>
      </c>
      <c r="C260" s="134">
        <f>INDEX('[2]cotton-prices-historical-chart-'!$B$10700:$B$12603,MATCH(A260,'[2]cotton-prices-historical-chart-'!$A$10700:$A$12603,0))</f>
        <v>0.60709999999999997</v>
      </c>
      <c r="D260" s="135">
        <f t="shared" si="8"/>
        <v>40.244658999999999</v>
      </c>
      <c r="E260">
        <f>INDEX('[3]wti-crude-oil-prices-10-year-da'!$B$655:$B$2543,MATCH(A260,'[3]wti-crude-oil-prices-10-year-da'!$A$655:$A$2543,0))</f>
        <v>40.36</v>
      </c>
      <c r="F260">
        <f t="shared" si="9"/>
        <v>2675.4644000000003</v>
      </c>
      <c r="G260" t="s">
        <v>241</v>
      </c>
    </row>
    <row r="261" spans="1:7" x14ac:dyDescent="0.25">
      <c r="A261" s="133">
        <v>42472</v>
      </c>
      <c r="B261" s="134">
        <v>66.28</v>
      </c>
      <c r="C261" s="134">
        <f>INDEX('[2]cotton-prices-historical-chart-'!$B$10700:$B$12603,MATCH(A261,'[2]cotton-prices-historical-chart-'!$A$10700:$A$12603,0))</f>
        <v>0.61509999999999998</v>
      </c>
      <c r="D261" s="135">
        <f t="shared" si="8"/>
        <v>40.768827999999999</v>
      </c>
      <c r="E261">
        <f>INDEX('[3]wti-crude-oil-prices-10-year-da'!$B$655:$B$2543,MATCH(A261,'[3]wti-crude-oil-prices-10-year-da'!$A$655:$A$2543,0))</f>
        <v>42.17</v>
      </c>
      <c r="F261">
        <f t="shared" si="9"/>
        <v>2795.0276000000003</v>
      </c>
      <c r="G261" t="s">
        <v>241</v>
      </c>
    </row>
    <row r="262" spans="1:7" x14ac:dyDescent="0.25">
      <c r="A262" s="133">
        <v>42473</v>
      </c>
      <c r="B262" s="134">
        <v>66.5</v>
      </c>
      <c r="C262" s="134">
        <f>INDEX('[2]cotton-prices-historical-chart-'!$B$10700:$B$12603,MATCH(A262,'[2]cotton-prices-historical-chart-'!$A$10700:$A$12603,0))</f>
        <v>0.61629999999999996</v>
      </c>
      <c r="D262" s="135">
        <f t="shared" si="8"/>
        <v>40.98395</v>
      </c>
      <c r="E262">
        <f>INDEX('[3]wti-crude-oil-prices-10-year-da'!$B$655:$B$2543,MATCH(A262,'[3]wti-crude-oil-prices-10-year-da'!$A$655:$A$2543,0))</f>
        <v>41.76</v>
      </c>
      <c r="F262">
        <f t="shared" si="9"/>
        <v>2777.04</v>
      </c>
      <c r="G262" t="s">
        <v>241</v>
      </c>
    </row>
    <row r="263" spans="1:7" x14ac:dyDescent="0.25">
      <c r="A263" s="133">
        <v>42474</v>
      </c>
      <c r="B263" s="134">
        <v>66.599999999999994</v>
      </c>
      <c r="C263" s="134">
        <f>INDEX('[2]cotton-prices-historical-chart-'!$B$10700:$B$12603,MATCH(A263,'[2]cotton-prices-historical-chart-'!$A$10700:$A$12603,0))</f>
        <v>0.60640000000000005</v>
      </c>
      <c r="D263" s="135">
        <f t="shared" si="8"/>
        <v>40.386240000000001</v>
      </c>
      <c r="E263">
        <f>INDEX('[3]wti-crude-oil-prices-10-year-da'!$B$655:$B$2543,MATCH(A263,'[3]wti-crude-oil-prices-10-year-da'!$A$655:$A$2543,0))</f>
        <v>41.5</v>
      </c>
      <c r="F263">
        <f t="shared" si="9"/>
        <v>2763.8999999999996</v>
      </c>
      <c r="G263" t="s">
        <v>241</v>
      </c>
    </row>
    <row r="264" spans="1:7" x14ac:dyDescent="0.25">
      <c r="A264" s="133">
        <v>42475</v>
      </c>
      <c r="B264" s="134">
        <v>66.66</v>
      </c>
      <c r="C264" s="134">
        <f>INDEX('[2]cotton-prices-historical-chart-'!$B$10700:$B$12603,MATCH(A264,'[2]cotton-prices-historical-chart-'!$A$10700:$A$12603,0))</f>
        <v>0.60029999999999994</v>
      </c>
      <c r="D264" s="135">
        <f t="shared" si="8"/>
        <v>40.015997999999996</v>
      </c>
      <c r="E264">
        <f>INDEX('[3]wti-crude-oil-prices-10-year-da'!$B$655:$B$2543,MATCH(A264,'[3]wti-crude-oil-prices-10-year-da'!$A$655:$A$2543,0))</f>
        <v>40.630000000000003</v>
      </c>
      <c r="F264">
        <f t="shared" si="9"/>
        <v>2708.3958000000002</v>
      </c>
      <c r="G264" t="s">
        <v>241</v>
      </c>
    </row>
    <row r="265" spans="1:7" x14ac:dyDescent="0.25">
      <c r="A265" s="133">
        <v>42478</v>
      </c>
      <c r="B265" s="134">
        <v>66.42</v>
      </c>
      <c r="C265" s="134">
        <f>INDEX('[2]cotton-prices-historical-chart-'!$B$10700:$B$12603,MATCH(A265,'[2]cotton-prices-historical-chart-'!$A$10700:$A$12603,0))</f>
        <v>0.62150000000000005</v>
      </c>
      <c r="D265" s="135">
        <f t="shared" si="8"/>
        <v>41.280030000000004</v>
      </c>
      <c r="E265">
        <f>INDEX('[3]wti-crude-oil-prices-10-year-da'!$B$655:$B$2543,MATCH(A265,'[3]wti-crude-oil-prices-10-year-da'!$A$655:$A$2543,0))</f>
        <v>40.344000000000001</v>
      </c>
      <c r="F265">
        <f t="shared" si="9"/>
        <v>2679.6484800000003</v>
      </c>
      <c r="G265" t="s">
        <v>241</v>
      </c>
    </row>
    <row r="266" spans="1:7" x14ac:dyDescent="0.25">
      <c r="A266" s="133">
        <v>42479</v>
      </c>
      <c r="B266" s="134">
        <v>66.150000000000006</v>
      </c>
      <c r="C266" s="134">
        <f>INDEX('[2]cotton-prices-historical-chart-'!$B$10700:$B$12603,MATCH(A266,'[2]cotton-prices-historical-chart-'!$A$10700:$A$12603,0))</f>
        <v>0.62690000000000001</v>
      </c>
      <c r="D266" s="135">
        <f t="shared" si="8"/>
        <v>41.469435000000004</v>
      </c>
      <c r="E266">
        <f>INDEX('[3]wti-crude-oil-prices-10-year-da'!$B$655:$B$2543,MATCH(A266,'[3]wti-crude-oil-prices-10-year-da'!$A$655:$A$2543,0))</f>
        <v>41.914000000000001</v>
      </c>
      <c r="F266">
        <f t="shared" si="9"/>
        <v>2772.6111000000005</v>
      </c>
      <c r="G266" t="s">
        <v>241</v>
      </c>
    </row>
    <row r="267" spans="1:7" x14ac:dyDescent="0.25">
      <c r="A267" s="133">
        <v>42480</v>
      </c>
      <c r="B267" s="134">
        <v>66.17</v>
      </c>
      <c r="C267" s="134">
        <f>INDEX('[2]cotton-prices-historical-chart-'!$B$10700:$B$12603,MATCH(A267,'[2]cotton-prices-historical-chart-'!$A$10700:$A$12603,0))</f>
        <v>0.63800000000000001</v>
      </c>
      <c r="D267" s="135">
        <f t="shared" si="8"/>
        <v>42.216460000000005</v>
      </c>
      <c r="E267">
        <f>INDEX('[3]wti-crude-oil-prices-10-year-da'!$B$655:$B$2543,MATCH(A267,'[3]wti-crude-oil-prices-10-year-da'!$A$655:$A$2543,0))</f>
        <v>43.87</v>
      </c>
      <c r="F267">
        <f t="shared" si="9"/>
        <v>2902.8779</v>
      </c>
      <c r="G267" t="s">
        <v>241</v>
      </c>
    </row>
    <row r="268" spans="1:7" x14ac:dyDescent="0.25">
      <c r="A268" s="133">
        <v>42481</v>
      </c>
      <c r="B268" s="134">
        <v>66.489999999999995</v>
      </c>
      <c r="C268" s="134">
        <f>INDEX('[2]cotton-prices-historical-chart-'!$B$10700:$B$12603,MATCH(A268,'[2]cotton-prices-historical-chart-'!$A$10700:$A$12603,0))</f>
        <v>0.63490000000000002</v>
      </c>
      <c r="D268" s="135">
        <f t="shared" si="8"/>
        <v>42.214500999999998</v>
      </c>
      <c r="E268">
        <f>INDEX('[3]wti-crude-oil-prices-10-year-da'!$B$655:$B$2543,MATCH(A268,'[3]wti-crude-oil-prices-10-year-da'!$A$655:$A$2543,0))</f>
        <v>43.18</v>
      </c>
      <c r="F268">
        <f t="shared" si="9"/>
        <v>2871.0382</v>
      </c>
      <c r="G268" t="s">
        <v>241</v>
      </c>
    </row>
    <row r="269" spans="1:7" x14ac:dyDescent="0.25">
      <c r="A269" s="133">
        <v>42482</v>
      </c>
      <c r="B269" s="134">
        <v>66.66</v>
      </c>
      <c r="C269" s="134">
        <f>INDEX('[2]cotton-prices-historical-chart-'!$B$10700:$B$12603,MATCH(A269,'[2]cotton-prices-historical-chart-'!$A$10700:$A$12603,0))</f>
        <v>0.63080000000000003</v>
      </c>
      <c r="D269" s="135">
        <f t="shared" si="8"/>
        <v>42.049128000000003</v>
      </c>
      <c r="E269">
        <f>INDEX('[3]wti-crude-oil-prices-10-year-da'!$B$655:$B$2543,MATCH(A269,'[3]wti-crude-oil-prices-10-year-da'!$A$655:$A$2543,0))</f>
        <v>43.73</v>
      </c>
      <c r="F269">
        <f t="shared" si="9"/>
        <v>2915.0417999999995</v>
      </c>
      <c r="G269" t="s">
        <v>241</v>
      </c>
    </row>
    <row r="270" spans="1:7" x14ac:dyDescent="0.25">
      <c r="A270" s="133">
        <v>42485</v>
      </c>
      <c r="B270" s="134">
        <v>66.680000000000007</v>
      </c>
      <c r="C270" s="134">
        <f>INDEX('[2]cotton-prices-historical-chart-'!$B$10700:$B$12603,MATCH(A270,'[2]cotton-prices-historical-chart-'!$A$10700:$A$12603,0))</f>
        <v>0.64770000000000005</v>
      </c>
      <c r="D270" s="135">
        <f t="shared" si="8"/>
        <v>43.18863600000001</v>
      </c>
      <c r="E270">
        <f>INDEX('[3]wti-crude-oil-prices-10-year-da'!$B$655:$B$2543,MATCH(A270,'[3]wti-crude-oil-prices-10-year-da'!$A$655:$A$2543,0))</f>
        <v>42.64</v>
      </c>
      <c r="F270">
        <f t="shared" si="9"/>
        <v>2843.2352000000005</v>
      </c>
      <c r="G270" t="s">
        <v>241</v>
      </c>
    </row>
    <row r="271" spans="1:7" x14ac:dyDescent="0.25">
      <c r="A271" s="133">
        <v>42486</v>
      </c>
      <c r="B271" s="134">
        <v>66.400000000000006</v>
      </c>
      <c r="C271" s="134">
        <f>INDEX('[2]cotton-prices-historical-chart-'!$B$10700:$B$12603,MATCH(A271,'[2]cotton-prices-historical-chart-'!$A$10700:$A$12603,0))</f>
        <v>0.63529999999999998</v>
      </c>
      <c r="D271" s="135">
        <f t="shared" si="8"/>
        <v>42.183920000000001</v>
      </c>
      <c r="E271">
        <f>INDEX('[3]wti-crude-oil-prices-10-year-da'!$B$655:$B$2543,MATCH(A271,'[3]wti-crude-oil-prices-10-year-da'!$A$655:$A$2543,0))</f>
        <v>44.04</v>
      </c>
      <c r="F271">
        <f t="shared" si="9"/>
        <v>2924.2560000000003</v>
      </c>
      <c r="G271" t="s">
        <v>241</v>
      </c>
    </row>
    <row r="272" spans="1:7" x14ac:dyDescent="0.25">
      <c r="A272" s="133">
        <v>42487</v>
      </c>
      <c r="B272" s="134">
        <v>66.36</v>
      </c>
      <c r="C272" s="134">
        <f>INDEX('[2]cotton-prices-historical-chart-'!$B$10700:$B$12603,MATCH(A272,'[2]cotton-prices-historical-chart-'!$A$10700:$A$12603,0))</f>
        <v>0.64100000000000001</v>
      </c>
      <c r="D272" s="135">
        <f t="shared" si="8"/>
        <v>42.536760000000001</v>
      </c>
      <c r="E272">
        <f>INDEX('[3]wti-crude-oil-prices-10-year-da'!$B$655:$B$2543,MATCH(A272,'[3]wti-crude-oil-prices-10-year-da'!$A$655:$A$2543,0))</f>
        <v>45.33</v>
      </c>
      <c r="F272">
        <f t="shared" si="9"/>
        <v>3008.0987999999998</v>
      </c>
      <c r="G272" t="s">
        <v>241</v>
      </c>
    </row>
    <row r="273" spans="1:7" x14ac:dyDescent="0.25">
      <c r="A273" s="133">
        <v>42488</v>
      </c>
      <c r="B273" s="134">
        <v>66.400000000000006</v>
      </c>
      <c r="C273" s="134">
        <f>INDEX('[2]cotton-prices-historical-chart-'!$B$10700:$B$12603,MATCH(A273,'[2]cotton-prices-historical-chart-'!$A$10700:$A$12603,0))</f>
        <v>0.63690000000000002</v>
      </c>
      <c r="D273" s="135">
        <f t="shared" si="8"/>
        <v>42.290160000000007</v>
      </c>
      <c r="E273">
        <f>INDEX('[3]wti-crude-oil-prices-10-year-da'!$B$655:$B$2543,MATCH(A273,'[3]wti-crude-oil-prices-10-year-da'!$A$655:$A$2543,0))</f>
        <v>46.03</v>
      </c>
      <c r="F273">
        <f t="shared" si="9"/>
        <v>3056.3920000000003</v>
      </c>
      <c r="G273" t="s">
        <v>241</v>
      </c>
    </row>
    <row r="274" spans="1:7" x14ac:dyDescent="0.25">
      <c r="A274" s="133">
        <v>42489</v>
      </c>
      <c r="B274" s="134">
        <v>66.42</v>
      </c>
      <c r="C274" s="134">
        <f>INDEX('[2]cotton-prices-historical-chart-'!$B$10700:$B$12603,MATCH(A274,'[2]cotton-prices-historical-chart-'!$A$10700:$A$12603,0))</f>
        <v>0.63770000000000004</v>
      </c>
      <c r="D274" s="135">
        <f t="shared" si="8"/>
        <v>42.356034000000001</v>
      </c>
      <c r="E274">
        <f>INDEX('[3]wti-crude-oil-prices-10-year-da'!$B$655:$B$2543,MATCH(A274,'[3]wti-crude-oil-prices-10-year-da'!$A$655:$A$2543,0))</f>
        <v>45.92</v>
      </c>
      <c r="F274">
        <f t="shared" si="9"/>
        <v>3050.0064000000002</v>
      </c>
      <c r="G274" t="s">
        <v>241</v>
      </c>
    </row>
    <row r="275" spans="1:7" x14ac:dyDescent="0.25">
      <c r="A275" s="133">
        <v>42492</v>
      </c>
      <c r="B275" s="134">
        <v>66.349999999999994</v>
      </c>
      <c r="C275" s="134">
        <f>INDEX('[2]cotton-prices-historical-chart-'!$B$10700:$B$12603,MATCH(A275,'[2]cotton-prices-historical-chart-'!$A$10700:$A$12603,0))</f>
        <v>0.64370000000000005</v>
      </c>
      <c r="D275" s="135">
        <f t="shared" si="8"/>
        <v>42.709494999999997</v>
      </c>
      <c r="E275">
        <f>INDEX('[3]wti-crude-oil-prices-10-year-da'!$B$655:$B$2543,MATCH(A275,'[3]wti-crude-oil-prices-10-year-da'!$A$655:$A$2543,0))</f>
        <v>44.78</v>
      </c>
      <c r="F275">
        <f t="shared" si="9"/>
        <v>2971.1529999999998</v>
      </c>
      <c r="G275" t="s">
        <v>241</v>
      </c>
    </row>
    <row r="276" spans="1:7" x14ac:dyDescent="0.25">
      <c r="A276" s="133">
        <v>42493</v>
      </c>
      <c r="B276" s="134">
        <v>66.56</v>
      </c>
      <c r="C276" s="134">
        <f>INDEX('[2]cotton-prices-historical-chart-'!$B$10700:$B$12603,MATCH(A276,'[2]cotton-prices-historical-chart-'!$A$10700:$A$12603,0))</f>
        <v>0.63060000000000005</v>
      </c>
      <c r="D276" s="135">
        <f t="shared" si="8"/>
        <v>41.972736000000005</v>
      </c>
      <c r="E276">
        <f>INDEX('[3]wti-crude-oil-prices-10-year-da'!$B$655:$B$2543,MATCH(A276,'[3]wti-crude-oil-prices-10-year-da'!$A$655:$A$2543,0))</f>
        <v>43.65</v>
      </c>
      <c r="F276">
        <f t="shared" si="9"/>
        <v>2905.3440000000001</v>
      </c>
      <c r="G276" t="s">
        <v>241</v>
      </c>
    </row>
    <row r="277" spans="1:7" x14ac:dyDescent="0.25">
      <c r="A277" s="133">
        <v>42494</v>
      </c>
      <c r="B277" s="134">
        <v>66.63</v>
      </c>
      <c r="C277" s="134">
        <f>INDEX('[2]cotton-prices-historical-chart-'!$B$10700:$B$12603,MATCH(A277,'[2]cotton-prices-historical-chart-'!$A$10700:$A$12603,0))</f>
        <v>0.62780000000000002</v>
      </c>
      <c r="D277" s="135">
        <f t="shared" si="8"/>
        <v>41.830314000000001</v>
      </c>
      <c r="E277">
        <f>INDEX('[3]wti-crude-oil-prices-10-year-da'!$B$655:$B$2543,MATCH(A277,'[3]wti-crude-oil-prices-10-year-da'!$A$655:$A$2543,0))</f>
        <v>43.78</v>
      </c>
      <c r="F277">
        <f t="shared" si="9"/>
        <v>2917.0614</v>
      </c>
      <c r="G277" t="s">
        <v>241</v>
      </c>
    </row>
    <row r="278" spans="1:7" x14ac:dyDescent="0.25">
      <c r="A278" s="133">
        <v>42495</v>
      </c>
      <c r="B278" s="134">
        <v>66.56</v>
      </c>
      <c r="C278" s="134">
        <f>INDEX('[2]cotton-prices-historical-chart-'!$B$10700:$B$12603,MATCH(A278,'[2]cotton-prices-historical-chart-'!$A$10700:$A$12603,0))</f>
        <v>0.6179</v>
      </c>
      <c r="D278" s="135">
        <f t="shared" si="8"/>
        <v>41.127424000000005</v>
      </c>
      <c r="E278">
        <f>INDEX('[3]wti-crude-oil-prices-10-year-da'!$B$655:$B$2543,MATCH(A278,'[3]wti-crude-oil-prices-10-year-da'!$A$655:$A$2543,0))</f>
        <v>44.32</v>
      </c>
      <c r="F278">
        <f t="shared" si="9"/>
        <v>2949.9392000000003</v>
      </c>
      <c r="G278" t="s">
        <v>241</v>
      </c>
    </row>
    <row r="279" spans="1:7" x14ac:dyDescent="0.25">
      <c r="A279" s="133">
        <v>42496</v>
      </c>
      <c r="B279" s="134">
        <v>66.599999999999994</v>
      </c>
      <c r="C279" s="134">
        <f>INDEX('[2]cotton-prices-historical-chart-'!$B$10700:$B$12603,MATCH(A279,'[2]cotton-prices-historical-chart-'!$A$10700:$A$12603,0))</f>
        <v>0.61829999999999996</v>
      </c>
      <c r="D279" s="135">
        <f t="shared" si="8"/>
        <v>41.178779999999996</v>
      </c>
      <c r="E279">
        <f>INDEX('[3]wti-crude-oil-prices-10-year-da'!$B$655:$B$2543,MATCH(A279,'[3]wti-crude-oil-prices-10-year-da'!$A$655:$A$2543,0))</f>
        <v>44.66</v>
      </c>
      <c r="F279">
        <f t="shared" si="9"/>
        <v>2974.3559999999993</v>
      </c>
      <c r="G279" t="s">
        <v>241</v>
      </c>
    </row>
    <row r="280" spans="1:7" x14ac:dyDescent="0.25">
      <c r="A280" s="133">
        <v>42499</v>
      </c>
      <c r="B280" s="134">
        <v>66.75</v>
      </c>
      <c r="C280" s="134">
        <f>INDEX('[2]cotton-prices-historical-chart-'!$B$10700:$B$12603,MATCH(A280,'[2]cotton-prices-historical-chart-'!$A$10700:$A$12603,0))</f>
        <v>0.61329999999999996</v>
      </c>
      <c r="D280" s="135">
        <f t="shared" si="8"/>
        <v>40.937774999999995</v>
      </c>
      <c r="E280">
        <f>INDEX('[3]wti-crude-oil-prices-10-year-da'!$B$655:$B$2543,MATCH(A280,'[3]wti-crude-oil-prices-10-year-da'!$A$655:$A$2543,0))</f>
        <v>43.44</v>
      </c>
      <c r="F280">
        <f t="shared" si="9"/>
        <v>2899.62</v>
      </c>
      <c r="G280" t="s">
        <v>241</v>
      </c>
    </row>
    <row r="281" spans="1:7" x14ac:dyDescent="0.25">
      <c r="A281" s="133">
        <v>42500</v>
      </c>
      <c r="B281" s="134">
        <v>66.63</v>
      </c>
      <c r="C281" s="134">
        <f>INDEX('[2]cotton-prices-historical-chart-'!$B$10700:$B$12603,MATCH(A281,'[2]cotton-prices-historical-chart-'!$A$10700:$A$12603,0))</f>
        <v>0.60899999999999999</v>
      </c>
      <c r="D281" s="135">
        <f t="shared" si="8"/>
        <v>40.577669999999998</v>
      </c>
      <c r="E281">
        <f>INDEX('[3]wti-crude-oil-prices-10-year-da'!$B$655:$B$2543,MATCH(A281,'[3]wti-crude-oil-prices-10-year-da'!$A$655:$A$2543,0))</f>
        <v>44.66</v>
      </c>
      <c r="F281">
        <f t="shared" si="9"/>
        <v>2975.6957999999995</v>
      </c>
      <c r="G281" t="s">
        <v>241</v>
      </c>
    </row>
    <row r="282" spans="1:7" x14ac:dyDescent="0.25">
      <c r="A282" s="133">
        <v>42501</v>
      </c>
      <c r="B282" s="134">
        <v>66.56</v>
      </c>
      <c r="C282" s="134">
        <f>INDEX('[2]cotton-prices-historical-chart-'!$B$10700:$B$12603,MATCH(A282,'[2]cotton-prices-historical-chart-'!$A$10700:$A$12603,0))</f>
        <v>0.60599999999999998</v>
      </c>
      <c r="D282" s="135">
        <f t="shared" si="8"/>
        <v>40.335360000000001</v>
      </c>
      <c r="E282">
        <f>INDEX('[3]wti-crude-oil-prices-10-year-da'!$B$655:$B$2543,MATCH(A282,'[3]wti-crude-oil-prices-10-year-da'!$A$655:$A$2543,0))</f>
        <v>46.23</v>
      </c>
      <c r="F282">
        <f t="shared" si="9"/>
        <v>3077.0688</v>
      </c>
      <c r="G282" t="s">
        <v>241</v>
      </c>
    </row>
    <row r="283" spans="1:7" x14ac:dyDescent="0.25">
      <c r="A283" s="133">
        <v>42502</v>
      </c>
      <c r="B283" s="134">
        <v>66.760000000000005</v>
      </c>
      <c r="C283" s="134">
        <f>INDEX('[2]cotton-prices-historical-chart-'!$B$10700:$B$12603,MATCH(A283,'[2]cotton-prices-historical-chart-'!$A$10700:$A$12603,0))</f>
        <v>0.60729999999999995</v>
      </c>
      <c r="D283" s="135">
        <f t="shared" si="8"/>
        <v>40.543348000000002</v>
      </c>
      <c r="E283">
        <f>INDEX('[3]wti-crude-oil-prices-10-year-da'!$B$655:$B$2543,MATCH(A283,'[3]wti-crude-oil-prices-10-year-da'!$A$655:$A$2543,0))</f>
        <v>46.7</v>
      </c>
      <c r="F283">
        <f t="shared" si="9"/>
        <v>3117.6920000000005</v>
      </c>
      <c r="G283" t="s">
        <v>241</v>
      </c>
    </row>
    <row r="284" spans="1:7" x14ac:dyDescent="0.25">
      <c r="A284" s="133">
        <v>42503</v>
      </c>
      <c r="B284" s="134">
        <v>67</v>
      </c>
      <c r="C284" s="134">
        <f>INDEX('[2]cotton-prices-historical-chart-'!$B$10700:$B$12603,MATCH(A284,'[2]cotton-prices-historical-chart-'!$A$10700:$A$12603,0))</f>
        <v>0.60619999999999996</v>
      </c>
      <c r="D284" s="135">
        <f t="shared" si="8"/>
        <v>40.615399999999994</v>
      </c>
      <c r="E284">
        <f>INDEX('[3]wti-crude-oil-prices-10-year-da'!$B$655:$B$2543,MATCH(A284,'[3]wti-crude-oil-prices-10-year-da'!$A$655:$A$2543,0))</f>
        <v>46.21</v>
      </c>
      <c r="F284">
        <f t="shared" si="9"/>
        <v>3096.07</v>
      </c>
      <c r="G284" t="s">
        <v>241</v>
      </c>
    </row>
    <row r="285" spans="1:7" x14ac:dyDescent="0.25">
      <c r="A285" s="133">
        <v>42506</v>
      </c>
      <c r="B285" s="134">
        <v>66.84</v>
      </c>
      <c r="C285" s="134">
        <f>INDEX('[2]cotton-prices-historical-chart-'!$B$10700:$B$12603,MATCH(A285,'[2]cotton-prices-historical-chart-'!$A$10700:$A$12603,0))</f>
        <v>0.6099</v>
      </c>
      <c r="D285" s="135">
        <f t="shared" si="8"/>
        <v>40.765716000000005</v>
      </c>
      <c r="E285">
        <f>INDEX('[3]wti-crude-oil-prices-10-year-da'!$B$655:$B$2543,MATCH(A285,'[3]wti-crude-oil-prices-10-year-da'!$A$655:$A$2543,0))</f>
        <v>47.72</v>
      </c>
      <c r="F285">
        <f t="shared" si="9"/>
        <v>3189.6048000000001</v>
      </c>
      <c r="G285" t="s">
        <v>241</v>
      </c>
    </row>
    <row r="286" spans="1:7" x14ac:dyDescent="0.25">
      <c r="A286" s="133">
        <v>42507</v>
      </c>
      <c r="B286" s="134">
        <v>66.819999999999993</v>
      </c>
      <c r="C286" s="134">
        <f>INDEX('[2]cotton-prices-historical-chart-'!$B$10700:$B$12603,MATCH(A286,'[2]cotton-prices-historical-chart-'!$A$10700:$A$12603,0))</f>
        <v>0.622</v>
      </c>
      <c r="D286" s="135">
        <f t="shared" si="8"/>
        <v>41.562039999999996</v>
      </c>
      <c r="E286">
        <f>INDEX('[3]wti-crude-oil-prices-10-year-da'!$B$655:$B$2543,MATCH(A286,'[3]wti-crude-oil-prices-10-year-da'!$A$655:$A$2543,0))</f>
        <v>48.445999999999998</v>
      </c>
      <c r="F286">
        <f t="shared" si="9"/>
        <v>3237.1617199999996</v>
      </c>
      <c r="G286" t="s">
        <v>241</v>
      </c>
    </row>
    <row r="287" spans="1:7" x14ac:dyDescent="0.25">
      <c r="A287" s="133">
        <v>42508</v>
      </c>
      <c r="B287" s="134">
        <v>67.14</v>
      </c>
      <c r="C287" s="134">
        <f>INDEX('[2]cotton-prices-historical-chart-'!$B$10700:$B$12603,MATCH(A287,'[2]cotton-prices-historical-chart-'!$A$10700:$A$12603,0))</f>
        <v>0.62050000000000005</v>
      </c>
      <c r="D287" s="135">
        <f t="shared" si="8"/>
        <v>41.66037</v>
      </c>
      <c r="E287">
        <f>INDEX('[3]wti-crude-oil-prices-10-year-da'!$B$655:$B$2543,MATCH(A287,'[3]wti-crude-oil-prices-10-year-da'!$A$655:$A$2543,0))</f>
        <v>48.426000000000002</v>
      </c>
      <c r="F287">
        <f t="shared" si="9"/>
        <v>3251.3216400000001</v>
      </c>
      <c r="G287" t="s">
        <v>241</v>
      </c>
    </row>
    <row r="288" spans="1:7" x14ac:dyDescent="0.25">
      <c r="A288" s="133">
        <v>42509</v>
      </c>
      <c r="B288" s="134">
        <v>67.44</v>
      </c>
      <c r="C288" s="134">
        <f>INDEX('[2]cotton-prices-historical-chart-'!$B$10700:$B$12603,MATCH(A288,'[2]cotton-prices-historical-chart-'!$A$10700:$A$12603,0))</f>
        <v>0.61070000000000002</v>
      </c>
      <c r="D288" s="135">
        <f t="shared" si="8"/>
        <v>41.185608000000002</v>
      </c>
      <c r="E288">
        <f>INDEX('[3]wti-crude-oil-prices-10-year-da'!$B$655:$B$2543,MATCH(A288,'[3]wti-crude-oil-prices-10-year-da'!$A$655:$A$2543,0))</f>
        <v>48.466000000000001</v>
      </c>
      <c r="F288">
        <f t="shared" si="9"/>
        <v>3268.5470399999999</v>
      </c>
      <c r="G288" t="s">
        <v>241</v>
      </c>
    </row>
    <row r="289" spans="1:7" x14ac:dyDescent="0.25">
      <c r="A289" s="133">
        <v>42510</v>
      </c>
      <c r="B289" s="134">
        <v>67.41</v>
      </c>
      <c r="C289" s="134">
        <f>INDEX('[2]cotton-prices-historical-chart-'!$B$10700:$B$12603,MATCH(A289,'[2]cotton-prices-historical-chart-'!$A$10700:$A$12603,0))</f>
        <v>0.61670000000000003</v>
      </c>
      <c r="D289" s="135">
        <f t="shared" si="8"/>
        <v>41.571747000000002</v>
      </c>
      <c r="E289">
        <f>INDEX('[3]wti-crude-oil-prices-10-year-da'!$B$655:$B$2543,MATCH(A289,'[3]wti-crude-oil-prices-10-year-da'!$A$655:$A$2543,0))</f>
        <v>48.277999999999999</v>
      </c>
      <c r="F289">
        <f t="shared" si="9"/>
        <v>3254.4199799999997</v>
      </c>
      <c r="G289" t="s">
        <v>241</v>
      </c>
    </row>
    <row r="290" spans="1:7" x14ac:dyDescent="0.25">
      <c r="A290" s="133">
        <v>42513</v>
      </c>
      <c r="B290" s="134">
        <v>67.41</v>
      </c>
      <c r="C290" s="134">
        <f>INDEX('[2]cotton-prices-historical-chart-'!$B$10700:$B$12603,MATCH(A290,'[2]cotton-prices-historical-chart-'!$A$10700:$A$12603,0))</f>
        <v>0.61450000000000005</v>
      </c>
      <c r="D290" s="135">
        <f t="shared" si="8"/>
        <v>41.423445000000001</v>
      </c>
      <c r="E290">
        <f>INDEX('[3]wti-crude-oil-prices-10-year-da'!$B$655:$B$2543,MATCH(A290,'[3]wti-crude-oil-prices-10-year-da'!$A$655:$A$2543,0))</f>
        <v>48.08</v>
      </c>
      <c r="F290">
        <f t="shared" si="9"/>
        <v>3241.0727999999999</v>
      </c>
      <c r="G290" t="s">
        <v>241</v>
      </c>
    </row>
    <row r="291" spans="1:7" x14ac:dyDescent="0.25">
      <c r="A291" s="133">
        <v>42514</v>
      </c>
      <c r="B291" s="134">
        <v>67.63</v>
      </c>
      <c r="C291" s="134">
        <f>INDEX('[2]cotton-prices-historical-chart-'!$B$10700:$B$12603,MATCH(A291,'[2]cotton-prices-historical-chart-'!$A$10700:$A$12603,0))</f>
        <v>0.63009999999999999</v>
      </c>
      <c r="D291" s="135">
        <f t="shared" si="8"/>
        <v>42.613662999999995</v>
      </c>
      <c r="E291">
        <f>INDEX('[3]wti-crude-oil-prices-10-year-da'!$B$655:$B$2543,MATCH(A291,'[3]wti-crude-oil-prices-10-year-da'!$A$655:$A$2543,0))</f>
        <v>48.62</v>
      </c>
      <c r="F291">
        <f t="shared" si="9"/>
        <v>3288.1705999999995</v>
      </c>
      <c r="G291" t="s">
        <v>241</v>
      </c>
    </row>
    <row r="292" spans="1:7" x14ac:dyDescent="0.25">
      <c r="A292" s="133">
        <v>42515</v>
      </c>
      <c r="B292" s="134">
        <v>67.27</v>
      </c>
      <c r="C292" s="134">
        <f>INDEX('[2]cotton-prices-historical-chart-'!$B$10700:$B$12603,MATCH(A292,'[2]cotton-prices-historical-chart-'!$A$10700:$A$12603,0))</f>
        <v>0.629</v>
      </c>
      <c r="D292" s="135">
        <f t="shared" si="8"/>
        <v>42.312829999999998</v>
      </c>
      <c r="E292">
        <f>INDEX('[3]wti-crude-oil-prices-10-year-da'!$B$655:$B$2543,MATCH(A292,'[3]wti-crude-oil-prices-10-year-da'!$A$655:$A$2543,0))</f>
        <v>49.56</v>
      </c>
      <c r="F292">
        <f t="shared" si="9"/>
        <v>3333.9011999999998</v>
      </c>
      <c r="G292" t="s">
        <v>241</v>
      </c>
    </row>
    <row r="293" spans="1:7" x14ac:dyDescent="0.25">
      <c r="A293" s="133">
        <v>42516</v>
      </c>
      <c r="B293" s="134">
        <v>66.930000000000007</v>
      </c>
      <c r="C293" s="134">
        <f>INDEX('[2]cotton-prices-historical-chart-'!$B$10700:$B$12603,MATCH(A293,'[2]cotton-prices-historical-chart-'!$A$10700:$A$12603,0))</f>
        <v>0.64329999999999998</v>
      </c>
      <c r="D293" s="135">
        <f t="shared" si="8"/>
        <v>43.056069000000001</v>
      </c>
      <c r="E293">
        <f>INDEX('[3]wti-crude-oil-prices-10-year-da'!$B$655:$B$2543,MATCH(A293,'[3]wti-crude-oil-prices-10-year-da'!$A$655:$A$2543,0))</f>
        <v>49.48</v>
      </c>
      <c r="F293">
        <f t="shared" si="9"/>
        <v>3311.6964000000003</v>
      </c>
      <c r="G293" t="s">
        <v>241</v>
      </c>
    </row>
    <row r="294" spans="1:7" x14ac:dyDescent="0.25">
      <c r="A294" s="133">
        <v>42517</v>
      </c>
      <c r="B294" s="134">
        <v>67.03</v>
      </c>
      <c r="C294" s="134">
        <f>INDEX('[2]cotton-prices-historical-chart-'!$B$10700:$B$12603,MATCH(A294,'[2]cotton-prices-historical-chart-'!$A$10700:$A$12603,0))</f>
        <v>0.64280000000000004</v>
      </c>
      <c r="D294" s="135">
        <f t="shared" si="8"/>
        <v>43.086884000000005</v>
      </c>
      <c r="E294">
        <f>INDEX('[3]wti-crude-oil-prices-10-year-da'!$B$655:$B$2543,MATCH(A294,'[3]wti-crude-oil-prices-10-year-da'!$A$655:$A$2543,0))</f>
        <v>49.33</v>
      </c>
      <c r="F294">
        <f t="shared" si="9"/>
        <v>3306.5898999999999</v>
      </c>
      <c r="G294" t="s">
        <v>241</v>
      </c>
    </row>
    <row r="295" spans="1:7" x14ac:dyDescent="0.25">
      <c r="A295" s="133">
        <v>42521</v>
      </c>
      <c r="B295" s="134">
        <v>67.209999999999994</v>
      </c>
      <c r="C295" s="134">
        <f>INDEX('[2]cotton-prices-historical-chart-'!$B$10700:$B$12603,MATCH(A295,'[2]cotton-prices-historical-chart-'!$A$10700:$A$12603,0))</f>
        <v>0.63939999999999997</v>
      </c>
      <c r="D295" s="135">
        <f t="shared" si="8"/>
        <v>42.974073999999995</v>
      </c>
      <c r="E295">
        <f>INDEX('[3]wti-crude-oil-prices-10-year-da'!$B$655:$B$2543,MATCH(A295,'[3]wti-crude-oil-prices-10-year-da'!$A$655:$A$2543,0))</f>
        <v>49.1</v>
      </c>
      <c r="F295">
        <f t="shared" si="9"/>
        <v>3300.011</v>
      </c>
      <c r="G295" t="s">
        <v>241</v>
      </c>
    </row>
    <row r="296" spans="1:7" x14ac:dyDescent="0.25">
      <c r="A296" s="133">
        <v>42522</v>
      </c>
      <c r="B296" s="134">
        <v>67.430000000000007</v>
      </c>
      <c r="C296" s="134">
        <f>INDEX('[2]cotton-prices-historical-chart-'!$B$10700:$B$12603,MATCH(A296,'[2]cotton-prices-historical-chart-'!$A$10700:$A$12603,0))</f>
        <v>0.63170000000000004</v>
      </c>
      <c r="D296" s="135">
        <f t="shared" si="8"/>
        <v>42.595531000000008</v>
      </c>
      <c r="E296">
        <f>INDEX('[3]wti-crude-oil-prices-10-year-da'!$B$655:$B$2543,MATCH(A296,'[3]wti-crude-oil-prices-10-year-da'!$A$655:$A$2543,0))</f>
        <v>49.01</v>
      </c>
      <c r="F296">
        <f t="shared" si="9"/>
        <v>3304.7443000000003</v>
      </c>
      <c r="G296" t="s">
        <v>241</v>
      </c>
    </row>
    <row r="297" spans="1:7" x14ac:dyDescent="0.25">
      <c r="A297" s="133">
        <v>42523</v>
      </c>
      <c r="B297" s="134">
        <v>67.27</v>
      </c>
      <c r="C297" s="134">
        <f>INDEX('[2]cotton-prices-historical-chart-'!$B$10700:$B$12603,MATCH(A297,'[2]cotton-prices-historical-chart-'!$A$10700:$A$12603,0))</f>
        <v>0.62870000000000004</v>
      </c>
      <c r="D297" s="135">
        <f t="shared" si="8"/>
        <v>42.292648999999997</v>
      </c>
      <c r="E297">
        <f>INDEX('[3]wti-crude-oil-prices-10-year-da'!$B$655:$B$2543,MATCH(A297,'[3]wti-crude-oil-prices-10-year-da'!$A$655:$A$2543,0))</f>
        <v>49.17</v>
      </c>
      <c r="F297">
        <f t="shared" si="9"/>
        <v>3307.6659</v>
      </c>
      <c r="G297" t="s">
        <v>241</v>
      </c>
    </row>
    <row r="298" spans="1:7" x14ac:dyDescent="0.25">
      <c r="A298" s="133">
        <v>42524</v>
      </c>
      <c r="B298" s="134">
        <v>66.77</v>
      </c>
      <c r="C298" s="134">
        <f>INDEX('[2]cotton-prices-historical-chart-'!$B$10700:$B$12603,MATCH(A298,'[2]cotton-prices-historical-chart-'!$A$10700:$A$12603,0))</f>
        <v>0.63919999999999999</v>
      </c>
      <c r="D298" s="135">
        <f t="shared" si="8"/>
        <v>42.679383999999999</v>
      </c>
      <c r="E298">
        <f>INDEX('[3]wti-crude-oil-prices-10-year-da'!$B$655:$B$2543,MATCH(A298,'[3]wti-crude-oil-prices-10-year-da'!$A$655:$A$2543,0))</f>
        <v>48.62</v>
      </c>
      <c r="F298">
        <f t="shared" si="9"/>
        <v>3246.3573999999994</v>
      </c>
      <c r="G298" t="s">
        <v>241</v>
      </c>
    </row>
    <row r="299" spans="1:7" x14ac:dyDescent="0.25">
      <c r="A299" s="133">
        <v>42527</v>
      </c>
      <c r="B299" s="134">
        <v>66.790000000000006</v>
      </c>
      <c r="C299" s="134">
        <f>INDEX('[2]cotton-prices-historical-chart-'!$B$10700:$B$12603,MATCH(A299,'[2]cotton-prices-historical-chart-'!$A$10700:$A$12603,0))</f>
        <v>0.65549999999999997</v>
      </c>
      <c r="D299" s="135">
        <f t="shared" si="8"/>
        <v>43.780844999999999</v>
      </c>
      <c r="E299">
        <f>INDEX('[3]wti-crude-oil-prices-10-year-da'!$B$655:$B$2543,MATCH(A299,'[3]wti-crude-oil-prices-10-year-da'!$A$655:$A$2543,0))</f>
        <v>49.69</v>
      </c>
      <c r="F299">
        <f t="shared" si="9"/>
        <v>3318.7951000000003</v>
      </c>
      <c r="G299" t="s">
        <v>241</v>
      </c>
    </row>
    <row r="300" spans="1:7" x14ac:dyDescent="0.25">
      <c r="A300" s="133">
        <v>42528</v>
      </c>
      <c r="B300" s="134">
        <v>66.66</v>
      </c>
      <c r="C300" s="134">
        <f>INDEX('[2]cotton-prices-historical-chart-'!$B$10700:$B$12603,MATCH(A300,'[2]cotton-prices-historical-chart-'!$A$10700:$A$12603,0))</f>
        <v>0.65849999999999997</v>
      </c>
      <c r="D300" s="135">
        <f t="shared" si="8"/>
        <v>43.895609999999998</v>
      </c>
      <c r="E300">
        <f>INDEX('[3]wti-crude-oil-prices-10-year-da'!$B$655:$B$2543,MATCH(A300,'[3]wti-crude-oil-prices-10-year-da'!$A$655:$A$2543,0))</f>
        <v>50.36</v>
      </c>
      <c r="F300">
        <f t="shared" si="9"/>
        <v>3356.9975999999997</v>
      </c>
      <c r="G300" t="s">
        <v>241</v>
      </c>
    </row>
    <row r="301" spans="1:7" x14ac:dyDescent="0.25">
      <c r="A301" s="133">
        <v>42529</v>
      </c>
      <c r="B301" s="134">
        <v>66.5</v>
      </c>
      <c r="C301" s="134">
        <f>INDEX('[2]cotton-prices-historical-chart-'!$B$10700:$B$12603,MATCH(A301,'[2]cotton-prices-historical-chart-'!$A$10700:$A$12603,0))</f>
        <v>0.65780000000000005</v>
      </c>
      <c r="D301" s="135">
        <f t="shared" si="8"/>
        <v>43.743700000000004</v>
      </c>
      <c r="E301">
        <f>INDEX('[3]wti-crude-oil-prices-10-year-da'!$B$655:$B$2543,MATCH(A301,'[3]wti-crude-oil-prices-10-year-da'!$A$655:$A$2543,0))</f>
        <v>51.23</v>
      </c>
      <c r="F301">
        <f t="shared" si="9"/>
        <v>3406.7949999999996</v>
      </c>
      <c r="G301" t="s">
        <v>241</v>
      </c>
    </row>
    <row r="302" spans="1:7" x14ac:dyDescent="0.25">
      <c r="A302" s="133">
        <v>42530</v>
      </c>
      <c r="B302" s="134">
        <v>66.75</v>
      </c>
      <c r="C302" s="134">
        <f>INDEX('[2]cotton-prices-historical-chart-'!$B$10700:$B$12603,MATCH(A302,'[2]cotton-prices-historical-chart-'!$A$10700:$A$12603,0))</f>
        <v>0.64959999999999996</v>
      </c>
      <c r="D302" s="135">
        <f t="shared" si="8"/>
        <v>43.360799999999998</v>
      </c>
      <c r="E302">
        <f>INDEX('[3]wti-crude-oil-prices-10-year-da'!$B$655:$B$2543,MATCH(A302,'[3]wti-crude-oil-prices-10-year-da'!$A$655:$A$2543,0))</f>
        <v>50.56</v>
      </c>
      <c r="F302">
        <f t="shared" si="9"/>
        <v>3374.88</v>
      </c>
      <c r="G302" t="s">
        <v>241</v>
      </c>
    </row>
    <row r="303" spans="1:7" x14ac:dyDescent="0.25">
      <c r="A303" s="133">
        <v>42531</v>
      </c>
      <c r="B303" s="134">
        <v>66.95</v>
      </c>
      <c r="C303" s="134">
        <f>INDEX('[2]cotton-prices-historical-chart-'!$B$10700:$B$12603,MATCH(A303,'[2]cotton-prices-historical-chart-'!$A$10700:$A$12603,0))</f>
        <v>0.64749999999999996</v>
      </c>
      <c r="D303" s="135">
        <f t="shared" si="8"/>
        <v>43.350124999999998</v>
      </c>
      <c r="E303">
        <f>INDEX('[3]wti-crude-oil-prices-10-year-da'!$B$655:$B$2543,MATCH(A303,'[3]wti-crude-oil-prices-10-year-da'!$A$655:$A$2543,0))</f>
        <v>49.07</v>
      </c>
      <c r="F303">
        <f t="shared" si="9"/>
        <v>3285.2365</v>
      </c>
      <c r="G303" t="s">
        <v>241</v>
      </c>
    </row>
    <row r="304" spans="1:7" x14ac:dyDescent="0.25">
      <c r="A304" s="133">
        <v>42534</v>
      </c>
      <c r="B304" s="134">
        <v>67.19</v>
      </c>
      <c r="C304" s="134">
        <f>INDEX('[2]cotton-prices-historical-chart-'!$B$10700:$B$12603,MATCH(A304,'[2]cotton-prices-historical-chart-'!$A$10700:$A$12603,0))</f>
        <v>0.63790000000000002</v>
      </c>
      <c r="D304" s="135">
        <f t="shared" si="8"/>
        <v>42.860500999999999</v>
      </c>
      <c r="E304">
        <f>INDEX('[3]wti-crude-oil-prices-10-year-da'!$B$655:$B$2543,MATCH(A304,'[3]wti-crude-oil-prices-10-year-da'!$A$655:$A$2543,0))</f>
        <v>48.88</v>
      </c>
      <c r="F304">
        <f t="shared" si="9"/>
        <v>3284.2472000000002</v>
      </c>
      <c r="G304" t="s">
        <v>241</v>
      </c>
    </row>
    <row r="305" spans="1:7" x14ac:dyDescent="0.25">
      <c r="A305" s="133">
        <v>42535</v>
      </c>
      <c r="B305" s="134">
        <v>67.290000000000006</v>
      </c>
      <c r="C305" s="134">
        <f>INDEX('[2]cotton-prices-historical-chart-'!$B$10700:$B$12603,MATCH(A305,'[2]cotton-prices-historical-chart-'!$A$10700:$A$12603,0))</f>
        <v>0.63039999999999996</v>
      </c>
      <c r="D305" s="135">
        <f t="shared" si="8"/>
        <v>42.419615999999998</v>
      </c>
      <c r="E305">
        <f>INDEX('[3]wti-crude-oil-prices-10-year-da'!$B$655:$B$2543,MATCH(A305,'[3]wti-crude-oil-prices-10-year-da'!$A$655:$A$2543,0))</f>
        <v>48.49</v>
      </c>
      <c r="F305">
        <f t="shared" si="9"/>
        <v>3262.8921000000005</v>
      </c>
      <c r="G305" t="s">
        <v>241</v>
      </c>
    </row>
    <row r="306" spans="1:7" x14ac:dyDescent="0.25">
      <c r="A306" s="133">
        <v>42536</v>
      </c>
      <c r="B306" s="134">
        <v>67.08</v>
      </c>
      <c r="C306" s="134">
        <f>INDEX('[2]cotton-prices-historical-chart-'!$B$10700:$B$12603,MATCH(A306,'[2]cotton-prices-historical-chart-'!$A$10700:$A$12603,0))</f>
        <v>0.626</v>
      </c>
      <c r="D306" s="135">
        <f t="shared" si="8"/>
        <v>41.992080000000001</v>
      </c>
      <c r="E306">
        <f>INDEX('[3]wti-crude-oil-prices-10-year-da'!$B$655:$B$2543,MATCH(A306,'[3]wti-crude-oil-prices-10-year-da'!$A$655:$A$2543,0))</f>
        <v>48.01</v>
      </c>
      <c r="F306">
        <f t="shared" si="9"/>
        <v>3220.5107999999996</v>
      </c>
      <c r="G306" t="s">
        <v>241</v>
      </c>
    </row>
    <row r="307" spans="1:7" x14ac:dyDescent="0.25">
      <c r="A307" s="133">
        <v>42537</v>
      </c>
      <c r="B307" s="134">
        <v>67.31</v>
      </c>
      <c r="C307" s="134">
        <f>INDEX('[2]cotton-prices-historical-chart-'!$B$10700:$B$12603,MATCH(A307,'[2]cotton-prices-historical-chart-'!$A$10700:$A$12603,0))</f>
        <v>0.63300000000000001</v>
      </c>
      <c r="D307" s="135">
        <f t="shared" si="8"/>
        <v>42.607230000000001</v>
      </c>
      <c r="E307">
        <f>INDEX('[3]wti-crude-oil-prices-10-year-da'!$B$655:$B$2543,MATCH(A307,'[3]wti-crude-oil-prices-10-year-da'!$A$655:$A$2543,0))</f>
        <v>46.316000000000003</v>
      </c>
      <c r="F307">
        <f t="shared" si="9"/>
        <v>3117.5299600000003</v>
      </c>
      <c r="G307" t="s">
        <v>241</v>
      </c>
    </row>
    <row r="308" spans="1:7" x14ac:dyDescent="0.25">
      <c r="A308" s="133">
        <v>42538</v>
      </c>
      <c r="B308" s="134">
        <v>67.069999999999993</v>
      </c>
      <c r="C308" s="134">
        <f>INDEX('[2]cotton-prices-historical-chart-'!$B$10700:$B$12603,MATCH(A308,'[2]cotton-prices-historical-chart-'!$A$10700:$A$12603,0))</f>
        <v>0.64570000000000005</v>
      </c>
      <c r="D308" s="135">
        <f t="shared" si="8"/>
        <v>43.307099000000001</v>
      </c>
      <c r="E308">
        <f>INDEX('[3]wti-crude-oil-prices-10-year-da'!$B$655:$B$2543,MATCH(A308,'[3]wti-crude-oil-prices-10-year-da'!$A$655:$A$2543,0))</f>
        <v>48.212000000000003</v>
      </c>
      <c r="F308">
        <f t="shared" si="9"/>
        <v>3233.5788399999997</v>
      </c>
      <c r="G308" t="s">
        <v>241</v>
      </c>
    </row>
    <row r="309" spans="1:7" x14ac:dyDescent="0.25">
      <c r="A309" s="133">
        <v>42541</v>
      </c>
      <c r="B309" s="134">
        <v>67.61</v>
      </c>
      <c r="C309" s="134">
        <f>INDEX('[2]cotton-prices-historical-chart-'!$B$10700:$B$12603,MATCH(A309,'[2]cotton-prices-historical-chart-'!$A$10700:$A$12603,0))</f>
        <v>0.64390000000000003</v>
      </c>
      <c r="D309" s="135">
        <f t="shared" si="8"/>
        <v>43.534078999999998</v>
      </c>
      <c r="E309">
        <f>INDEX('[3]wti-crude-oil-prices-10-year-da'!$B$655:$B$2543,MATCH(A309,'[3]wti-crude-oil-prices-10-year-da'!$A$655:$A$2543,0))</f>
        <v>49.723999999999997</v>
      </c>
      <c r="F309">
        <f t="shared" si="9"/>
        <v>3361.8396399999997</v>
      </c>
      <c r="G309" t="s">
        <v>241</v>
      </c>
    </row>
    <row r="310" spans="1:7" x14ac:dyDescent="0.25">
      <c r="A310" s="133">
        <v>42542</v>
      </c>
      <c r="B310" s="134">
        <v>67.62</v>
      </c>
      <c r="C310" s="134">
        <f>INDEX('[2]cotton-prices-historical-chart-'!$B$10700:$B$12603,MATCH(A310,'[2]cotton-prices-historical-chart-'!$A$10700:$A$12603,0))</f>
        <v>0.62849999999999995</v>
      </c>
      <c r="D310" s="135">
        <f t="shared" si="8"/>
        <v>42.499169999999999</v>
      </c>
      <c r="E310">
        <f>INDEX('[3]wti-crude-oil-prices-10-year-da'!$B$655:$B$2543,MATCH(A310,'[3]wti-crude-oil-prices-10-year-da'!$A$655:$A$2543,0))</f>
        <v>49.65</v>
      </c>
      <c r="F310">
        <f t="shared" si="9"/>
        <v>3357.3330000000001</v>
      </c>
      <c r="G310" t="s">
        <v>241</v>
      </c>
    </row>
    <row r="311" spans="1:7" x14ac:dyDescent="0.25">
      <c r="A311" s="133">
        <v>42543</v>
      </c>
      <c r="B311" s="134">
        <v>67.45</v>
      </c>
      <c r="C311" s="134">
        <f>INDEX('[2]cotton-prices-historical-chart-'!$B$10700:$B$12603,MATCH(A311,'[2]cotton-prices-historical-chart-'!$A$10700:$A$12603,0))</f>
        <v>0.62939999999999996</v>
      </c>
      <c r="D311" s="135">
        <f t="shared" si="8"/>
        <v>42.453029999999998</v>
      </c>
      <c r="E311">
        <f>INDEX('[3]wti-crude-oil-prices-10-year-da'!$B$655:$B$2543,MATCH(A311,'[3]wti-crude-oil-prices-10-year-da'!$A$655:$A$2543,0))</f>
        <v>49.13</v>
      </c>
      <c r="F311">
        <f t="shared" si="9"/>
        <v>3313.8185000000003</v>
      </c>
      <c r="G311" t="s">
        <v>241</v>
      </c>
    </row>
    <row r="312" spans="1:7" x14ac:dyDescent="0.25">
      <c r="A312" s="133">
        <v>42544</v>
      </c>
      <c r="B312" s="134">
        <v>67.28</v>
      </c>
      <c r="C312" s="134">
        <f>INDEX('[2]cotton-prices-historical-chart-'!$B$10700:$B$12603,MATCH(A312,'[2]cotton-prices-historical-chart-'!$A$10700:$A$12603,0))</f>
        <v>0.64880000000000004</v>
      </c>
      <c r="D312" s="135">
        <f t="shared" ref="D312:D373" si="10">C312*B312</f>
        <v>43.651264000000005</v>
      </c>
      <c r="E312">
        <f>INDEX('[3]wti-crude-oil-prices-10-year-da'!$B$655:$B$2543,MATCH(A312,'[3]wti-crude-oil-prices-10-year-da'!$A$655:$A$2543,0))</f>
        <v>50.11</v>
      </c>
      <c r="F312">
        <f t="shared" si="9"/>
        <v>3371.4007999999999</v>
      </c>
      <c r="G312" t="s">
        <v>241</v>
      </c>
    </row>
    <row r="313" spans="1:7" x14ac:dyDescent="0.25">
      <c r="A313" s="133">
        <v>42545</v>
      </c>
      <c r="B313" s="134">
        <v>67.88</v>
      </c>
      <c r="C313" s="134">
        <f>INDEX('[2]cotton-prices-historical-chart-'!$B$10700:$B$12603,MATCH(A313,'[2]cotton-prices-historical-chart-'!$A$10700:$A$12603,0))</f>
        <v>0.64500000000000002</v>
      </c>
      <c r="D313" s="135">
        <f t="shared" si="10"/>
        <v>43.782599999999995</v>
      </c>
      <c r="E313">
        <f>INDEX('[3]wti-crude-oil-prices-10-year-da'!$B$655:$B$2543,MATCH(A313,'[3]wti-crude-oil-prices-10-year-da'!$A$655:$A$2543,0))</f>
        <v>47.64</v>
      </c>
      <c r="F313">
        <f t="shared" si="9"/>
        <v>3233.8031999999998</v>
      </c>
      <c r="G313" t="s">
        <v>241</v>
      </c>
    </row>
    <row r="314" spans="1:7" x14ac:dyDescent="0.25">
      <c r="A314" s="133">
        <v>42548</v>
      </c>
      <c r="B314" s="134">
        <v>67.91</v>
      </c>
      <c r="C314" s="134">
        <f>INDEX('[2]cotton-prices-historical-chart-'!$B$10700:$B$12603,MATCH(A314,'[2]cotton-prices-historical-chart-'!$A$10700:$A$12603,0))</f>
        <v>0.63719999999999999</v>
      </c>
      <c r="D314" s="135">
        <f t="shared" si="10"/>
        <v>43.272251999999995</v>
      </c>
      <c r="E314">
        <f>INDEX('[3]wti-crude-oil-prices-10-year-da'!$B$655:$B$2543,MATCH(A314,'[3]wti-crude-oil-prices-10-year-da'!$A$655:$A$2543,0))</f>
        <v>46.33</v>
      </c>
      <c r="F314">
        <f t="shared" si="9"/>
        <v>3146.2702999999997</v>
      </c>
      <c r="G314" t="s">
        <v>241</v>
      </c>
    </row>
    <row r="315" spans="1:7" x14ac:dyDescent="0.25">
      <c r="A315" s="133">
        <v>42549</v>
      </c>
      <c r="B315" s="134">
        <v>67.72</v>
      </c>
      <c r="C315" s="134">
        <f>INDEX('[2]cotton-prices-historical-chart-'!$B$10700:$B$12603,MATCH(A315,'[2]cotton-prices-historical-chart-'!$A$10700:$A$12603,0))</f>
        <v>0.65249999999999997</v>
      </c>
      <c r="D315" s="135">
        <f t="shared" si="10"/>
        <v>44.1873</v>
      </c>
      <c r="E315">
        <f>INDEX('[3]wti-crude-oil-prices-10-year-da'!$B$655:$B$2543,MATCH(A315,'[3]wti-crude-oil-prices-10-year-da'!$A$655:$A$2543,0))</f>
        <v>47.85</v>
      </c>
      <c r="F315">
        <f t="shared" si="9"/>
        <v>3240.402</v>
      </c>
      <c r="G315" t="s">
        <v>241</v>
      </c>
    </row>
    <row r="316" spans="1:7" x14ac:dyDescent="0.25">
      <c r="A316" s="133">
        <v>42550</v>
      </c>
      <c r="B316" s="134">
        <v>67.42</v>
      </c>
      <c r="C316" s="134">
        <f>INDEX('[2]cotton-prices-historical-chart-'!$B$10700:$B$12603,MATCH(A316,'[2]cotton-prices-historical-chart-'!$A$10700:$A$12603,0))</f>
        <v>0.65529999999999999</v>
      </c>
      <c r="D316" s="135">
        <f t="shared" si="10"/>
        <v>44.180326000000001</v>
      </c>
      <c r="E316">
        <f>INDEX('[3]wti-crude-oil-prices-10-year-da'!$B$655:$B$2543,MATCH(A316,'[3]wti-crude-oil-prices-10-year-da'!$A$655:$A$2543,0))</f>
        <v>49.88</v>
      </c>
      <c r="F316">
        <f t="shared" si="9"/>
        <v>3362.9096000000004</v>
      </c>
      <c r="G316" t="s">
        <v>241</v>
      </c>
    </row>
    <row r="317" spans="1:7" x14ac:dyDescent="0.25">
      <c r="A317" s="133">
        <v>42551</v>
      </c>
      <c r="B317" s="134">
        <v>67.5</v>
      </c>
      <c r="C317" s="134">
        <f>INDEX('[2]cotton-prices-historical-chart-'!$B$10700:$B$12603,MATCH(A317,'[2]cotton-prices-historical-chart-'!$A$10700:$A$12603,0))</f>
        <v>0.64259999999999995</v>
      </c>
      <c r="D317" s="135">
        <f t="shared" si="10"/>
        <v>43.375499999999995</v>
      </c>
      <c r="E317">
        <f>INDEX('[3]wti-crude-oil-prices-10-year-da'!$B$655:$B$2543,MATCH(A317,'[3]wti-crude-oil-prices-10-year-da'!$A$655:$A$2543,0))</f>
        <v>48.33</v>
      </c>
      <c r="F317">
        <f t="shared" si="9"/>
        <v>3262.2750000000001</v>
      </c>
      <c r="G317" t="s">
        <v>241</v>
      </c>
    </row>
    <row r="318" spans="1:7" x14ac:dyDescent="0.25">
      <c r="A318" s="133">
        <v>42552</v>
      </c>
      <c r="B318" s="134">
        <v>67.19</v>
      </c>
      <c r="C318" s="134">
        <f>INDEX('[2]cotton-prices-historical-chart-'!$B$10700:$B$12603,MATCH(A318,'[2]cotton-prices-historical-chart-'!$A$10700:$A$12603,0))</f>
        <v>0.65100000000000002</v>
      </c>
      <c r="D318" s="135">
        <f t="shared" si="10"/>
        <v>43.740690000000001</v>
      </c>
      <c r="E318">
        <f>INDEX('[3]wti-crude-oil-prices-10-year-da'!$B$655:$B$2543,MATCH(A318,'[3]wti-crude-oil-prices-10-year-da'!$A$655:$A$2543,0))</f>
        <v>48.99</v>
      </c>
      <c r="F318">
        <f t="shared" si="9"/>
        <v>3291.6381000000001</v>
      </c>
      <c r="G318" t="s">
        <v>241</v>
      </c>
    </row>
    <row r="319" spans="1:7" x14ac:dyDescent="0.25">
      <c r="A319" s="133">
        <v>42556</v>
      </c>
      <c r="B319" s="134">
        <v>67.430000000000007</v>
      </c>
      <c r="C319" s="134">
        <f>INDEX('[2]cotton-prices-historical-chart-'!$B$10700:$B$12603,MATCH(A319,'[2]cotton-prices-historical-chart-'!$A$10700:$A$12603,0))</f>
        <v>0.65329999999999999</v>
      </c>
      <c r="D319" s="135">
        <f t="shared" si="10"/>
        <v>44.052019000000001</v>
      </c>
      <c r="E319">
        <f>INDEX('[3]wti-crude-oil-prices-10-year-da'!$B$655:$B$2543,MATCH(A319,'[3]wti-crude-oil-prices-10-year-da'!$A$655:$A$2543,0))</f>
        <v>46.6</v>
      </c>
      <c r="F319">
        <f t="shared" si="9"/>
        <v>3142.2380000000003</v>
      </c>
      <c r="G319" t="s">
        <v>241</v>
      </c>
    </row>
    <row r="320" spans="1:7" x14ac:dyDescent="0.25">
      <c r="A320" s="133">
        <v>42557</v>
      </c>
      <c r="B320" s="134">
        <v>67.41</v>
      </c>
      <c r="C320" s="134">
        <f>INDEX('[2]cotton-prices-historical-chart-'!$B$10700:$B$12603,MATCH(A320,'[2]cotton-prices-historical-chart-'!$A$10700:$A$12603,0))</f>
        <v>0.65359999999999996</v>
      </c>
      <c r="D320" s="135">
        <f t="shared" si="10"/>
        <v>44.059175999999994</v>
      </c>
      <c r="E320">
        <f>INDEX('[3]wti-crude-oil-prices-10-year-da'!$B$655:$B$2543,MATCH(A320,'[3]wti-crude-oil-prices-10-year-da'!$A$655:$A$2543,0))</f>
        <v>47.43</v>
      </c>
      <c r="F320">
        <f t="shared" si="9"/>
        <v>3197.2563</v>
      </c>
      <c r="G320" t="s">
        <v>241</v>
      </c>
    </row>
    <row r="321" spans="1:7" x14ac:dyDescent="0.25">
      <c r="A321" s="133">
        <v>42558</v>
      </c>
      <c r="B321" s="134">
        <v>67.5</v>
      </c>
      <c r="C321" s="134">
        <f>INDEX('[2]cotton-prices-historical-chart-'!$B$10700:$B$12603,MATCH(A321,'[2]cotton-prices-historical-chart-'!$A$10700:$A$12603,0))</f>
        <v>0.65249999999999997</v>
      </c>
      <c r="D321" s="135">
        <f t="shared" si="10"/>
        <v>44.043749999999996</v>
      </c>
      <c r="E321">
        <f>INDEX('[3]wti-crude-oil-prices-10-year-da'!$B$655:$B$2543,MATCH(A321,'[3]wti-crude-oil-prices-10-year-da'!$A$655:$A$2543,0))</f>
        <v>45.14</v>
      </c>
      <c r="F321">
        <f t="shared" si="9"/>
        <v>3046.95</v>
      </c>
      <c r="G321" t="s">
        <v>241</v>
      </c>
    </row>
    <row r="322" spans="1:7" x14ac:dyDescent="0.25">
      <c r="A322" s="133">
        <v>42559</v>
      </c>
      <c r="B322" s="134">
        <v>67.14</v>
      </c>
      <c r="C322" s="134">
        <f>INDEX('[2]cotton-prices-historical-chart-'!$B$10700:$B$12603,MATCH(A322,'[2]cotton-prices-historical-chart-'!$A$10700:$A$12603,0))</f>
        <v>0.65920000000000001</v>
      </c>
      <c r="D322" s="135">
        <f t="shared" si="10"/>
        <v>44.258687999999999</v>
      </c>
      <c r="E322">
        <f>INDEX('[3]wti-crude-oil-prices-10-year-da'!$B$655:$B$2543,MATCH(A322,'[3]wti-crude-oil-prices-10-year-da'!$A$655:$A$2543,0))</f>
        <v>45.41</v>
      </c>
      <c r="F322">
        <f t="shared" si="9"/>
        <v>3048.8273999999997</v>
      </c>
      <c r="G322" t="s">
        <v>241</v>
      </c>
    </row>
    <row r="323" spans="1:7" x14ac:dyDescent="0.25">
      <c r="A323" s="133">
        <v>42562</v>
      </c>
      <c r="B323" s="134">
        <v>67.14</v>
      </c>
      <c r="C323" s="134">
        <f>INDEX('[2]cotton-prices-historical-chart-'!$B$10700:$B$12603,MATCH(A323,'[2]cotton-prices-historical-chart-'!$A$10700:$A$12603,0))</f>
        <v>0.68140000000000001</v>
      </c>
      <c r="D323" s="135">
        <f t="shared" si="10"/>
        <v>45.749195999999998</v>
      </c>
      <c r="E323">
        <f>INDEX('[3]wti-crude-oil-prices-10-year-da'!$B$655:$B$2543,MATCH(A323,'[3]wti-crude-oil-prices-10-year-da'!$A$655:$A$2543,0))</f>
        <v>44.76</v>
      </c>
      <c r="F323">
        <f t="shared" ref="F323:F386" si="11">IFERROR(E323*B323,"")</f>
        <v>3005.1864</v>
      </c>
      <c r="G323" t="s">
        <v>241</v>
      </c>
    </row>
    <row r="324" spans="1:7" x14ac:dyDescent="0.25">
      <c r="A324" s="133">
        <v>42563</v>
      </c>
      <c r="B324" s="134">
        <v>66.97</v>
      </c>
      <c r="C324" s="134">
        <f>INDEX('[2]cotton-prices-historical-chart-'!$B$10700:$B$12603,MATCH(A324,'[2]cotton-prices-historical-chart-'!$A$10700:$A$12603,0))</f>
        <v>0.71140000000000003</v>
      </c>
      <c r="D324" s="135">
        <f t="shared" si="10"/>
        <v>47.642458000000005</v>
      </c>
      <c r="E324">
        <f>INDEX('[3]wti-crude-oil-prices-10-year-da'!$B$655:$B$2543,MATCH(A324,'[3]wti-crude-oil-prices-10-year-da'!$A$655:$A$2543,0))</f>
        <v>46.8</v>
      </c>
      <c r="F324">
        <f t="shared" si="11"/>
        <v>3134.1959999999999</v>
      </c>
      <c r="G324" t="s">
        <v>241</v>
      </c>
    </row>
    <row r="325" spans="1:7" x14ac:dyDescent="0.25">
      <c r="A325" s="133">
        <v>42564</v>
      </c>
      <c r="B325" s="134">
        <v>67.02</v>
      </c>
      <c r="C325" s="134">
        <f>INDEX('[2]cotton-prices-historical-chart-'!$B$10700:$B$12603,MATCH(A325,'[2]cotton-prices-historical-chart-'!$A$10700:$A$12603,0))</f>
        <v>0.73380000000000001</v>
      </c>
      <c r="D325" s="135">
        <f t="shared" si="10"/>
        <v>49.179275999999994</v>
      </c>
      <c r="E325">
        <f>INDEX('[3]wti-crude-oil-prices-10-year-da'!$B$655:$B$2543,MATCH(A325,'[3]wti-crude-oil-prices-10-year-da'!$A$655:$A$2543,0))</f>
        <v>44.75</v>
      </c>
      <c r="F325">
        <f t="shared" si="11"/>
        <v>2999.145</v>
      </c>
      <c r="G325" t="s">
        <v>241</v>
      </c>
    </row>
    <row r="326" spans="1:7" x14ac:dyDescent="0.25">
      <c r="A326" s="133">
        <v>42565</v>
      </c>
      <c r="B326" s="134">
        <v>66.84</v>
      </c>
      <c r="C326" s="134">
        <f>INDEX('[2]cotton-prices-historical-chart-'!$B$10700:$B$12603,MATCH(A326,'[2]cotton-prices-historical-chart-'!$A$10700:$A$12603,0))</f>
        <v>0.73819999999999997</v>
      </c>
      <c r="D326" s="135">
        <f t="shared" si="10"/>
        <v>49.341287999999999</v>
      </c>
      <c r="E326">
        <f>INDEX('[3]wti-crude-oil-prices-10-year-da'!$B$655:$B$2543,MATCH(A326,'[3]wti-crude-oil-prices-10-year-da'!$A$655:$A$2543,0))</f>
        <v>45.68</v>
      </c>
      <c r="F326">
        <f t="shared" si="11"/>
        <v>3053.2512000000002</v>
      </c>
      <c r="G326" t="s">
        <v>241</v>
      </c>
    </row>
    <row r="327" spans="1:7" x14ac:dyDescent="0.25">
      <c r="A327" s="133">
        <v>42566</v>
      </c>
      <c r="B327" s="134">
        <v>67.14</v>
      </c>
      <c r="C327" s="134">
        <f>INDEX('[2]cotton-prices-historical-chart-'!$B$10700:$B$12603,MATCH(A327,'[2]cotton-prices-historical-chart-'!$A$10700:$A$12603,0))</f>
        <v>0.73860000000000003</v>
      </c>
      <c r="D327" s="135">
        <f t="shared" si="10"/>
        <v>49.589604000000001</v>
      </c>
      <c r="E327">
        <f>INDEX('[3]wti-crude-oil-prices-10-year-da'!$B$655:$B$2543,MATCH(A327,'[3]wti-crude-oil-prices-10-year-da'!$A$655:$A$2543,0))</f>
        <v>46.09</v>
      </c>
      <c r="F327">
        <f t="shared" si="11"/>
        <v>3094.4826000000003</v>
      </c>
      <c r="G327" t="s">
        <v>241</v>
      </c>
    </row>
    <row r="328" spans="1:7" x14ac:dyDescent="0.25">
      <c r="A328" s="133">
        <v>42569</v>
      </c>
      <c r="B328" s="134">
        <v>67.14</v>
      </c>
      <c r="C328" s="134">
        <f>INDEX('[2]cotton-prices-historical-chart-'!$B$10700:$B$12603,MATCH(A328,'[2]cotton-prices-historical-chart-'!$A$10700:$A$12603,0))</f>
        <v>0.73629999999999995</v>
      </c>
      <c r="D328" s="135">
        <f t="shared" si="10"/>
        <v>49.435181999999998</v>
      </c>
      <c r="E328">
        <f>INDEX('[3]wti-crude-oil-prices-10-year-da'!$B$655:$B$2543,MATCH(A328,'[3]wti-crude-oil-prices-10-year-da'!$A$655:$A$2543,0))</f>
        <v>45.52</v>
      </c>
      <c r="F328">
        <f t="shared" si="11"/>
        <v>3056.2128000000002</v>
      </c>
      <c r="G328" t="s">
        <v>241</v>
      </c>
    </row>
    <row r="329" spans="1:7" x14ac:dyDescent="0.25">
      <c r="A329" s="133">
        <v>42570</v>
      </c>
      <c r="B329" s="134">
        <v>67.2</v>
      </c>
      <c r="C329" s="134">
        <f>INDEX('[2]cotton-prices-historical-chart-'!$B$10700:$B$12603,MATCH(A329,'[2]cotton-prices-historical-chart-'!$A$10700:$A$12603,0))</f>
        <v>0.72960000000000003</v>
      </c>
      <c r="D329" s="135">
        <f t="shared" si="10"/>
        <v>49.029120000000006</v>
      </c>
      <c r="E329">
        <f>INDEX('[3]wti-crude-oil-prices-10-year-da'!$B$655:$B$2543,MATCH(A329,'[3]wti-crude-oil-prices-10-year-da'!$A$655:$A$2543,0))</f>
        <v>45.13</v>
      </c>
      <c r="F329">
        <f t="shared" si="11"/>
        <v>3032.7360000000003</v>
      </c>
      <c r="G329" t="s">
        <v>241</v>
      </c>
    </row>
    <row r="330" spans="1:7" x14ac:dyDescent="0.25">
      <c r="A330" s="133">
        <v>42571</v>
      </c>
      <c r="B330" s="134">
        <v>67.16</v>
      </c>
      <c r="C330" s="134">
        <f>INDEX('[2]cotton-prices-historical-chart-'!$B$10700:$B$12603,MATCH(A330,'[2]cotton-prices-historical-chart-'!$A$10700:$A$12603,0))</f>
        <v>0.71950000000000003</v>
      </c>
      <c r="D330" s="135">
        <f t="shared" si="10"/>
        <v>48.321620000000003</v>
      </c>
      <c r="E330">
        <f>INDEX('[3]wti-crude-oil-prices-10-year-da'!$B$655:$B$2543,MATCH(A330,'[3]wti-crude-oil-prices-10-year-da'!$A$655:$A$2543,0))</f>
        <v>45.588000000000001</v>
      </c>
      <c r="F330">
        <f t="shared" si="11"/>
        <v>3061.6900799999999</v>
      </c>
      <c r="G330" t="s">
        <v>241</v>
      </c>
    </row>
    <row r="331" spans="1:7" x14ac:dyDescent="0.25">
      <c r="A331" s="133">
        <v>42572</v>
      </c>
      <c r="B331" s="134">
        <v>67.150000000000006</v>
      </c>
      <c r="C331" s="134">
        <f>INDEX('[2]cotton-prices-historical-chart-'!$B$10700:$B$12603,MATCH(A331,'[2]cotton-prices-historical-chart-'!$A$10700:$A$12603,0))</f>
        <v>0.72660000000000002</v>
      </c>
      <c r="D331" s="135">
        <f t="shared" si="10"/>
        <v>48.791190000000007</v>
      </c>
      <c r="E331">
        <f>INDEX('[3]wti-crude-oil-prices-10-year-da'!$B$655:$B$2543,MATCH(A331,'[3]wti-crude-oil-prices-10-year-da'!$A$655:$A$2543,0))</f>
        <v>44.75</v>
      </c>
      <c r="F331">
        <f t="shared" si="11"/>
        <v>3004.9625000000001</v>
      </c>
      <c r="G331" t="s">
        <v>241</v>
      </c>
    </row>
    <row r="332" spans="1:7" x14ac:dyDescent="0.25">
      <c r="A332" s="133">
        <v>42573</v>
      </c>
      <c r="B332" s="134">
        <v>67.150000000000006</v>
      </c>
      <c r="C332" s="134">
        <f>INDEX('[2]cotton-prices-historical-chart-'!$B$10700:$B$12603,MATCH(A332,'[2]cotton-prices-historical-chart-'!$A$10700:$A$12603,0))</f>
        <v>0.72519999999999996</v>
      </c>
      <c r="D332" s="135">
        <f t="shared" si="10"/>
        <v>48.697180000000003</v>
      </c>
      <c r="E332">
        <f>INDEX('[3]wti-crude-oil-prices-10-year-da'!$B$655:$B$2543,MATCH(A332,'[3]wti-crude-oil-prices-10-year-da'!$A$655:$A$2543,0))</f>
        <v>44.19</v>
      </c>
      <c r="F332">
        <f t="shared" si="11"/>
        <v>2967.3585000000003</v>
      </c>
      <c r="G332" t="s">
        <v>241</v>
      </c>
    </row>
    <row r="333" spans="1:7" x14ac:dyDescent="0.25">
      <c r="A333" s="133">
        <v>42576</v>
      </c>
      <c r="B333" s="134">
        <v>67.41</v>
      </c>
      <c r="C333" s="134">
        <f>INDEX('[2]cotton-prices-historical-chart-'!$B$10700:$B$12603,MATCH(A333,'[2]cotton-prices-historical-chart-'!$A$10700:$A$12603,0))</f>
        <v>0.72119999999999995</v>
      </c>
      <c r="D333" s="135">
        <f t="shared" si="10"/>
        <v>48.616091999999995</v>
      </c>
      <c r="E333">
        <f>INDEX('[3]wti-crude-oil-prices-10-year-da'!$B$655:$B$2543,MATCH(A333,'[3]wti-crude-oil-prices-10-year-da'!$A$655:$A$2543,0))</f>
        <v>43.13</v>
      </c>
      <c r="F333">
        <f t="shared" si="11"/>
        <v>2907.3933000000002</v>
      </c>
      <c r="G333" t="s">
        <v>241</v>
      </c>
    </row>
    <row r="334" spans="1:7" x14ac:dyDescent="0.25">
      <c r="A334" s="133">
        <v>42577</v>
      </c>
      <c r="B334" s="134">
        <v>67.319999999999993</v>
      </c>
      <c r="C334" s="134">
        <f>INDEX('[2]cotton-prices-historical-chart-'!$B$10700:$B$12603,MATCH(A334,'[2]cotton-prices-historical-chart-'!$A$10700:$A$12603,0))</f>
        <v>0.73629999999999995</v>
      </c>
      <c r="D334" s="135">
        <f t="shared" si="10"/>
        <v>49.56771599999999</v>
      </c>
      <c r="E334">
        <f>INDEX('[3]wti-crude-oil-prices-10-year-da'!$B$655:$B$2543,MATCH(A334,'[3]wti-crude-oil-prices-10-year-da'!$A$655:$A$2543,0))</f>
        <v>42.92</v>
      </c>
      <c r="F334">
        <f t="shared" si="11"/>
        <v>2889.3743999999997</v>
      </c>
      <c r="G334" t="s">
        <v>241</v>
      </c>
    </row>
    <row r="335" spans="1:7" x14ac:dyDescent="0.25">
      <c r="A335" s="133">
        <v>42578</v>
      </c>
      <c r="B335" s="134">
        <v>67.069999999999993</v>
      </c>
      <c r="C335" s="134">
        <f>INDEX('[2]cotton-prices-historical-chart-'!$B$10700:$B$12603,MATCH(A335,'[2]cotton-prices-historical-chart-'!$A$10700:$A$12603,0))</f>
        <v>0.73829999999999996</v>
      </c>
      <c r="D335" s="135">
        <f t="shared" si="10"/>
        <v>49.517780999999992</v>
      </c>
      <c r="E335">
        <f>INDEX('[3]wti-crude-oil-prices-10-year-da'!$B$655:$B$2543,MATCH(A335,'[3]wti-crude-oil-prices-10-year-da'!$A$655:$A$2543,0))</f>
        <v>41.92</v>
      </c>
      <c r="F335">
        <f t="shared" si="11"/>
        <v>2811.5744</v>
      </c>
      <c r="G335" t="s">
        <v>241</v>
      </c>
    </row>
    <row r="336" spans="1:7" x14ac:dyDescent="0.25">
      <c r="A336" s="133">
        <v>42579</v>
      </c>
      <c r="B336" s="134">
        <v>67.010000000000005</v>
      </c>
      <c r="C336" s="134">
        <f>INDEX('[2]cotton-prices-historical-chart-'!$B$10700:$B$12603,MATCH(A336,'[2]cotton-prices-historical-chart-'!$A$10700:$A$12603,0))</f>
        <v>0.73019999999999996</v>
      </c>
      <c r="D336" s="135">
        <f t="shared" si="10"/>
        <v>48.930702000000004</v>
      </c>
      <c r="E336">
        <f>INDEX('[3]wti-crude-oil-prices-10-year-da'!$B$655:$B$2543,MATCH(A336,'[3]wti-crude-oil-prices-10-year-da'!$A$655:$A$2543,0))</f>
        <v>41.14</v>
      </c>
      <c r="F336">
        <f t="shared" si="11"/>
        <v>2756.7914000000001</v>
      </c>
      <c r="G336" t="s">
        <v>241</v>
      </c>
    </row>
    <row r="337" spans="1:7" x14ac:dyDescent="0.25">
      <c r="A337" s="133">
        <v>42580</v>
      </c>
      <c r="B337" s="134">
        <v>66.7</v>
      </c>
      <c r="C337" s="134">
        <f>INDEX('[2]cotton-prices-historical-chart-'!$B$10700:$B$12603,MATCH(A337,'[2]cotton-prices-historical-chart-'!$A$10700:$A$12603,0))</f>
        <v>0.74160000000000004</v>
      </c>
      <c r="D337" s="135">
        <f t="shared" si="10"/>
        <v>49.464720000000007</v>
      </c>
      <c r="E337">
        <f>INDEX('[3]wti-crude-oil-prices-10-year-da'!$B$655:$B$2543,MATCH(A337,'[3]wti-crude-oil-prices-10-year-da'!$A$655:$A$2543,0))</f>
        <v>41.6</v>
      </c>
      <c r="F337">
        <f t="shared" si="11"/>
        <v>2774.7200000000003</v>
      </c>
      <c r="G337" t="s">
        <v>241</v>
      </c>
    </row>
    <row r="338" spans="1:7" x14ac:dyDescent="0.25">
      <c r="A338" s="133">
        <v>42583</v>
      </c>
      <c r="B338" s="134">
        <v>66.760000000000005</v>
      </c>
      <c r="C338" s="134">
        <f>INDEX('[2]cotton-prices-historical-chart-'!$B$10700:$B$12603,MATCH(A338,'[2]cotton-prices-historical-chart-'!$A$10700:$A$12603,0))</f>
        <v>0.74170000000000003</v>
      </c>
      <c r="D338" s="135">
        <f t="shared" si="10"/>
        <v>49.515892000000008</v>
      </c>
      <c r="E338">
        <f>INDEX('[3]wti-crude-oil-prices-10-year-da'!$B$655:$B$2543,MATCH(A338,'[3]wti-crude-oil-prices-10-year-da'!$A$655:$A$2543,0))</f>
        <v>40.06</v>
      </c>
      <c r="F338">
        <f t="shared" si="11"/>
        <v>2674.4056000000005</v>
      </c>
      <c r="G338" t="s">
        <v>241</v>
      </c>
    </row>
    <row r="339" spans="1:7" x14ac:dyDescent="0.25">
      <c r="A339" s="133">
        <v>42584</v>
      </c>
      <c r="B339" s="134">
        <v>66.680000000000007</v>
      </c>
      <c r="C339" s="134">
        <f>INDEX('[2]cotton-prices-historical-chart-'!$B$10700:$B$12603,MATCH(A339,'[2]cotton-prices-historical-chart-'!$A$10700:$A$12603,0))</f>
        <v>0.73670000000000002</v>
      </c>
      <c r="D339" s="135">
        <f t="shared" si="10"/>
        <v>49.123156000000009</v>
      </c>
      <c r="E339">
        <f>INDEX('[3]wti-crude-oil-prices-10-year-da'!$B$655:$B$2543,MATCH(A339,'[3]wti-crude-oil-prices-10-year-da'!$A$655:$A$2543,0))</f>
        <v>39.51</v>
      </c>
      <c r="F339">
        <f t="shared" si="11"/>
        <v>2634.5268000000001</v>
      </c>
      <c r="G339" t="s">
        <v>241</v>
      </c>
    </row>
    <row r="340" spans="1:7" x14ac:dyDescent="0.25">
      <c r="A340" s="133">
        <v>42585</v>
      </c>
      <c r="B340" s="134">
        <v>66.77</v>
      </c>
      <c r="C340" s="134">
        <f>INDEX('[2]cotton-prices-historical-chart-'!$B$10700:$B$12603,MATCH(A340,'[2]cotton-prices-historical-chart-'!$A$10700:$A$12603,0))</f>
        <v>0.73839999999999995</v>
      </c>
      <c r="D340" s="135">
        <f t="shared" si="10"/>
        <v>49.302967999999993</v>
      </c>
      <c r="E340">
        <f>INDEX('[3]wti-crude-oil-prices-10-year-da'!$B$655:$B$2543,MATCH(A340,'[3]wti-crude-oil-prices-10-year-da'!$A$655:$A$2543,0))</f>
        <v>40.83</v>
      </c>
      <c r="F340">
        <f t="shared" si="11"/>
        <v>2726.2190999999998</v>
      </c>
      <c r="G340" t="s">
        <v>241</v>
      </c>
    </row>
    <row r="341" spans="1:7" x14ac:dyDescent="0.25">
      <c r="A341" s="133">
        <v>42586</v>
      </c>
      <c r="B341" s="134">
        <v>66.84</v>
      </c>
      <c r="C341" s="134">
        <f>INDEX('[2]cotton-prices-historical-chart-'!$B$10700:$B$12603,MATCH(A341,'[2]cotton-prices-historical-chart-'!$A$10700:$A$12603,0))</f>
        <v>0.75860000000000005</v>
      </c>
      <c r="D341" s="135">
        <f t="shared" si="10"/>
        <v>50.704824000000009</v>
      </c>
      <c r="E341">
        <f>INDEX('[3]wti-crude-oil-prices-10-year-da'!$B$655:$B$2543,MATCH(A341,'[3]wti-crude-oil-prices-10-year-da'!$A$655:$A$2543,0))</f>
        <v>41.93</v>
      </c>
      <c r="F341">
        <f t="shared" si="11"/>
        <v>2802.6012000000001</v>
      </c>
      <c r="G341" t="s">
        <v>241</v>
      </c>
    </row>
    <row r="342" spans="1:7" x14ac:dyDescent="0.25">
      <c r="A342" s="133">
        <v>42587</v>
      </c>
      <c r="B342" s="134">
        <v>66.84</v>
      </c>
      <c r="C342" s="134">
        <f>INDEX('[2]cotton-prices-historical-chart-'!$B$10700:$B$12603,MATCH(A342,'[2]cotton-prices-historical-chart-'!$A$10700:$A$12603,0))</f>
        <v>0.76639999999999997</v>
      </c>
      <c r="D342" s="135">
        <f t="shared" si="10"/>
        <v>51.226176000000002</v>
      </c>
      <c r="E342">
        <f>INDEX('[3]wti-crude-oil-prices-10-year-da'!$B$655:$B$2543,MATCH(A342,'[3]wti-crude-oil-prices-10-year-da'!$A$655:$A$2543,0))</f>
        <v>41.8</v>
      </c>
      <c r="F342">
        <f t="shared" si="11"/>
        <v>2793.9119999999998</v>
      </c>
      <c r="G342" t="s">
        <v>241</v>
      </c>
    </row>
    <row r="343" spans="1:7" x14ac:dyDescent="0.25">
      <c r="A343" s="133">
        <v>42590</v>
      </c>
      <c r="B343" s="134">
        <v>66.81</v>
      </c>
      <c r="C343" s="134">
        <f>INDEX('[2]cotton-prices-historical-chart-'!$B$10700:$B$12603,MATCH(A343,'[2]cotton-prices-historical-chart-'!$A$10700:$A$12603,0))</f>
        <v>0.76060000000000005</v>
      </c>
      <c r="D343" s="135">
        <f t="shared" si="10"/>
        <v>50.815686000000007</v>
      </c>
      <c r="E343">
        <f>INDEX('[3]wti-crude-oil-prices-10-year-da'!$B$655:$B$2543,MATCH(A343,'[3]wti-crude-oil-prices-10-year-da'!$A$655:$A$2543,0))</f>
        <v>43.02</v>
      </c>
      <c r="F343">
        <f t="shared" si="11"/>
        <v>2874.1662000000001</v>
      </c>
      <c r="G343" t="s">
        <v>241</v>
      </c>
    </row>
    <row r="344" spans="1:7" x14ac:dyDescent="0.25">
      <c r="A344" s="133">
        <v>42591</v>
      </c>
      <c r="B344" s="134">
        <v>66.77</v>
      </c>
      <c r="C344" s="134">
        <f>INDEX('[2]cotton-prices-historical-chart-'!$B$10700:$B$12603,MATCH(A344,'[2]cotton-prices-historical-chart-'!$A$10700:$A$12603,0))</f>
        <v>0.73060000000000003</v>
      </c>
      <c r="D344" s="135">
        <f t="shared" si="10"/>
        <v>48.782162</v>
      </c>
      <c r="E344">
        <f>INDEX('[3]wti-crude-oil-prices-10-year-da'!$B$655:$B$2543,MATCH(A344,'[3]wti-crude-oil-prices-10-year-da'!$A$655:$A$2543,0))</f>
        <v>42.77</v>
      </c>
      <c r="F344">
        <f t="shared" si="11"/>
        <v>2855.7529</v>
      </c>
      <c r="G344" t="s">
        <v>241</v>
      </c>
    </row>
    <row r="345" spans="1:7" x14ac:dyDescent="0.25">
      <c r="A345" s="133">
        <v>42592</v>
      </c>
      <c r="B345" s="134">
        <v>66.77</v>
      </c>
      <c r="C345" s="134">
        <f>INDEX('[2]cotton-prices-historical-chart-'!$B$10700:$B$12603,MATCH(A345,'[2]cotton-prices-historical-chart-'!$A$10700:$A$12603,0))</f>
        <v>0.71160000000000001</v>
      </c>
      <c r="D345" s="135">
        <f t="shared" si="10"/>
        <v>47.513531999999998</v>
      </c>
      <c r="E345">
        <f>INDEX('[3]wti-crude-oil-prices-10-year-da'!$B$655:$B$2543,MATCH(A345,'[3]wti-crude-oil-prices-10-year-da'!$A$655:$A$2543,0))</f>
        <v>41.71</v>
      </c>
      <c r="F345">
        <f t="shared" si="11"/>
        <v>2784.9766999999997</v>
      </c>
      <c r="G345" t="s">
        <v>241</v>
      </c>
    </row>
    <row r="346" spans="1:7" x14ac:dyDescent="0.25">
      <c r="A346" s="133">
        <v>42593</v>
      </c>
      <c r="B346" s="134">
        <v>66.75</v>
      </c>
      <c r="C346" s="134">
        <f>INDEX('[2]cotton-prices-historical-chart-'!$B$10700:$B$12603,MATCH(A346,'[2]cotton-prices-historical-chart-'!$A$10700:$A$12603,0))</f>
        <v>0.7127</v>
      </c>
      <c r="D346" s="135">
        <f t="shared" si="10"/>
        <v>47.572724999999998</v>
      </c>
      <c r="E346">
        <f>INDEX('[3]wti-crude-oil-prices-10-year-da'!$B$655:$B$2543,MATCH(A346,'[3]wti-crude-oil-prices-10-year-da'!$A$655:$A$2543,0))</f>
        <v>43.49</v>
      </c>
      <c r="F346">
        <f t="shared" si="11"/>
        <v>2902.9575</v>
      </c>
      <c r="G346" t="s">
        <v>241</v>
      </c>
    </row>
    <row r="347" spans="1:7" x14ac:dyDescent="0.25">
      <c r="A347" s="133">
        <v>42594</v>
      </c>
      <c r="B347" s="134">
        <v>66.91</v>
      </c>
      <c r="C347" s="134">
        <f>INDEX('[2]cotton-prices-historical-chart-'!$B$10700:$B$12603,MATCH(A347,'[2]cotton-prices-historical-chart-'!$A$10700:$A$12603,0))</f>
        <v>0.69879999999999998</v>
      </c>
      <c r="D347" s="135">
        <f t="shared" si="10"/>
        <v>46.756707999999996</v>
      </c>
      <c r="E347">
        <f>INDEX('[3]wti-crude-oil-prices-10-year-da'!$B$655:$B$2543,MATCH(A347,'[3]wti-crude-oil-prices-10-year-da'!$A$655:$A$2543,0))</f>
        <v>44.49</v>
      </c>
      <c r="F347">
        <f t="shared" si="11"/>
        <v>2976.8258999999998</v>
      </c>
      <c r="G347" t="s">
        <v>241</v>
      </c>
    </row>
    <row r="348" spans="1:7" x14ac:dyDescent="0.25">
      <c r="A348" s="133">
        <v>42597</v>
      </c>
      <c r="B348" s="134">
        <v>66.849999999999994</v>
      </c>
      <c r="C348" s="134">
        <f>INDEX('[2]cotton-prices-historical-chart-'!$B$10700:$B$12603,MATCH(A348,'[2]cotton-prices-historical-chart-'!$A$10700:$A$12603,0))</f>
        <v>0.68089999999999995</v>
      </c>
      <c r="D348" s="135">
        <f t="shared" si="10"/>
        <v>45.518164999999996</v>
      </c>
      <c r="E348">
        <f>INDEX('[3]wti-crude-oil-prices-10-year-da'!$B$655:$B$2543,MATCH(A348,'[3]wti-crude-oil-prices-10-year-da'!$A$655:$A$2543,0))</f>
        <v>45.74</v>
      </c>
      <c r="F348">
        <f t="shared" si="11"/>
        <v>3057.7190000000001</v>
      </c>
      <c r="G348" t="s">
        <v>241</v>
      </c>
    </row>
    <row r="349" spans="1:7" x14ac:dyDescent="0.25">
      <c r="A349" s="133">
        <v>42598</v>
      </c>
      <c r="B349" s="134">
        <v>66.87</v>
      </c>
      <c r="C349" s="134">
        <f>INDEX('[2]cotton-prices-historical-chart-'!$B$10700:$B$12603,MATCH(A349,'[2]cotton-prices-historical-chart-'!$A$10700:$A$12603,0))</f>
        <v>0.68010000000000004</v>
      </c>
      <c r="D349" s="135">
        <f t="shared" si="10"/>
        <v>45.478287000000009</v>
      </c>
      <c r="E349">
        <f>INDEX('[3]wti-crude-oil-prices-10-year-da'!$B$655:$B$2543,MATCH(A349,'[3]wti-crude-oil-prices-10-year-da'!$A$655:$A$2543,0))</f>
        <v>46.58</v>
      </c>
      <c r="F349">
        <f t="shared" si="11"/>
        <v>3114.8045999999999</v>
      </c>
      <c r="G349" t="s">
        <v>241</v>
      </c>
    </row>
    <row r="350" spans="1:7" x14ac:dyDescent="0.25">
      <c r="A350" s="133">
        <v>42599</v>
      </c>
      <c r="B350" s="134">
        <v>66.89</v>
      </c>
      <c r="C350" s="134">
        <f>INDEX('[2]cotton-prices-historical-chart-'!$B$10700:$B$12603,MATCH(A350,'[2]cotton-prices-historical-chart-'!$A$10700:$A$12603,0))</f>
        <v>0.68359999999999999</v>
      </c>
      <c r="D350" s="135">
        <f t="shared" si="10"/>
        <v>45.726003999999996</v>
      </c>
      <c r="E350">
        <f>INDEX('[3]wti-crude-oil-prices-10-year-da'!$B$655:$B$2543,MATCH(A350,'[3]wti-crude-oil-prices-10-year-da'!$A$655:$A$2543,0))</f>
        <v>46.936</v>
      </c>
      <c r="F350">
        <f t="shared" si="11"/>
        <v>3139.5490399999999</v>
      </c>
      <c r="G350" t="s">
        <v>241</v>
      </c>
    </row>
    <row r="351" spans="1:7" x14ac:dyDescent="0.25">
      <c r="A351" s="133">
        <v>42600</v>
      </c>
      <c r="B351" s="134">
        <v>66.83</v>
      </c>
      <c r="C351" s="134">
        <f>INDEX('[2]cotton-prices-historical-chart-'!$B$10700:$B$12603,MATCH(A351,'[2]cotton-prices-historical-chart-'!$A$10700:$A$12603,0))</f>
        <v>0.68500000000000005</v>
      </c>
      <c r="D351" s="135">
        <f t="shared" si="10"/>
        <v>45.778550000000003</v>
      </c>
      <c r="E351">
        <f>INDEX('[3]wti-crude-oil-prices-10-year-da'!$B$655:$B$2543,MATCH(A351,'[3]wti-crude-oil-prices-10-year-da'!$A$655:$A$2543,0))</f>
        <v>48.488</v>
      </c>
      <c r="F351">
        <f t="shared" si="11"/>
        <v>3240.4530399999999</v>
      </c>
      <c r="G351" t="s">
        <v>241</v>
      </c>
    </row>
    <row r="352" spans="1:7" x14ac:dyDescent="0.25">
      <c r="A352" s="133">
        <v>42601</v>
      </c>
      <c r="B352" s="134">
        <v>67.14</v>
      </c>
      <c r="C352" s="134">
        <f>INDEX('[2]cotton-prices-historical-chart-'!$B$10700:$B$12603,MATCH(A352,'[2]cotton-prices-historical-chart-'!$A$10700:$A$12603,0))</f>
        <v>0.67569999999999997</v>
      </c>
      <c r="D352" s="135">
        <f t="shared" si="10"/>
        <v>45.366498</v>
      </c>
      <c r="E352">
        <f>INDEX('[3]wti-crude-oil-prices-10-year-da'!$B$655:$B$2543,MATCH(A352,'[3]wti-crude-oil-prices-10-year-da'!$A$655:$A$2543,0))</f>
        <v>48.874000000000002</v>
      </c>
      <c r="F352">
        <f t="shared" si="11"/>
        <v>3281.4003600000001</v>
      </c>
      <c r="G352" t="s">
        <v>241</v>
      </c>
    </row>
    <row r="353" spans="1:7" x14ac:dyDescent="0.25">
      <c r="A353" s="133">
        <v>42604</v>
      </c>
      <c r="B353" s="134">
        <v>67.2</v>
      </c>
      <c r="C353" s="134">
        <f>INDEX('[2]cotton-prices-historical-chart-'!$B$10700:$B$12603,MATCH(A353,'[2]cotton-prices-historical-chart-'!$A$10700:$A$12603,0))</f>
        <v>0.67920000000000003</v>
      </c>
      <c r="D353" s="135">
        <f t="shared" si="10"/>
        <v>45.642240000000001</v>
      </c>
      <c r="E353">
        <f>INDEX('[3]wti-crude-oil-prices-10-year-da'!$B$655:$B$2543,MATCH(A353,'[3]wti-crude-oil-prices-10-year-da'!$A$655:$A$2543,0))</f>
        <v>47.338000000000001</v>
      </c>
      <c r="F353">
        <f t="shared" si="11"/>
        <v>3181.1136000000001</v>
      </c>
      <c r="G353" t="s">
        <v>241</v>
      </c>
    </row>
    <row r="354" spans="1:7" x14ac:dyDescent="0.25">
      <c r="A354" s="133">
        <v>42605</v>
      </c>
      <c r="B354" s="134">
        <v>67.12</v>
      </c>
      <c r="C354" s="134">
        <f>INDEX('[2]cotton-prices-historical-chart-'!$B$10700:$B$12603,MATCH(A354,'[2]cotton-prices-historical-chart-'!$A$10700:$A$12603,0))</f>
        <v>0.68120000000000003</v>
      </c>
      <c r="D354" s="135">
        <f t="shared" si="10"/>
        <v>45.722144000000007</v>
      </c>
      <c r="E354">
        <f>INDEX('[3]wti-crude-oil-prices-10-year-da'!$B$655:$B$2543,MATCH(A354,'[3]wti-crude-oil-prices-10-year-da'!$A$655:$A$2543,0))</f>
        <v>48.1</v>
      </c>
      <c r="F354">
        <f t="shared" si="11"/>
        <v>3228.4720000000002</v>
      </c>
      <c r="G354" t="s">
        <v>241</v>
      </c>
    </row>
    <row r="355" spans="1:7" x14ac:dyDescent="0.25">
      <c r="A355" s="133">
        <v>42606</v>
      </c>
      <c r="B355" s="134">
        <v>67.58</v>
      </c>
      <c r="C355" s="134">
        <f>INDEX('[2]cotton-prices-historical-chart-'!$B$10700:$B$12603,MATCH(A355,'[2]cotton-prices-historical-chart-'!$A$10700:$A$12603,0))</f>
        <v>0.67410000000000003</v>
      </c>
      <c r="D355" s="135">
        <f t="shared" si="10"/>
        <v>45.555678</v>
      </c>
      <c r="E355">
        <f>INDEX('[3]wti-crude-oil-prices-10-year-da'!$B$655:$B$2543,MATCH(A355,'[3]wti-crude-oil-prices-10-year-da'!$A$655:$A$2543,0))</f>
        <v>46.77</v>
      </c>
      <c r="F355">
        <f t="shared" si="11"/>
        <v>3160.7166000000002</v>
      </c>
      <c r="G355" t="s">
        <v>241</v>
      </c>
    </row>
    <row r="356" spans="1:7" x14ac:dyDescent="0.25">
      <c r="A356" s="133">
        <v>42607</v>
      </c>
      <c r="B356" s="134">
        <v>67.02</v>
      </c>
      <c r="C356" s="134">
        <f>INDEX('[2]cotton-prices-historical-chart-'!$B$10700:$B$12603,MATCH(A356,'[2]cotton-prices-historical-chart-'!$A$10700:$A$12603,0))</f>
        <v>0.67749999999999999</v>
      </c>
      <c r="D356" s="135">
        <f t="shared" si="10"/>
        <v>45.406049999999993</v>
      </c>
      <c r="E356">
        <f>INDEX('[3]wti-crude-oil-prices-10-year-da'!$B$655:$B$2543,MATCH(A356,'[3]wti-crude-oil-prices-10-year-da'!$A$655:$A$2543,0))</f>
        <v>47.33</v>
      </c>
      <c r="F356">
        <f t="shared" si="11"/>
        <v>3172.0565999999999</v>
      </c>
      <c r="G356" t="s">
        <v>241</v>
      </c>
    </row>
    <row r="357" spans="1:7" x14ac:dyDescent="0.25">
      <c r="A357" s="133">
        <v>42608</v>
      </c>
      <c r="B357" s="134">
        <v>67.14</v>
      </c>
      <c r="C357" s="134">
        <f>INDEX('[2]cotton-prices-historical-chart-'!$B$10700:$B$12603,MATCH(A357,'[2]cotton-prices-historical-chart-'!$A$10700:$A$12603,0))</f>
        <v>0.67710000000000004</v>
      </c>
      <c r="D357" s="135">
        <f t="shared" si="10"/>
        <v>45.460494000000004</v>
      </c>
      <c r="E357">
        <f>INDEX('[3]wti-crude-oil-prices-10-year-da'!$B$655:$B$2543,MATCH(A357,'[3]wti-crude-oil-prices-10-year-da'!$A$655:$A$2543,0))</f>
        <v>47.64</v>
      </c>
      <c r="F357">
        <f t="shared" si="11"/>
        <v>3198.5496000000003</v>
      </c>
      <c r="G357" t="s">
        <v>241</v>
      </c>
    </row>
    <row r="358" spans="1:7" x14ac:dyDescent="0.25">
      <c r="A358" s="133">
        <v>42611</v>
      </c>
      <c r="B358" s="134">
        <v>67.11</v>
      </c>
      <c r="C358" s="134">
        <f>INDEX('[2]cotton-prices-historical-chart-'!$B$10700:$B$12603,MATCH(A358,'[2]cotton-prices-historical-chart-'!$A$10700:$A$12603,0))</f>
        <v>0.66690000000000005</v>
      </c>
      <c r="D358" s="135">
        <f t="shared" si="10"/>
        <v>44.755659000000001</v>
      </c>
      <c r="E358">
        <f>INDEX('[3]wti-crude-oil-prices-10-year-da'!$B$655:$B$2543,MATCH(A358,'[3]wti-crude-oil-prices-10-year-da'!$A$655:$A$2543,0))</f>
        <v>46.98</v>
      </c>
      <c r="F358">
        <f t="shared" si="11"/>
        <v>3152.8277999999996</v>
      </c>
      <c r="G358" t="s">
        <v>241</v>
      </c>
    </row>
    <row r="359" spans="1:7" x14ac:dyDescent="0.25">
      <c r="A359" s="133">
        <v>42612</v>
      </c>
      <c r="B359" s="134">
        <v>67.14</v>
      </c>
      <c r="C359" s="134">
        <f>INDEX('[2]cotton-prices-historical-chart-'!$B$10700:$B$12603,MATCH(A359,'[2]cotton-prices-historical-chart-'!$A$10700:$A$12603,0))</f>
        <v>0.65969999999999995</v>
      </c>
      <c r="D359" s="135">
        <f t="shared" si="10"/>
        <v>44.292257999999997</v>
      </c>
      <c r="E359">
        <f>INDEX('[3]wti-crude-oil-prices-10-year-da'!$B$655:$B$2543,MATCH(A359,'[3]wti-crude-oil-prices-10-year-da'!$A$655:$A$2543,0))</f>
        <v>46.35</v>
      </c>
      <c r="F359">
        <f t="shared" si="11"/>
        <v>3111.9390000000003</v>
      </c>
      <c r="G359" t="s">
        <v>241</v>
      </c>
    </row>
    <row r="360" spans="1:7" x14ac:dyDescent="0.25">
      <c r="A360" s="133">
        <v>42613</v>
      </c>
      <c r="B360" s="134">
        <v>66.97</v>
      </c>
      <c r="C360" s="134">
        <f>INDEX('[2]cotton-prices-historical-chart-'!$B$10700:$B$12603,MATCH(A360,'[2]cotton-prices-historical-chart-'!$A$10700:$A$12603,0))</f>
        <v>0.6532</v>
      </c>
      <c r="D360" s="135">
        <f t="shared" si="10"/>
        <v>43.744804000000002</v>
      </c>
      <c r="E360">
        <f>INDEX('[3]wti-crude-oil-prices-10-year-da'!$B$655:$B$2543,MATCH(A360,'[3]wti-crude-oil-prices-10-year-da'!$A$655:$A$2543,0))</f>
        <v>44.7</v>
      </c>
      <c r="F360">
        <f t="shared" si="11"/>
        <v>2993.5590000000002</v>
      </c>
      <c r="G360" t="s">
        <v>241</v>
      </c>
    </row>
    <row r="361" spans="1:7" x14ac:dyDescent="0.25">
      <c r="A361" s="133">
        <v>42614</v>
      </c>
      <c r="B361" s="134">
        <v>66.8</v>
      </c>
      <c r="C361" s="134">
        <f>INDEX('[2]cotton-prices-historical-chart-'!$B$10700:$B$12603,MATCH(A361,'[2]cotton-prices-historical-chart-'!$A$10700:$A$12603,0))</f>
        <v>0.68010000000000004</v>
      </c>
      <c r="D361" s="135">
        <f t="shared" si="10"/>
        <v>45.430680000000002</v>
      </c>
      <c r="E361">
        <f>INDEX('[3]wti-crude-oil-prices-10-year-da'!$B$655:$B$2543,MATCH(A361,'[3]wti-crude-oil-prices-10-year-da'!$A$655:$A$2543,0))</f>
        <v>43.16</v>
      </c>
      <c r="F361">
        <f t="shared" si="11"/>
        <v>2883.0879999999997</v>
      </c>
      <c r="G361" t="s">
        <v>241</v>
      </c>
    </row>
    <row r="362" spans="1:7" x14ac:dyDescent="0.25">
      <c r="A362" s="133">
        <v>42615</v>
      </c>
      <c r="B362" s="134">
        <v>66.569999999999993</v>
      </c>
      <c r="C362" s="134">
        <f>INDEX('[2]cotton-prices-historical-chart-'!$B$10700:$B$12603,MATCH(A362,'[2]cotton-prices-historical-chart-'!$A$10700:$A$12603,0))</f>
        <v>0.67510000000000003</v>
      </c>
      <c r="D362" s="135">
        <f t="shared" si="10"/>
        <v>44.941406999999998</v>
      </c>
      <c r="E362">
        <f>INDEX('[3]wti-crude-oil-prices-10-year-da'!$B$655:$B$2543,MATCH(A362,'[3]wti-crude-oil-prices-10-year-da'!$A$655:$A$2543,0))</f>
        <v>44.44</v>
      </c>
      <c r="F362">
        <f t="shared" si="11"/>
        <v>2958.3707999999997</v>
      </c>
      <c r="G362" t="s">
        <v>241</v>
      </c>
    </row>
    <row r="363" spans="1:7" x14ac:dyDescent="0.25">
      <c r="A363" s="133">
        <v>42619</v>
      </c>
      <c r="B363" s="134">
        <v>66.25</v>
      </c>
      <c r="C363" s="134">
        <f>INDEX('[2]cotton-prices-historical-chart-'!$B$10700:$B$12603,MATCH(A363,'[2]cotton-prices-historical-chart-'!$A$10700:$A$12603,0))</f>
        <v>0.69059999999999999</v>
      </c>
      <c r="D363" s="135">
        <f t="shared" si="10"/>
        <v>45.752249999999997</v>
      </c>
      <c r="E363">
        <f>INDEX('[3]wti-crude-oil-prices-10-year-da'!$B$655:$B$2543,MATCH(A363,'[3]wti-crude-oil-prices-10-year-da'!$A$655:$A$2543,0))</f>
        <v>44.83</v>
      </c>
      <c r="F363">
        <f t="shared" si="11"/>
        <v>2969.9874999999997</v>
      </c>
      <c r="G363" t="s">
        <v>241</v>
      </c>
    </row>
    <row r="364" spans="1:7" x14ac:dyDescent="0.25">
      <c r="A364" s="133">
        <v>42620</v>
      </c>
      <c r="B364" s="134">
        <v>66.48</v>
      </c>
      <c r="C364" s="134">
        <f>INDEX('[2]cotton-prices-historical-chart-'!$B$10700:$B$12603,MATCH(A364,'[2]cotton-prices-historical-chart-'!$A$10700:$A$12603,0))</f>
        <v>0.69530000000000003</v>
      </c>
      <c r="D364" s="135">
        <f t="shared" si="10"/>
        <v>46.223544000000004</v>
      </c>
      <c r="E364">
        <f>INDEX('[3]wti-crude-oil-prices-10-year-da'!$B$655:$B$2543,MATCH(A364,'[3]wti-crude-oil-prices-10-year-da'!$A$655:$A$2543,0))</f>
        <v>45.5</v>
      </c>
      <c r="F364">
        <f t="shared" si="11"/>
        <v>3024.84</v>
      </c>
      <c r="G364" t="s">
        <v>241</v>
      </c>
    </row>
    <row r="365" spans="1:7" x14ac:dyDescent="0.25">
      <c r="A365" s="133">
        <v>42621</v>
      </c>
      <c r="B365" s="134">
        <v>66.63</v>
      </c>
      <c r="C365" s="134">
        <f>INDEX('[2]cotton-prices-historical-chart-'!$B$10700:$B$12603,MATCH(A365,'[2]cotton-prices-historical-chart-'!$A$10700:$A$12603,0))</f>
        <v>0.6925</v>
      </c>
      <c r="D365" s="135">
        <f t="shared" si="10"/>
        <v>46.141275</v>
      </c>
      <c r="E365">
        <f>INDEX('[3]wti-crude-oil-prices-10-year-da'!$B$655:$B$2543,MATCH(A365,'[3]wti-crude-oil-prices-10-year-da'!$A$655:$A$2543,0))</f>
        <v>47.62</v>
      </c>
      <c r="F365">
        <f t="shared" si="11"/>
        <v>3172.9205999999995</v>
      </c>
      <c r="G365" t="s">
        <v>241</v>
      </c>
    </row>
    <row r="366" spans="1:7" x14ac:dyDescent="0.25">
      <c r="A366" s="133">
        <v>42622</v>
      </c>
      <c r="B366" s="134">
        <v>66.92</v>
      </c>
      <c r="C366" s="134">
        <f>INDEX('[2]cotton-prices-historical-chart-'!$B$10700:$B$12603,MATCH(A366,'[2]cotton-prices-historical-chart-'!$A$10700:$A$12603,0))</f>
        <v>0.68879999999999997</v>
      </c>
      <c r="D366" s="135">
        <f t="shared" si="10"/>
        <v>46.094495999999999</v>
      </c>
      <c r="E366">
        <f>INDEX('[3]wti-crude-oil-prices-10-year-da'!$B$655:$B$2543,MATCH(A366,'[3]wti-crude-oil-prices-10-year-da'!$A$655:$A$2543,0))</f>
        <v>45.88</v>
      </c>
      <c r="F366">
        <f t="shared" si="11"/>
        <v>3070.2896000000001</v>
      </c>
      <c r="G366" t="s">
        <v>241</v>
      </c>
    </row>
    <row r="367" spans="1:7" x14ac:dyDescent="0.25">
      <c r="A367" s="133">
        <v>42625</v>
      </c>
      <c r="B367" s="134">
        <v>66.739999999999995</v>
      </c>
      <c r="C367" s="134">
        <f>INDEX('[2]cotton-prices-historical-chart-'!$B$10700:$B$12603,MATCH(A367,'[2]cotton-prices-historical-chart-'!$A$10700:$A$12603,0))</f>
        <v>0.66969999999999996</v>
      </c>
      <c r="D367" s="135">
        <f t="shared" si="10"/>
        <v>44.695777999999997</v>
      </c>
      <c r="E367">
        <f>INDEX('[3]wti-crude-oil-prices-10-year-da'!$B$655:$B$2543,MATCH(A367,'[3]wti-crude-oil-prices-10-year-da'!$A$655:$A$2543,0))</f>
        <v>46.29</v>
      </c>
      <c r="F367">
        <f t="shared" si="11"/>
        <v>3089.3945999999996</v>
      </c>
      <c r="G367" t="s">
        <v>241</v>
      </c>
    </row>
    <row r="368" spans="1:7" x14ac:dyDescent="0.25">
      <c r="A368" s="133">
        <v>42626</v>
      </c>
      <c r="B368" s="134">
        <v>67.14</v>
      </c>
      <c r="C368" s="134">
        <f>INDEX('[2]cotton-prices-historical-chart-'!$B$10700:$B$12603,MATCH(A368,'[2]cotton-prices-historical-chart-'!$A$10700:$A$12603,0))</f>
        <v>0.67200000000000004</v>
      </c>
      <c r="D368" s="135">
        <f t="shared" si="10"/>
        <v>45.118080000000006</v>
      </c>
      <c r="E368">
        <f>INDEX('[3]wti-crude-oil-prices-10-year-da'!$B$655:$B$2543,MATCH(A368,'[3]wti-crude-oil-prices-10-year-da'!$A$655:$A$2543,0))</f>
        <v>44.9</v>
      </c>
      <c r="F368">
        <f t="shared" si="11"/>
        <v>3014.5859999999998</v>
      </c>
      <c r="G368" t="s">
        <v>241</v>
      </c>
    </row>
    <row r="369" spans="1:7" x14ac:dyDescent="0.25">
      <c r="A369" s="133">
        <v>42627</v>
      </c>
      <c r="B369" s="134">
        <v>66.8</v>
      </c>
      <c r="C369" s="134">
        <f>INDEX('[2]cotton-prices-historical-chart-'!$B$10700:$B$12603,MATCH(A369,'[2]cotton-prices-historical-chart-'!$A$10700:$A$12603,0))</f>
        <v>0.68079999999999996</v>
      </c>
      <c r="D369" s="135">
        <f t="shared" si="10"/>
        <v>45.477439999999994</v>
      </c>
      <c r="E369">
        <f>INDEX('[3]wti-crude-oil-prices-10-year-da'!$B$655:$B$2543,MATCH(A369,'[3]wti-crude-oil-prices-10-year-da'!$A$655:$A$2543,0))</f>
        <v>43.58</v>
      </c>
      <c r="F369">
        <f t="shared" si="11"/>
        <v>2911.1439999999998</v>
      </c>
      <c r="G369" t="s">
        <v>241</v>
      </c>
    </row>
    <row r="370" spans="1:7" x14ac:dyDescent="0.25">
      <c r="A370" s="133">
        <v>42628</v>
      </c>
      <c r="B370" s="134">
        <v>66.86</v>
      </c>
      <c r="C370" s="134">
        <f>INDEX('[2]cotton-prices-historical-chart-'!$B$10700:$B$12603,MATCH(A370,'[2]cotton-prices-historical-chart-'!$A$10700:$A$12603,0))</f>
        <v>0.68379999999999996</v>
      </c>
      <c r="D370" s="135">
        <f t="shared" si="10"/>
        <v>45.718868000000001</v>
      </c>
      <c r="E370">
        <f>INDEX('[3]wti-crude-oil-prices-10-year-da'!$B$655:$B$2543,MATCH(A370,'[3]wti-crude-oil-prices-10-year-da'!$A$655:$A$2543,0))</f>
        <v>44.031999999999996</v>
      </c>
      <c r="F370">
        <f t="shared" si="11"/>
        <v>2943.9795199999999</v>
      </c>
      <c r="G370" t="s">
        <v>241</v>
      </c>
    </row>
    <row r="371" spans="1:7" x14ac:dyDescent="0.25">
      <c r="A371" s="133">
        <v>42629</v>
      </c>
      <c r="B371" s="134">
        <v>67.08</v>
      </c>
      <c r="C371" s="134">
        <f>INDEX('[2]cotton-prices-historical-chart-'!$B$10700:$B$12603,MATCH(A371,'[2]cotton-prices-historical-chart-'!$A$10700:$A$12603,0))</f>
        <v>0.6774</v>
      </c>
      <c r="D371" s="135">
        <f t="shared" si="10"/>
        <v>45.439991999999997</v>
      </c>
      <c r="E371">
        <f>INDEX('[3]wti-crude-oil-prices-10-year-da'!$B$655:$B$2543,MATCH(A371,'[3]wti-crude-oil-prices-10-year-da'!$A$655:$A$2543,0))</f>
        <v>43.265999999999998</v>
      </c>
      <c r="F371">
        <f t="shared" si="11"/>
        <v>2902.2832799999996</v>
      </c>
      <c r="G371" t="s">
        <v>241</v>
      </c>
    </row>
    <row r="372" spans="1:7" x14ac:dyDescent="0.25">
      <c r="A372" s="133">
        <v>42632</v>
      </c>
      <c r="B372" s="134">
        <v>66.98</v>
      </c>
      <c r="C372" s="134">
        <f>INDEX('[2]cotton-prices-historical-chart-'!$B$10700:$B$12603,MATCH(A372,'[2]cotton-prices-historical-chart-'!$A$10700:$A$12603,0))</f>
        <v>0.68979999999999997</v>
      </c>
      <c r="D372" s="135">
        <f t="shared" si="10"/>
        <v>46.202804</v>
      </c>
      <c r="E372">
        <f>INDEX('[3]wti-crude-oil-prices-10-year-da'!$B$655:$B$2543,MATCH(A372,'[3]wti-crude-oil-prices-10-year-da'!$A$655:$A$2543,0))</f>
        <v>43.636000000000003</v>
      </c>
      <c r="F372">
        <f t="shared" si="11"/>
        <v>2922.7392800000002</v>
      </c>
      <c r="G372" t="s">
        <v>241</v>
      </c>
    </row>
    <row r="373" spans="1:7" x14ac:dyDescent="0.25">
      <c r="A373" s="133">
        <v>42633</v>
      </c>
      <c r="B373" s="134">
        <v>66.989999999999995</v>
      </c>
      <c r="C373" s="134">
        <f>INDEX('[2]cotton-prices-historical-chart-'!$B$10700:$B$12603,MATCH(A373,'[2]cotton-prices-historical-chart-'!$A$10700:$A$12603,0))</f>
        <v>0.70820000000000005</v>
      </c>
      <c r="D373" s="135">
        <f t="shared" si="10"/>
        <v>47.442318</v>
      </c>
      <c r="E373">
        <f>INDEX('[3]wti-crude-oil-prices-10-year-da'!$B$655:$B$2543,MATCH(A373,'[3]wti-crude-oil-prices-10-year-da'!$A$655:$A$2543,0))</f>
        <v>43.927999999999997</v>
      </c>
      <c r="F373">
        <f t="shared" si="11"/>
        <v>2942.7367199999994</v>
      </c>
      <c r="G373" t="s">
        <v>241</v>
      </c>
    </row>
    <row r="374" spans="1:7" x14ac:dyDescent="0.25">
      <c r="A374" s="133">
        <v>42634</v>
      </c>
      <c r="B374" s="134">
        <v>66.739999999999995</v>
      </c>
      <c r="C374" s="134">
        <f>INDEX('[2]cotton-prices-historical-chart-'!$B$10700:$B$12603,MATCH(A374,'[2]cotton-prices-historical-chart-'!$A$10700:$A$12603,0))</f>
        <v>0.71809999999999996</v>
      </c>
      <c r="D374" s="135">
        <f t="shared" ref="D374:D436" si="12">C374*B374</f>
        <v>47.925993999999996</v>
      </c>
      <c r="E374">
        <f>INDEX('[3]wti-crude-oil-prices-10-year-da'!$B$655:$B$2543,MATCH(A374,'[3]wti-crude-oil-prices-10-year-da'!$A$655:$A$2543,0))</f>
        <v>45.34</v>
      </c>
      <c r="F374">
        <f t="shared" si="11"/>
        <v>3025.9915999999998</v>
      </c>
      <c r="G374" t="s">
        <v>241</v>
      </c>
    </row>
    <row r="375" spans="1:7" x14ac:dyDescent="0.25">
      <c r="A375" s="133">
        <v>42635</v>
      </c>
      <c r="B375" s="134">
        <v>66.63</v>
      </c>
      <c r="C375" s="134">
        <f>INDEX('[2]cotton-prices-historical-chart-'!$B$10700:$B$12603,MATCH(A375,'[2]cotton-prices-historical-chart-'!$A$10700:$A$12603,0))</f>
        <v>0.7117</v>
      </c>
      <c r="D375" s="135">
        <f t="shared" si="12"/>
        <v>47.420570999999995</v>
      </c>
      <c r="E375">
        <f>INDEX('[3]wti-crude-oil-prices-10-year-da'!$B$655:$B$2543,MATCH(A375,'[3]wti-crude-oil-prices-10-year-da'!$A$655:$A$2543,0))</f>
        <v>46.32</v>
      </c>
      <c r="F375">
        <f t="shared" si="11"/>
        <v>3086.3015999999998</v>
      </c>
      <c r="G375" t="s">
        <v>241</v>
      </c>
    </row>
    <row r="376" spans="1:7" x14ac:dyDescent="0.25">
      <c r="A376" s="133">
        <v>42636</v>
      </c>
      <c r="B376" s="134">
        <v>66.709999999999994</v>
      </c>
      <c r="C376" s="134">
        <f>INDEX('[2]cotton-prices-historical-chart-'!$B$10700:$B$12603,MATCH(A376,'[2]cotton-prices-historical-chart-'!$A$10700:$A$12603,0))</f>
        <v>0.69079999999999997</v>
      </c>
      <c r="D376" s="135">
        <f t="shared" si="12"/>
        <v>46.083267999999997</v>
      </c>
      <c r="E376">
        <f>INDEX('[3]wti-crude-oil-prices-10-year-da'!$B$655:$B$2543,MATCH(A376,'[3]wti-crude-oil-prices-10-year-da'!$A$655:$A$2543,0))</f>
        <v>44.48</v>
      </c>
      <c r="F376">
        <f t="shared" si="11"/>
        <v>2967.2607999999996</v>
      </c>
      <c r="G376" t="s">
        <v>241</v>
      </c>
    </row>
    <row r="377" spans="1:7" x14ac:dyDescent="0.25">
      <c r="A377" s="133">
        <v>42639</v>
      </c>
      <c r="B377" s="134">
        <v>66.61</v>
      </c>
      <c r="C377" s="134">
        <f>INDEX('[2]cotton-prices-historical-chart-'!$B$10700:$B$12603,MATCH(A377,'[2]cotton-prices-historical-chart-'!$A$10700:$A$12603,0))</f>
        <v>0.69159999999999999</v>
      </c>
      <c r="D377" s="135">
        <f t="shared" si="12"/>
        <v>46.067475999999999</v>
      </c>
      <c r="E377">
        <f>INDEX('[3]wti-crude-oil-prices-10-year-da'!$B$655:$B$2543,MATCH(A377,'[3]wti-crude-oil-prices-10-year-da'!$A$655:$A$2543,0))</f>
        <v>45.93</v>
      </c>
      <c r="F377">
        <f t="shared" si="11"/>
        <v>3059.3973000000001</v>
      </c>
      <c r="G377" t="s">
        <v>241</v>
      </c>
    </row>
    <row r="378" spans="1:7" x14ac:dyDescent="0.25">
      <c r="A378" s="133">
        <v>42640</v>
      </c>
      <c r="B378" s="134">
        <v>66.44</v>
      </c>
      <c r="C378" s="134">
        <f>INDEX('[2]cotton-prices-historical-chart-'!$B$10700:$B$12603,MATCH(A378,'[2]cotton-prices-historical-chart-'!$A$10700:$A$12603,0))</f>
        <v>0.6946</v>
      </c>
      <c r="D378" s="135">
        <f t="shared" si="12"/>
        <v>46.149223999999997</v>
      </c>
      <c r="E378">
        <f>INDEX('[3]wti-crude-oil-prices-10-year-da'!$B$655:$B$2543,MATCH(A378,'[3]wti-crude-oil-prices-10-year-da'!$A$655:$A$2543,0))</f>
        <v>44.67</v>
      </c>
      <c r="F378">
        <f t="shared" si="11"/>
        <v>2967.8748000000001</v>
      </c>
      <c r="G378" t="s">
        <v>241</v>
      </c>
    </row>
    <row r="379" spans="1:7" x14ac:dyDescent="0.25">
      <c r="A379" s="133">
        <v>42641</v>
      </c>
      <c r="B379" s="134">
        <v>66.349999999999994</v>
      </c>
      <c r="C379" s="134">
        <f>INDEX('[2]cotton-prices-historical-chart-'!$B$10700:$B$12603,MATCH(A379,'[2]cotton-prices-historical-chart-'!$A$10700:$A$12603,0))</f>
        <v>0.68269999999999997</v>
      </c>
      <c r="D379" s="135">
        <f t="shared" si="12"/>
        <v>45.297144999999993</v>
      </c>
      <c r="E379">
        <f>INDEX('[3]wti-crude-oil-prices-10-year-da'!$B$655:$B$2543,MATCH(A379,'[3]wti-crude-oil-prices-10-year-da'!$A$655:$A$2543,0))</f>
        <v>47.05</v>
      </c>
      <c r="F379">
        <f t="shared" si="11"/>
        <v>3121.7674999999995</v>
      </c>
      <c r="G379" t="s">
        <v>241</v>
      </c>
    </row>
    <row r="380" spans="1:7" x14ac:dyDescent="0.25">
      <c r="A380" s="133">
        <v>42642</v>
      </c>
      <c r="B380" s="134">
        <v>66.81</v>
      </c>
      <c r="C380" s="134">
        <f>INDEX('[2]cotton-prices-historical-chart-'!$B$10700:$B$12603,MATCH(A380,'[2]cotton-prices-historical-chart-'!$A$10700:$A$12603,0))</f>
        <v>0.67820000000000003</v>
      </c>
      <c r="D380" s="135">
        <f t="shared" si="12"/>
        <v>45.310542000000005</v>
      </c>
      <c r="E380">
        <f>INDEX('[3]wti-crude-oil-prices-10-year-da'!$B$655:$B$2543,MATCH(A380,'[3]wti-crude-oil-prices-10-year-da'!$A$655:$A$2543,0))</f>
        <v>47.83</v>
      </c>
      <c r="F380">
        <f t="shared" si="11"/>
        <v>3195.5223000000001</v>
      </c>
      <c r="G380" t="s">
        <v>241</v>
      </c>
    </row>
    <row r="381" spans="1:7" x14ac:dyDescent="0.25">
      <c r="A381" s="133">
        <v>42643</v>
      </c>
      <c r="B381" s="134">
        <v>66.56</v>
      </c>
      <c r="C381" s="134">
        <f>INDEX('[2]cotton-prices-historical-chart-'!$B$10700:$B$12603,MATCH(A381,'[2]cotton-prices-historical-chart-'!$A$10700:$A$12603,0))</f>
        <v>0.68120000000000003</v>
      </c>
      <c r="D381" s="135">
        <f t="shared" si="12"/>
        <v>45.340672000000005</v>
      </c>
      <c r="E381">
        <f>INDEX('[3]wti-crude-oil-prices-10-year-da'!$B$655:$B$2543,MATCH(A381,'[3]wti-crude-oil-prices-10-year-da'!$A$655:$A$2543,0))</f>
        <v>48.24</v>
      </c>
      <c r="F381">
        <f t="shared" si="11"/>
        <v>3210.8544000000002</v>
      </c>
      <c r="G381" t="s">
        <v>241</v>
      </c>
    </row>
    <row r="382" spans="1:7" x14ac:dyDescent="0.25">
      <c r="A382" s="133">
        <v>42646</v>
      </c>
      <c r="B382" s="134">
        <v>66.400000000000006</v>
      </c>
      <c r="C382" s="134">
        <f>INDEX('[2]cotton-prices-historical-chart-'!$B$10700:$B$12603,MATCH(A382,'[2]cotton-prices-historical-chart-'!$A$10700:$A$12603,0))</f>
        <v>0.68520000000000003</v>
      </c>
      <c r="D382" s="135">
        <f t="shared" si="12"/>
        <v>45.497280000000003</v>
      </c>
      <c r="E382">
        <f>INDEX('[3]wti-crude-oil-prices-10-year-da'!$B$655:$B$2543,MATCH(A382,'[3]wti-crude-oil-prices-10-year-da'!$A$655:$A$2543,0))</f>
        <v>48.81</v>
      </c>
      <c r="F382">
        <f t="shared" si="11"/>
        <v>3240.9840000000004</v>
      </c>
      <c r="G382" t="s">
        <v>241</v>
      </c>
    </row>
    <row r="383" spans="1:7" x14ac:dyDescent="0.25">
      <c r="A383" s="133">
        <v>42647</v>
      </c>
      <c r="B383" s="134">
        <v>66.61</v>
      </c>
      <c r="C383" s="134">
        <f>INDEX('[2]cotton-prices-historical-chart-'!$B$10700:$B$12603,MATCH(A383,'[2]cotton-prices-historical-chart-'!$A$10700:$A$12603,0))</f>
        <v>0.69669999999999999</v>
      </c>
      <c r="D383" s="135">
        <f t="shared" si="12"/>
        <v>46.407187</v>
      </c>
      <c r="E383">
        <f>INDEX('[3]wti-crude-oil-prices-10-year-da'!$B$655:$B$2543,MATCH(A383,'[3]wti-crude-oil-prices-10-year-da'!$A$655:$A$2543,0))</f>
        <v>48.69</v>
      </c>
      <c r="F383">
        <f t="shared" si="11"/>
        <v>3243.2408999999998</v>
      </c>
      <c r="G383" t="s">
        <v>241</v>
      </c>
    </row>
    <row r="384" spans="1:7" x14ac:dyDescent="0.25">
      <c r="A384" s="133">
        <v>42648</v>
      </c>
      <c r="B384" s="134">
        <v>66.569999999999993</v>
      </c>
      <c r="C384" s="134">
        <f>INDEX('[2]cotton-prices-historical-chart-'!$B$10700:$B$12603,MATCH(A384,'[2]cotton-prices-historical-chart-'!$A$10700:$A$12603,0))</f>
        <v>0.67820000000000003</v>
      </c>
      <c r="D384" s="135">
        <f t="shared" si="12"/>
        <v>45.147773999999998</v>
      </c>
      <c r="E384">
        <f>INDEX('[3]wti-crude-oil-prices-10-year-da'!$B$655:$B$2543,MATCH(A384,'[3]wti-crude-oil-prices-10-year-da'!$A$655:$A$2543,0))</f>
        <v>49.83</v>
      </c>
      <c r="F384">
        <f t="shared" si="11"/>
        <v>3317.1830999999997</v>
      </c>
      <c r="G384" t="s">
        <v>241</v>
      </c>
    </row>
    <row r="385" spans="1:7" x14ac:dyDescent="0.25">
      <c r="A385" s="133">
        <v>42649</v>
      </c>
      <c r="B385" s="134">
        <v>66.7</v>
      </c>
      <c r="C385" s="134">
        <f>INDEX('[2]cotton-prices-historical-chart-'!$B$10700:$B$12603,MATCH(A385,'[2]cotton-prices-historical-chart-'!$A$10700:$A$12603,0))</f>
        <v>0.67500000000000004</v>
      </c>
      <c r="D385" s="135">
        <f t="shared" si="12"/>
        <v>45.022500000000008</v>
      </c>
      <c r="E385">
        <f>INDEX('[3]wti-crude-oil-prices-10-year-da'!$B$655:$B$2543,MATCH(A385,'[3]wti-crude-oil-prices-10-year-da'!$A$655:$A$2543,0))</f>
        <v>50.44</v>
      </c>
      <c r="F385">
        <f t="shared" si="11"/>
        <v>3364.348</v>
      </c>
      <c r="G385" t="s">
        <v>241</v>
      </c>
    </row>
    <row r="386" spans="1:7" x14ac:dyDescent="0.25">
      <c r="A386" s="133">
        <v>42650</v>
      </c>
      <c r="B386" s="134">
        <v>66.599999999999994</v>
      </c>
      <c r="C386" s="134">
        <f>INDEX('[2]cotton-prices-historical-chart-'!$B$10700:$B$12603,MATCH(A386,'[2]cotton-prices-historical-chart-'!$A$10700:$A$12603,0))</f>
        <v>0.66979999999999995</v>
      </c>
      <c r="D386" s="135">
        <f t="shared" si="12"/>
        <v>44.608679999999993</v>
      </c>
      <c r="E386">
        <f>INDEX('[3]wti-crude-oil-prices-10-year-da'!$B$655:$B$2543,MATCH(A386,'[3]wti-crude-oil-prices-10-year-da'!$A$655:$A$2543,0))</f>
        <v>49.81</v>
      </c>
      <c r="F386">
        <f t="shared" si="11"/>
        <v>3317.346</v>
      </c>
      <c r="G386" t="s">
        <v>241</v>
      </c>
    </row>
    <row r="387" spans="1:7" x14ac:dyDescent="0.25">
      <c r="A387" s="133">
        <v>42653</v>
      </c>
      <c r="B387" s="134">
        <v>66.489999999999995</v>
      </c>
      <c r="C387" s="134">
        <f>INDEX('[2]cotton-prices-historical-chart-'!$B$10700:$B$12603,MATCH(A387,'[2]cotton-prices-historical-chart-'!$A$10700:$A$12603,0))</f>
        <v>0.67359999999999998</v>
      </c>
      <c r="D387" s="135">
        <f t="shared" si="12"/>
        <v>44.787663999999992</v>
      </c>
      <c r="E387">
        <f>INDEX('[3]wti-crude-oil-prices-10-year-da'!$B$655:$B$2543,MATCH(A387,'[3]wti-crude-oil-prices-10-year-da'!$A$655:$A$2543,0))</f>
        <v>51.35</v>
      </c>
      <c r="F387">
        <f t="shared" ref="F387:F450" si="13">IFERROR(E387*B387,"")</f>
        <v>3414.2614999999996</v>
      </c>
      <c r="G387" t="s">
        <v>241</v>
      </c>
    </row>
    <row r="388" spans="1:7" x14ac:dyDescent="0.25">
      <c r="A388" s="133">
        <v>42654</v>
      </c>
      <c r="B388" s="134">
        <v>66.83</v>
      </c>
      <c r="C388" s="134">
        <f>INDEX('[2]cotton-prices-historical-chart-'!$B$10700:$B$12603,MATCH(A388,'[2]cotton-prices-historical-chart-'!$A$10700:$A$12603,0))</f>
        <v>0.6714</v>
      </c>
      <c r="D388" s="135">
        <f t="shared" si="12"/>
        <v>44.869661999999998</v>
      </c>
      <c r="E388">
        <f>INDEX('[3]wti-crude-oil-prices-10-year-da'!$B$655:$B$2543,MATCH(A388,'[3]wti-crude-oil-prices-10-year-da'!$A$655:$A$2543,0))</f>
        <v>50.79</v>
      </c>
      <c r="F388">
        <f t="shared" si="13"/>
        <v>3394.2956999999997</v>
      </c>
      <c r="G388" t="s">
        <v>241</v>
      </c>
    </row>
    <row r="389" spans="1:7" x14ac:dyDescent="0.25">
      <c r="A389" s="133">
        <v>42655</v>
      </c>
      <c r="B389" s="134">
        <v>66.81</v>
      </c>
      <c r="C389" s="134">
        <f>INDEX('[2]cotton-prices-historical-chart-'!$B$10700:$B$12603,MATCH(A389,'[2]cotton-prices-historical-chart-'!$A$10700:$A$12603,0))</f>
        <v>0.68969999999999998</v>
      </c>
      <c r="D389" s="135">
        <f t="shared" si="12"/>
        <v>46.078856999999999</v>
      </c>
      <c r="E389">
        <f>INDEX('[3]wti-crude-oil-prices-10-year-da'!$B$655:$B$2543,MATCH(A389,'[3]wti-crude-oil-prices-10-year-da'!$A$655:$A$2543,0))</f>
        <v>50.18</v>
      </c>
      <c r="F389">
        <f t="shared" si="13"/>
        <v>3352.5257999999999</v>
      </c>
      <c r="G389" t="s">
        <v>241</v>
      </c>
    </row>
    <row r="390" spans="1:7" x14ac:dyDescent="0.25">
      <c r="A390" s="133">
        <v>42656</v>
      </c>
      <c r="B390" s="134">
        <v>66.790000000000006</v>
      </c>
      <c r="C390" s="134">
        <f>INDEX('[2]cotton-prices-historical-chart-'!$B$10700:$B$12603,MATCH(A390,'[2]cotton-prices-historical-chart-'!$A$10700:$A$12603,0))</f>
        <v>0.69310000000000005</v>
      </c>
      <c r="D390" s="135">
        <f t="shared" si="12"/>
        <v>46.292149000000009</v>
      </c>
      <c r="E390">
        <f>INDEX('[3]wti-crude-oil-prices-10-year-da'!$B$655:$B$2543,MATCH(A390,'[3]wti-crude-oil-prices-10-year-da'!$A$655:$A$2543,0))</f>
        <v>50.44</v>
      </c>
      <c r="F390">
        <f t="shared" si="13"/>
        <v>3368.8876</v>
      </c>
      <c r="G390" t="s">
        <v>241</v>
      </c>
    </row>
    <row r="391" spans="1:7" x14ac:dyDescent="0.25">
      <c r="A391" s="133">
        <v>42657</v>
      </c>
      <c r="B391" s="134">
        <v>66.72</v>
      </c>
      <c r="C391" s="134">
        <f>INDEX('[2]cotton-prices-historical-chart-'!$B$10700:$B$12603,MATCH(A391,'[2]cotton-prices-historical-chart-'!$A$10700:$A$12603,0))</f>
        <v>0.70569999999999999</v>
      </c>
      <c r="D391" s="135">
        <f t="shared" si="12"/>
        <v>47.084303999999996</v>
      </c>
      <c r="E391">
        <f>INDEX('[3]wti-crude-oil-prices-10-year-da'!$B$655:$B$2543,MATCH(A391,'[3]wti-crude-oil-prices-10-year-da'!$A$655:$A$2543,0))</f>
        <v>50.35</v>
      </c>
      <c r="F391">
        <f t="shared" si="13"/>
        <v>3359.3519999999999</v>
      </c>
      <c r="G391" t="s">
        <v>241</v>
      </c>
    </row>
    <row r="392" spans="1:7" x14ac:dyDescent="0.25">
      <c r="A392" s="133">
        <v>42660</v>
      </c>
      <c r="B392" s="134">
        <v>66.790000000000006</v>
      </c>
      <c r="C392" s="134">
        <f>INDEX('[2]cotton-prices-historical-chart-'!$B$10700:$B$12603,MATCH(A392,'[2]cotton-prices-historical-chart-'!$A$10700:$A$12603,0))</f>
        <v>0.71189999999999998</v>
      </c>
      <c r="D392" s="135">
        <f t="shared" si="12"/>
        <v>47.547801</v>
      </c>
      <c r="E392">
        <f>INDEX('[3]wti-crude-oil-prices-10-year-da'!$B$655:$B$2543,MATCH(A392,'[3]wti-crude-oil-prices-10-year-da'!$A$655:$A$2543,0))</f>
        <v>50.026000000000003</v>
      </c>
      <c r="F392">
        <f t="shared" si="13"/>
        <v>3341.2365400000003</v>
      </c>
      <c r="G392" t="s">
        <v>241</v>
      </c>
    </row>
    <row r="393" spans="1:7" x14ac:dyDescent="0.25">
      <c r="A393" s="133">
        <v>42661</v>
      </c>
      <c r="B393" s="134">
        <v>66.73</v>
      </c>
      <c r="C393" s="134">
        <f>INDEX('[2]cotton-prices-historical-chart-'!$B$10700:$B$12603,MATCH(A393,'[2]cotton-prices-historical-chart-'!$A$10700:$A$12603,0))</f>
        <v>0.71150000000000002</v>
      </c>
      <c r="D393" s="135">
        <f t="shared" si="12"/>
        <v>47.478395000000006</v>
      </c>
      <c r="E393">
        <f>INDEX('[3]wti-crude-oil-prices-10-year-da'!$B$655:$B$2543,MATCH(A393,'[3]wti-crude-oil-prices-10-year-da'!$A$655:$A$2543,0))</f>
        <v>50.421999999999997</v>
      </c>
      <c r="F393">
        <f t="shared" si="13"/>
        <v>3364.6600600000002</v>
      </c>
      <c r="G393" t="s">
        <v>241</v>
      </c>
    </row>
    <row r="394" spans="1:7" x14ac:dyDescent="0.25">
      <c r="A394" s="133">
        <v>42662</v>
      </c>
      <c r="B394" s="134">
        <v>66.64</v>
      </c>
      <c r="C394" s="134">
        <f>INDEX('[2]cotton-prices-historical-chart-'!$B$10700:$B$12603,MATCH(A394,'[2]cotton-prices-historical-chart-'!$A$10700:$A$12603,0))</f>
        <v>0.71099999999999997</v>
      </c>
      <c r="D394" s="135">
        <f t="shared" si="12"/>
        <v>47.381039999999999</v>
      </c>
      <c r="E394">
        <f>INDEX('[3]wti-crude-oil-prices-10-year-da'!$B$655:$B$2543,MATCH(A394,'[3]wti-crude-oil-prices-10-year-da'!$A$655:$A$2543,0))</f>
        <v>51.731999999999999</v>
      </c>
      <c r="F394">
        <f t="shared" si="13"/>
        <v>3447.4204799999998</v>
      </c>
      <c r="G394" t="s">
        <v>241</v>
      </c>
    </row>
    <row r="395" spans="1:7" x14ac:dyDescent="0.25">
      <c r="A395" s="133">
        <v>42663</v>
      </c>
      <c r="B395" s="134">
        <v>66.83</v>
      </c>
      <c r="C395" s="134">
        <f>INDEX('[2]cotton-prices-historical-chart-'!$B$10700:$B$12603,MATCH(A395,'[2]cotton-prices-historical-chart-'!$A$10700:$A$12603,0))</f>
        <v>0.69799999999999995</v>
      </c>
      <c r="D395" s="135">
        <f t="shared" si="12"/>
        <v>46.647339999999993</v>
      </c>
      <c r="E395">
        <f>INDEX('[3]wti-crude-oil-prices-10-year-da'!$B$655:$B$2543,MATCH(A395,'[3]wti-crude-oil-prices-10-year-da'!$A$655:$A$2543,0))</f>
        <v>50.59</v>
      </c>
      <c r="F395">
        <f t="shared" si="13"/>
        <v>3380.9297000000001</v>
      </c>
      <c r="G395" t="s">
        <v>241</v>
      </c>
    </row>
    <row r="396" spans="1:7" x14ac:dyDescent="0.25">
      <c r="A396" s="133">
        <v>42664</v>
      </c>
      <c r="B396" s="134">
        <v>66.930000000000007</v>
      </c>
      <c r="C396" s="134">
        <f>INDEX('[2]cotton-prices-historical-chart-'!$B$10700:$B$12603,MATCH(A396,'[2]cotton-prices-historical-chart-'!$A$10700:$A$12603,0))</f>
        <v>0.69069999999999998</v>
      </c>
      <c r="D396" s="135">
        <f t="shared" si="12"/>
        <v>46.228551000000003</v>
      </c>
      <c r="E396">
        <f>INDEX('[3]wti-crude-oil-prices-10-year-da'!$B$655:$B$2543,MATCH(A396,'[3]wti-crude-oil-prices-10-year-da'!$A$655:$A$2543,0))</f>
        <v>50.85</v>
      </c>
      <c r="F396">
        <f t="shared" si="13"/>
        <v>3403.3905000000004</v>
      </c>
      <c r="G396" t="s">
        <v>241</v>
      </c>
    </row>
    <row r="397" spans="1:7" x14ac:dyDescent="0.25">
      <c r="A397" s="133">
        <v>42667</v>
      </c>
      <c r="B397" s="134">
        <v>66.84</v>
      </c>
      <c r="C397" s="134">
        <f>INDEX('[2]cotton-prices-historical-chart-'!$B$10700:$B$12603,MATCH(A397,'[2]cotton-prices-historical-chart-'!$A$10700:$A$12603,0))</f>
        <v>0.68769999999999998</v>
      </c>
      <c r="D397" s="135">
        <f t="shared" si="12"/>
        <v>45.965868</v>
      </c>
      <c r="E397">
        <f>INDEX('[3]wti-crude-oil-prices-10-year-da'!$B$655:$B$2543,MATCH(A397,'[3]wti-crude-oil-prices-10-year-da'!$A$655:$A$2543,0))</f>
        <v>50.52</v>
      </c>
      <c r="F397">
        <f t="shared" si="13"/>
        <v>3376.7568000000006</v>
      </c>
      <c r="G397" t="s">
        <v>241</v>
      </c>
    </row>
    <row r="398" spans="1:7" x14ac:dyDescent="0.25">
      <c r="A398" s="133">
        <v>42668</v>
      </c>
      <c r="B398" s="134">
        <v>66.81</v>
      </c>
      <c r="C398" s="134">
        <f>INDEX('[2]cotton-prices-historical-chart-'!$B$10700:$B$12603,MATCH(A398,'[2]cotton-prices-historical-chart-'!$A$10700:$A$12603,0))</f>
        <v>0.68489999999999995</v>
      </c>
      <c r="D398" s="135">
        <f t="shared" si="12"/>
        <v>45.758168999999995</v>
      </c>
      <c r="E398">
        <f>INDEX('[3]wti-crude-oil-prices-10-year-da'!$B$655:$B$2543,MATCH(A398,'[3]wti-crude-oil-prices-10-year-da'!$A$655:$A$2543,0))</f>
        <v>49.96</v>
      </c>
      <c r="F398">
        <f t="shared" si="13"/>
        <v>3337.8276000000001</v>
      </c>
      <c r="G398" t="s">
        <v>241</v>
      </c>
    </row>
    <row r="399" spans="1:7" x14ac:dyDescent="0.25">
      <c r="A399" s="133">
        <v>42669</v>
      </c>
      <c r="B399" s="134">
        <v>66.86</v>
      </c>
      <c r="C399" s="134">
        <f>INDEX('[2]cotton-prices-historical-chart-'!$B$10700:$B$12603,MATCH(A399,'[2]cotton-prices-historical-chart-'!$A$10700:$A$12603,0))</f>
        <v>0.69259999999999999</v>
      </c>
      <c r="D399" s="135">
        <f t="shared" si="12"/>
        <v>46.307235999999996</v>
      </c>
      <c r="E399">
        <f>INDEX('[3]wti-crude-oil-prices-10-year-da'!$B$655:$B$2543,MATCH(A399,'[3]wti-crude-oil-prices-10-year-da'!$A$655:$A$2543,0))</f>
        <v>49.18</v>
      </c>
      <c r="F399">
        <f t="shared" si="13"/>
        <v>3288.1747999999998</v>
      </c>
      <c r="G399" t="s">
        <v>241</v>
      </c>
    </row>
    <row r="400" spans="1:7" x14ac:dyDescent="0.25">
      <c r="A400" s="133">
        <v>42670</v>
      </c>
      <c r="B400" s="134">
        <v>66.88</v>
      </c>
      <c r="C400" s="134">
        <f>INDEX('[2]cotton-prices-historical-chart-'!$B$10700:$B$12603,MATCH(A400,'[2]cotton-prices-historical-chart-'!$A$10700:$A$12603,0))</f>
        <v>0.6976</v>
      </c>
      <c r="D400" s="135">
        <f t="shared" si="12"/>
        <v>46.655487999999998</v>
      </c>
      <c r="E400">
        <f>INDEX('[3]wti-crude-oil-prices-10-year-da'!$B$655:$B$2543,MATCH(A400,'[3]wti-crude-oil-prices-10-year-da'!$A$655:$A$2543,0))</f>
        <v>49.72</v>
      </c>
      <c r="F400">
        <f t="shared" si="13"/>
        <v>3325.2735999999995</v>
      </c>
      <c r="G400" t="s">
        <v>241</v>
      </c>
    </row>
    <row r="401" spans="1:7" x14ac:dyDescent="0.25">
      <c r="A401" s="133">
        <v>42671</v>
      </c>
      <c r="B401" s="134">
        <v>66.78</v>
      </c>
      <c r="C401" s="134">
        <f>INDEX('[2]cotton-prices-historical-chart-'!$B$10700:$B$12603,MATCH(A401,'[2]cotton-prices-historical-chart-'!$A$10700:$A$12603,0))</f>
        <v>0.70820000000000005</v>
      </c>
      <c r="D401" s="135">
        <f t="shared" si="12"/>
        <v>47.293596000000001</v>
      </c>
      <c r="E401">
        <f>INDEX('[3]wti-crude-oil-prices-10-year-da'!$B$655:$B$2543,MATCH(A401,'[3]wti-crude-oil-prices-10-year-da'!$A$655:$A$2543,0))</f>
        <v>48.7</v>
      </c>
      <c r="F401">
        <f t="shared" si="13"/>
        <v>3252.1860000000001</v>
      </c>
      <c r="G401" t="s">
        <v>241</v>
      </c>
    </row>
    <row r="402" spans="1:7" x14ac:dyDescent="0.25">
      <c r="A402" s="133">
        <v>42674</v>
      </c>
      <c r="B402" s="134">
        <v>66.69</v>
      </c>
      <c r="C402" s="134">
        <f>INDEX('[2]cotton-prices-historical-chart-'!$B$10700:$B$12603,MATCH(A402,'[2]cotton-prices-historical-chart-'!$A$10700:$A$12603,0))</f>
        <v>0.68859999999999999</v>
      </c>
      <c r="D402" s="135">
        <f t="shared" si="12"/>
        <v>45.922733999999998</v>
      </c>
      <c r="E402">
        <f>INDEX('[3]wti-crude-oil-prices-10-year-da'!$B$655:$B$2543,MATCH(A402,'[3]wti-crude-oil-prices-10-year-da'!$A$655:$A$2543,0))</f>
        <v>46.86</v>
      </c>
      <c r="F402">
        <f t="shared" si="13"/>
        <v>3125.0933999999997</v>
      </c>
      <c r="G402" t="s">
        <v>241</v>
      </c>
    </row>
    <row r="403" spans="1:7" x14ac:dyDescent="0.25">
      <c r="A403" s="133">
        <v>42675</v>
      </c>
      <c r="B403" s="134">
        <v>66.7</v>
      </c>
      <c r="C403" s="134">
        <f>INDEX('[2]cotton-prices-historical-chart-'!$B$10700:$B$12603,MATCH(A403,'[2]cotton-prices-historical-chart-'!$A$10700:$A$12603,0))</f>
        <v>0.68200000000000005</v>
      </c>
      <c r="D403" s="135">
        <f t="shared" si="12"/>
        <v>45.489400000000003</v>
      </c>
      <c r="E403">
        <f>INDEX('[3]wti-crude-oil-prices-10-year-da'!$B$655:$B$2543,MATCH(A403,'[3]wti-crude-oil-prices-10-year-da'!$A$655:$A$2543,0))</f>
        <v>46.67</v>
      </c>
      <c r="F403">
        <f t="shared" si="13"/>
        <v>3112.8890000000001</v>
      </c>
      <c r="G403" t="s">
        <v>241</v>
      </c>
    </row>
    <row r="404" spans="1:7" x14ac:dyDescent="0.25">
      <c r="A404" s="133">
        <v>42676</v>
      </c>
      <c r="B404" s="134">
        <v>66.760000000000005</v>
      </c>
      <c r="C404" s="134">
        <f>INDEX('[2]cotton-prices-historical-chart-'!$B$10700:$B$12603,MATCH(A404,'[2]cotton-prices-historical-chart-'!$A$10700:$A$12603,0))</f>
        <v>0.68600000000000005</v>
      </c>
      <c r="D404" s="135">
        <f t="shared" si="12"/>
        <v>45.797360000000005</v>
      </c>
      <c r="E404">
        <f>INDEX('[3]wti-crude-oil-prices-10-year-da'!$B$655:$B$2543,MATCH(A404,'[3]wti-crude-oil-prices-10-year-da'!$A$655:$A$2543,0))</f>
        <v>45.34</v>
      </c>
      <c r="F404">
        <f t="shared" si="13"/>
        <v>3026.8984000000005</v>
      </c>
      <c r="G404" t="s">
        <v>241</v>
      </c>
    </row>
    <row r="405" spans="1:7" x14ac:dyDescent="0.25">
      <c r="A405" s="133">
        <v>42677</v>
      </c>
      <c r="B405" s="134">
        <v>66.67</v>
      </c>
      <c r="C405" s="134">
        <f>INDEX('[2]cotton-prices-historical-chart-'!$B$10700:$B$12603,MATCH(A405,'[2]cotton-prices-historical-chart-'!$A$10700:$A$12603,0))</f>
        <v>0.68069999999999997</v>
      </c>
      <c r="D405" s="135">
        <f t="shared" si="12"/>
        <v>45.382269000000001</v>
      </c>
      <c r="E405">
        <f>INDEX('[3]wti-crude-oil-prices-10-year-da'!$B$655:$B$2543,MATCH(A405,'[3]wti-crude-oil-prices-10-year-da'!$A$655:$A$2543,0))</f>
        <v>44.66</v>
      </c>
      <c r="F405">
        <f t="shared" si="13"/>
        <v>2977.4821999999999</v>
      </c>
      <c r="G405" t="s">
        <v>241</v>
      </c>
    </row>
    <row r="406" spans="1:7" x14ac:dyDescent="0.25">
      <c r="A406" s="133">
        <v>42678</v>
      </c>
      <c r="B406" s="134">
        <v>66.8</v>
      </c>
      <c r="C406" s="134">
        <f>INDEX('[2]cotton-prices-historical-chart-'!$B$10700:$B$12603,MATCH(A406,'[2]cotton-prices-historical-chart-'!$A$10700:$A$12603,0))</f>
        <v>0.68530000000000002</v>
      </c>
      <c r="D406" s="135">
        <f t="shared" si="12"/>
        <v>45.778039999999997</v>
      </c>
      <c r="E406">
        <f>INDEX('[3]wti-crude-oil-prices-10-year-da'!$B$655:$B$2543,MATCH(A406,'[3]wti-crude-oil-prices-10-year-da'!$A$655:$A$2543,0))</f>
        <v>44.07</v>
      </c>
      <c r="F406">
        <f t="shared" si="13"/>
        <v>2943.8759999999997</v>
      </c>
      <c r="G406" t="s">
        <v>241</v>
      </c>
    </row>
    <row r="407" spans="1:7" x14ac:dyDescent="0.25">
      <c r="A407" s="133">
        <v>42681</v>
      </c>
      <c r="B407" s="134">
        <v>66.75</v>
      </c>
      <c r="C407" s="134">
        <f>INDEX('[2]cotton-prices-historical-chart-'!$B$10700:$B$12603,MATCH(A407,'[2]cotton-prices-historical-chart-'!$A$10700:$A$12603,0))</f>
        <v>0.6845</v>
      </c>
      <c r="D407" s="135">
        <f t="shared" si="12"/>
        <v>45.690375000000003</v>
      </c>
      <c r="E407">
        <f>INDEX('[3]wti-crude-oil-prices-10-year-da'!$B$655:$B$2543,MATCH(A407,'[3]wti-crude-oil-prices-10-year-da'!$A$655:$A$2543,0))</f>
        <v>44.89</v>
      </c>
      <c r="F407">
        <f t="shared" si="13"/>
        <v>2996.4075000000003</v>
      </c>
      <c r="G407" t="s">
        <v>241</v>
      </c>
    </row>
    <row r="408" spans="1:7" x14ac:dyDescent="0.25">
      <c r="A408" s="133">
        <v>42682</v>
      </c>
      <c r="B408" s="134">
        <v>66.23</v>
      </c>
      <c r="C408" s="134">
        <f>INDEX('[2]cotton-prices-historical-chart-'!$B$10700:$B$12603,MATCH(A408,'[2]cotton-prices-historical-chart-'!$A$10700:$A$12603,0))</f>
        <v>0.6875</v>
      </c>
      <c r="D408" s="135">
        <f t="shared" si="12"/>
        <v>45.533125000000005</v>
      </c>
      <c r="E408">
        <f>INDEX('[3]wti-crude-oil-prices-10-year-da'!$B$655:$B$2543,MATCH(A408,'[3]wti-crude-oil-prices-10-year-da'!$A$655:$A$2543,0))</f>
        <v>44.98</v>
      </c>
      <c r="F408">
        <f t="shared" si="13"/>
        <v>2979.0254</v>
      </c>
      <c r="G408" t="s">
        <v>241</v>
      </c>
    </row>
    <row r="409" spans="1:7" x14ac:dyDescent="0.25">
      <c r="A409" s="133">
        <v>42683</v>
      </c>
      <c r="B409" s="134">
        <v>66.56</v>
      </c>
      <c r="C409" s="134">
        <f>INDEX('[2]cotton-prices-historical-chart-'!$B$10700:$B$12603,MATCH(A409,'[2]cotton-prices-historical-chart-'!$A$10700:$A$12603,0))</f>
        <v>0.68289999999999995</v>
      </c>
      <c r="D409" s="135">
        <f t="shared" si="12"/>
        <v>45.453823999999997</v>
      </c>
      <c r="E409">
        <f>INDEX('[3]wti-crude-oil-prices-10-year-da'!$B$655:$B$2543,MATCH(A409,'[3]wti-crude-oil-prices-10-year-da'!$A$655:$A$2543,0))</f>
        <v>45.27</v>
      </c>
      <c r="F409">
        <f t="shared" si="13"/>
        <v>3013.1712000000002</v>
      </c>
      <c r="G409" t="s">
        <v>241</v>
      </c>
    </row>
    <row r="410" spans="1:7" x14ac:dyDescent="0.25">
      <c r="A410" s="133">
        <v>42684</v>
      </c>
      <c r="B410" s="134">
        <v>67.22</v>
      </c>
      <c r="C410" s="134">
        <f>INDEX('[2]cotton-prices-historical-chart-'!$B$10700:$B$12603,MATCH(A410,'[2]cotton-prices-historical-chart-'!$A$10700:$A$12603,0))</f>
        <v>0.69199999999999995</v>
      </c>
      <c r="D410" s="135">
        <f t="shared" si="12"/>
        <v>46.516239999999996</v>
      </c>
      <c r="E410">
        <f>INDEX('[3]wti-crude-oil-prices-10-year-da'!$B$655:$B$2543,MATCH(A410,'[3]wti-crude-oil-prices-10-year-da'!$A$655:$A$2543,0))</f>
        <v>44.66</v>
      </c>
      <c r="F410">
        <f t="shared" si="13"/>
        <v>3002.0451999999996</v>
      </c>
      <c r="G410" t="s">
        <v>241</v>
      </c>
    </row>
    <row r="411" spans="1:7" x14ac:dyDescent="0.25">
      <c r="A411" s="133">
        <v>42685</v>
      </c>
      <c r="B411" s="134">
        <v>67.55</v>
      </c>
      <c r="C411" s="134">
        <f>INDEX('[2]cotton-prices-historical-chart-'!$B$10700:$B$12603,MATCH(A411,'[2]cotton-prices-historical-chart-'!$A$10700:$A$12603,0))</f>
        <v>0.68440000000000001</v>
      </c>
      <c r="D411" s="135">
        <f t="shared" si="12"/>
        <v>46.23122</v>
      </c>
      <c r="E411">
        <f>INDEX('[3]wti-crude-oil-prices-10-year-da'!$B$655:$B$2543,MATCH(A411,'[3]wti-crude-oil-prices-10-year-da'!$A$655:$A$2543,0))</f>
        <v>43.41</v>
      </c>
      <c r="F411">
        <f t="shared" si="13"/>
        <v>2932.3454999999994</v>
      </c>
      <c r="G411" t="s">
        <v>241</v>
      </c>
    </row>
    <row r="412" spans="1:7" x14ac:dyDescent="0.25">
      <c r="A412" s="133">
        <v>42688</v>
      </c>
      <c r="B412" s="134">
        <v>67.92</v>
      </c>
      <c r="C412" s="134">
        <f>INDEX('[2]cotton-prices-historical-chart-'!$B$10700:$B$12603,MATCH(A412,'[2]cotton-prices-historical-chart-'!$A$10700:$A$12603,0))</f>
        <v>0.68899999999999995</v>
      </c>
      <c r="D412" s="135">
        <f t="shared" si="12"/>
        <v>46.796879999999994</v>
      </c>
      <c r="E412">
        <f>INDEX('[3]wti-crude-oil-prices-10-year-da'!$B$655:$B$2543,MATCH(A412,'[3]wti-crude-oil-prices-10-year-da'!$A$655:$A$2543,0))</f>
        <v>43.32</v>
      </c>
      <c r="F412">
        <f t="shared" si="13"/>
        <v>2942.2944000000002</v>
      </c>
      <c r="G412" t="s">
        <v>241</v>
      </c>
    </row>
    <row r="413" spans="1:7" x14ac:dyDescent="0.25">
      <c r="A413" s="133">
        <v>42689</v>
      </c>
      <c r="B413" s="134">
        <v>67.790000000000006</v>
      </c>
      <c r="C413" s="134">
        <f>INDEX('[2]cotton-prices-historical-chart-'!$B$10700:$B$12603,MATCH(A413,'[2]cotton-prices-historical-chart-'!$A$10700:$A$12603,0))</f>
        <v>0.70689999999999997</v>
      </c>
      <c r="D413" s="135">
        <f t="shared" si="12"/>
        <v>47.920751000000003</v>
      </c>
      <c r="E413">
        <f>INDEX('[3]wti-crude-oil-prices-10-year-da'!$B$655:$B$2543,MATCH(A413,'[3]wti-crude-oil-prices-10-year-da'!$A$655:$A$2543,0))</f>
        <v>45.81</v>
      </c>
      <c r="F413">
        <f t="shared" si="13"/>
        <v>3105.4599000000003</v>
      </c>
      <c r="G413" t="s">
        <v>241</v>
      </c>
    </row>
    <row r="414" spans="1:7" x14ac:dyDescent="0.25">
      <c r="A414" s="133">
        <v>42690</v>
      </c>
      <c r="B414" s="134">
        <v>68</v>
      </c>
      <c r="C414" s="134">
        <f>INDEX('[2]cotton-prices-historical-chart-'!$B$10700:$B$12603,MATCH(A414,'[2]cotton-prices-historical-chart-'!$A$10700:$A$12603,0))</f>
        <v>0.72130000000000005</v>
      </c>
      <c r="D414" s="135">
        <f t="shared" si="12"/>
        <v>49.048400000000001</v>
      </c>
      <c r="E414">
        <f>INDEX('[3]wti-crude-oil-prices-10-year-da'!$B$655:$B$2543,MATCH(A414,'[3]wti-crude-oil-prices-10-year-da'!$A$655:$A$2543,0))</f>
        <v>45.676000000000002</v>
      </c>
      <c r="F414">
        <f t="shared" si="13"/>
        <v>3105.9680000000003</v>
      </c>
      <c r="G414" t="s">
        <v>241</v>
      </c>
    </row>
    <row r="415" spans="1:7" x14ac:dyDescent="0.25">
      <c r="A415" s="133">
        <v>42691</v>
      </c>
      <c r="B415" s="134">
        <v>68.02</v>
      </c>
      <c r="C415" s="134">
        <f>INDEX('[2]cotton-prices-historical-chart-'!$B$10700:$B$12603,MATCH(A415,'[2]cotton-prices-historical-chart-'!$A$10700:$A$12603,0))</f>
        <v>0.73380000000000001</v>
      </c>
      <c r="D415" s="135">
        <f t="shared" si="12"/>
        <v>49.913075999999997</v>
      </c>
      <c r="E415">
        <f>INDEX('[3]wti-crude-oil-prices-10-year-da'!$B$655:$B$2543,MATCH(A415,'[3]wti-crude-oil-prices-10-year-da'!$A$655:$A$2543,0))</f>
        <v>45.643999999999998</v>
      </c>
      <c r="F415">
        <f t="shared" si="13"/>
        <v>3104.7048799999998</v>
      </c>
      <c r="G415" t="s">
        <v>241</v>
      </c>
    </row>
    <row r="416" spans="1:7" x14ac:dyDescent="0.25">
      <c r="A416" s="133">
        <v>42692</v>
      </c>
      <c r="B416" s="134">
        <v>68.16</v>
      </c>
      <c r="C416" s="134">
        <f>INDEX('[2]cotton-prices-historical-chart-'!$B$10700:$B$12603,MATCH(A416,'[2]cotton-prices-historical-chart-'!$A$10700:$A$12603,0))</f>
        <v>0.73399999999999999</v>
      </c>
      <c r="D416" s="135">
        <f t="shared" si="12"/>
        <v>50.029439999999994</v>
      </c>
      <c r="E416">
        <f>INDEX('[3]wti-crude-oil-prices-10-year-da'!$B$655:$B$2543,MATCH(A416,'[3]wti-crude-oil-prices-10-year-da'!$A$655:$A$2543,0))</f>
        <v>46.091999999999999</v>
      </c>
      <c r="F416">
        <f t="shared" si="13"/>
        <v>3141.6307199999997</v>
      </c>
      <c r="G416" t="s">
        <v>241</v>
      </c>
    </row>
    <row r="417" spans="1:7" x14ac:dyDescent="0.25">
      <c r="A417" s="133">
        <v>42695</v>
      </c>
      <c r="B417" s="134">
        <v>68.23</v>
      </c>
      <c r="C417" s="134">
        <f>INDEX('[2]cotton-prices-historical-chart-'!$B$10700:$B$12603,MATCH(A417,'[2]cotton-prices-historical-chart-'!$A$10700:$A$12603,0))</f>
        <v>0.73599999999999999</v>
      </c>
      <c r="D417" s="135">
        <f t="shared" si="12"/>
        <v>50.217280000000002</v>
      </c>
      <c r="E417">
        <f>INDEX('[3]wti-crude-oil-prices-10-year-da'!$B$655:$B$2543,MATCH(A417,'[3]wti-crude-oil-prices-10-year-da'!$A$655:$A$2543,0))</f>
        <v>48.09</v>
      </c>
      <c r="F417">
        <f t="shared" si="13"/>
        <v>3281.1807000000003</v>
      </c>
      <c r="G417" t="s">
        <v>241</v>
      </c>
    </row>
    <row r="418" spans="1:7" x14ac:dyDescent="0.25">
      <c r="A418" s="133">
        <v>42696</v>
      </c>
      <c r="B418" s="134">
        <v>68.400000000000006</v>
      </c>
      <c r="C418" s="134">
        <f>INDEX('[2]cotton-prices-historical-chart-'!$B$10700:$B$12603,MATCH(A418,'[2]cotton-prices-historical-chart-'!$A$10700:$A$12603,0))</f>
        <v>0.73719999999999997</v>
      </c>
      <c r="D418" s="135">
        <f t="shared" si="12"/>
        <v>50.424480000000003</v>
      </c>
      <c r="E418">
        <f>INDEX('[3]wti-crude-oil-prices-10-year-da'!$B$655:$B$2543,MATCH(A418,'[3]wti-crude-oil-prices-10-year-da'!$A$655:$A$2543,0))</f>
        <v>48.03</v>
      </c>
      <c r="F418">
        <f t="shared" si="13"/>
        <v>3285.2520000000004</v>
      </c>
      <c r="G418" t="s">
        <v>241</v>
      </c>
    </row>
    <row r="419" spans="1:7" x14ac:dyDescent="0.25">
      <c r="A419" s="133">
        <v>42697</v>
      </c>
      <c r="B419" s="134">
        <v>68.78</v>
      </c>
      <c r="C419" s="134">
        <f>INDEX('[2]cotton-prices-historical-chart-'!$B$10700:$B$12603,MATCH(A419,'[2]cotton-prices-historical-chart-'!$A$10700:$A$12603,0))</f>
        <v>0.73080000000000001</v>
      </c>
      <c r="D419" s="135">
        <f t="shared" si="12"/>
        <v>50.264423999999998</v>
      </c>
      <c r="E419">
        <f>INDEX('[3]wti-crude-oil-prices-10-year-da'!$B$655:$B$2543,MATCH(A419,'[3]wti-crude-oil-prices-10-year-da'!$A$655:$A$2543,0))</f>
        <v>47.96</v>
      </c>
      <c r="F419">
        <f t="shared" si="13"/>
        <v>3298.6887999999999</v>
      </c>
      <c r="G419" t="s">
        <v>241</v>
      </c>
    </row>
    <row r="420" spans="1:7" x14ac:dyDescent="0.25">
      <c r="A420" s="133">
        <v>42699</v>
      </c>
      <c r="B420" s="134">
        <v>68.52</v>
      </c>
      <c r="C420" s="134">
        <f>INDEX('[2]cotton-prices-historical-chart-'!$B$10700:$B$12603,MATCH(A420,'[2]cotton-prices-historical-chart-'!$A$10700:$A$12603,0))</f>
        <v>0.72370000000000001</v>
      </c>
      <c r="D420" s="135">
        <f t="shared" si="12"/>
        <v>49.587924000000001</v>
      </c>
      <c r="E420">
        <f>INDEX('[3]wti-crude-oil-prices-10-year-da'!$B$655:$B$2543,MATCH(A420,'[3]wti-crude-oil-prices-10-year-da'!$A$655:$A$2543,0))</f>
        <v>46.06</v>
      </c>
      <c r="F420">
        <f t="shared" si="13"/>
        <v>3156.0311999999999</v>
      </c>
      <c r="G420" t="s">
        <v>241</v>
      </c>
    </row>
    <row r="421" spans="1:7" x14ac:dyDescent="0.25">
      <c r="A421" s="133">
        <v>42702</v>
      </c>
      <c r="B421" s="134">
        <v>68.58</v>
      </c>
      <c r="C421" s="134">
        <f>INDEX('[2]cotton-prices-historical-chart-'!$B$10700:$B$12603,MATCH(A421,'[2]cotton-prices-historical-chart-'!$A$10700:$A$12603,0))</f>
        <v>0.72770000000000001</v>
      </c>
      <c r="D421" s="135">
        <f t="shared" si="12"/>
        <v>49.905665999999997</v>
      </c>
      <c r="E421">
        <f>INDEX('[3]wti-crude-oil-prices-10-year-da'!$B$655:$B$2543,MATCH(A421,'[3]wti-crude-oil-prices-10-year-da'!$A$655:$A$2543,0))</f>
        <v>47.08</v>
      </c>
      <c r="F421">
        <f t="shared" si="13"/>
        <v>3228.7464</v>
      </c>
      <c r="G421" t="s">
        <v>241</v>
      </c>
    </row>
    <row r="422" spans="1:7" x14ac:dyDescent="0.25">
      <c r="A422" s="133">
        <v>42703</v>
      </c>
      <c r="B422" s="134">
        <v>68.62</v>
      </c>
      <c r="C422" s="134">
        <f>INDEX('[2]cotton-prices-historical-chart-'!$B$10700:$B$12603,MATCH(A422,'[2]cotton-prices-historical-chart-'!$A$10700:$A$12603,0))</f>
        <v>0.71730000000000005</v>
      </c>
      <c r="D422" s="135">
        <f t="shared" si="12"/>
        <v>49.221126000000005</v>
      </c>
      <c r="E422">
        <f>INDEX('[3]wti-crude-oil-prices-10-year-da'!$B$655:$B$2543,MATCH(A422,'[3]wti-crude-oil-prices-10-year-da'!$A$655:$A$2543,0))</f>
        <v>45.23</v>
      </c>
      <c r="F422">
        <f t="shared" si="13"/>
        <v>3103.6826000000001</v>
      </c>
      <c r="G422" t="s">
        <v>241</v>
      </c>
    </row>
    <row r="423" spans="1:7" x14ac:dyDescent="0.25">
      <c r="A423" s="133">
        <v>42704</v>
      </c>
      <c r="B423" s="134">
        <v>68.599999999999994</v>
      </c>
      <c r="C423" s="134">
        <f>INDEX('[2]cotton-prices-historical-chart-'!$B$10700:$B$12603,MATCH(A423,'[2]cotton-prices-historical-chart-'!$A$10700:$A$12603,0))</f>
        <v>0.71760000000000002</v>
      </c>
      <c r="D423" s="135">
        <f t="shared" si="12"/>
        <v>49.227359999999997</v>
      </c>
      <c r="E423">
        <f>INDEX('[3]wti-crude-oil-prices-10-year-da'!$B$655:$B$2543,MATCH(A423,'[3]wti-crude-oil-prices-10-year-da'!$A$655:$A$2543,0))</f>
        <v>49.44</v>
      </c>
      <c r="F423">
        <f t="shared" si="13"/>
        <v>3391.5839999999994</v>
      </c>
      <c r="G423" t="s">
        <v>241</v>
      </c>
    </row>
    <row r="424" spans="1:7" x14ac:dyDescent="0.25">
      <c r="A424" s="133">
        <v>42705</v>
      </c>
      <c r="B424" s="134">
        <v>68.239999999999995</v>
      </c>
      <c r="C424" s="134">
        <f>INDEX('[2]cotton-prices-historical-chart-'!$B$10700:$B$12603,MATCH(A424,'[2]cotton-prices-historical-chart-'!$A$10700:$A$12603,0))</f>
        <v>0.70899999999999996</v>
      </c>
      <c r="D424" s="135">
        <f t="shared" si="12"/>
        <v>48.382159999999992</v>
      </c>
      <c r="E424">
        <f>INDEX('[3]wti-crude-oil-prices-10-year-da'!$B$655:$B$2543,MATCH(A424,'[3]wti-crude-oil-prices-10-year-da'!$A$655:$A$2543,0))</f>
        <v>51.06</v>
      </c>
      <c r="F424">
        <f t="shared" si="13"/>
        <v>3484.3343999999997</v>
      </c>
      <c r="G424" t="s">
        <v>241</v>
      </c>
    </row>
    <row r="425" spans="1:7" x14ac:dyDescent="0.25">
      <c r="A425" s="133">
        <v>42706</v>
      </c>
      <c r="B425" s="134">
        <v>68.02</v>
      </c>
      <c r="C425" s="134">
        <f>INDEX('[2]cotton-prices-historical-chart-'!$B$10700:$B$12603,MATCH(A425,'[2]cotton-prices-historical-chart-'!$A$10700:$A$12603,0))</f>
        <v>0.71040000000000003</v>
      </c>
      <c r="D425" s="135">
        <f t="shared" si="12"/>
        <v>48.321407999999998</v>
      </c>
      <c r="E425">
        <f>INDEX('[3]wti-crude-oil-prices-10-year-da'!$B$655:$B$2543,MATCH(A425,'[3]wti-crude-oil-prices-10-year-da'!$A$655:$A$2543,0))</f>
        <v>51.68</v>
      </c>
      <c r="F425">
        <f t="shared" si="13"/>
        <v>3515.2736</v>
      </c>
      <c r="G425" t="s">
        <v>241</v>
      </c>
    </row>
    <row r="426" spans="1:7" x14ac:dyDescent="0.25">
      <c r="A426" s="133">
        <v>42709</v>
      </c>
      <c r="B426" s="134">
        <v>68.010000000000005</v>
      </c>
      <c r="C426" s="134">
        <f>INDEX('[2]cotton-prices-historical-chart-'!$B$10700:$B$12603,MATCH(A426,'[2]cotton-prices-historical-chart-'!$A$10700:$A$12603,0))</f>
        <v>0.71009999999999995</v>
      </c>
      <c r="D426" s="135">
        <f t="shared" si="12"/>
        <v>48.293900999999998</v>
      </c>
      <c r="E426">
        <f>INDEX('[3]wti-crude-oil-prices-10-year-da'!$B$655:$B$2543,MATCH(A426,'[3]wti-crude-oil-prices-10-year-da'!$A$655:$A$2543,0))</f>
        <v>51.79</v>
      </c>
      <c r="F426">
        <f t="shared" si="13"/>
        <v>3522.2379000000001</v>
      </c>
      <c r="G426" t="s">
        <v>241</v>
      </c>
    </row>
    <row r="427" spans="1:7" x14ac:dyDescent="0.25">
      <c r="A427" s="133">
        <v>42710</v>
      </c>
      <c r="B427" s="134">
        <v>67.739999999999995</v>
      </c>
      <c r="C427" s="134">
        <f>INDEX('[2]cotton-prices-historical-chart-'!$B$10700:$B$12603,MATCH(A427,'[2]cotton-prices-historical-chart-'!$A$10700:$A$12603,0))</f>
        <v>0.71330000000000005</v>
      </c>
      <c r="D427" s="135">
        <f t="shared" si="12"/>
        <v>48.318942</v>
      </c>
      <c r="E427">
        <f>INDEX('[3]wti-crude-oil-prices-10-year-da'!$B$655:$B$2543,MATCH(A427,'[3]wti-crude-oil-prices-10-year-da'!$A$655:$A$2543,0))</f>
        <v>50.93</v>
      </c>
      <c r="F427">
        <f t="shared" si="13"/>
        <v>3449.9981999999995</v>
      </c>
      <c r="G427" t="s">
        <v>241</v>
      </c>
    </row>
    <row r="428" spans="1:7" x14ac:dyDescent="0.25">
      <c r="A428" s="133">
        <v>42711</v>
      </c>
      <c r="B428" s="134">
        <v>67.44</v>
      </c>
      <c r="C428" s="134">
        <f>INDEX('[2]cotton-prices-historical-chart-'!$B$10700:$B$12603,MATCH(A428,'[2]cotton-prices-historical-chart-'!$A$10700:$A$12603,0))</f>
        <v>0.71050000000000002</v>
      </c>
      <c r="D428" s="135">
        <f t="shared" si="12"/>
        <v>47.916119999999999</v>
      </c>
      <c r="E428">
        <f>INDEX('[3]wti-crude-oil-prices-10-year-da'!$B$655:$B$2543,MATCH(A428,'[3]wti-crude-oil-prices-10-year-da'!$A$655:$A$2543,0))</f>
        <v>49.77</v>
      </c>
      <c r="F428">
        <f t="shared" si="13"/>
        <v>3356.4888000000001</v>
      </c>
      <c r="G428" t="s">
        <v>241</v>
      </c>
    </row>
    <row r="429" spans="1:7" x14ac:dyDescent="0.25">
      <c r="A429" s="133">
        <v>42712</v>
      </c>
      <c r="B429" s="134">
        <v>67.55</v>
      </c>
      <c r="C429" s="134">
        <f>INDEX('[2]cotton-prices-historical-chart-'!$B$10700:$B$12603,MATCH(A429,'[2]cotton-prices-historical-chart-'!$A$10700:$A$12603,0))</f>
        <v>0.71419999999999995</v>
      </c>
      <c r="D429" s="135">
        <f t="shared" si="12"/>
        <v>48.244209999999995</v>
      </c>
      <c r="E429">
        <f>INDEX('[3]wti-crude-oil-prices-10-year-da'!$B$655:$B$2543,MATCH(A429,'[3]wti-crude-oil-prices-10-year-da'!$A$655:$A$2543,0))</f>
        <v>50.84</v>
      </c>
      <c r="F429">
        <f t="shared" si="13"/>
        <v>3434.2420000000002</v>
      </c>
      <c r="G429" t="s">
        <v>241</v>
      </c>
    </row>
    <row r="430" spans="1:7" x14ac:dyDescent="0.25">
      <c r="A430" s="133">
        <v>42713</v>
      </c>
      <c r="B430" s="134">
        <v>67.48</v>
      </c>
      <c r="C430" s="134">
        <f>INDEX('[2]cotton-prices-historical-chart-'!$B$10700:$B$12603,MATCH(A430,'[2]cotton-prices-historical-chart-'!$A$10700:$A$12603,0))</f>
        <v>0.70799999999999996</v>
      </c>
      <c r="D430" s="135">
        <f t="shared" si="12"/>
        <v>47.775840000000002</v>
      </c>
      <c r="E430">
        <f>INDEX('[3]wti-crude-oil-prices-10-year-da'!$B$655:$B$2543,MATCH(A430,'[3]wti-crude-oil-prices-10-year-da'!$A$655:$A$2543,0))</f>
        <v>51.5</v>
      </c>
      <c r="F430">
        <f t="shared" si="13"/>
        <v>3475.2200000000003</v>
      </c>
      <c r="G430" t="s">
        <v>241</v>
      </c>
    </row>
    <row r="431" spans="1:7" x14ac:dyDescent="0.25">
      <c r="A431" s="133">
        <v>42716</v>
      </c>
      <c r="B431" s="134">
        <v>67.430000000000007</v>
      </c>
      <c r="C431" s="134">
        <f>INDEX('[2]cotton-prices-historical-chart-'!$B$10700:$B$12603,MATCH(A431,'[2]cotton-prices-historical-chart-'!$A$10700:$A$12603,0))</f>
        <v>0.71689999999999998</v>
      </c>
      <c r="D431" s="135">
        <f t="shared" si="12"/>
        <v>48.340567000000007</v>
      </c>
      <c r="E431">
        <f>INDEX('[3]wti-crude-oil-prices-10-year-da'!$B$655:$B$2543,MATCH(A431,'[3]wti-crude-oil-prices-10-year-da'!$A$655:$A$2543,0))</f>
        <v>52.83</v>
      </c>
      <c r="F431">
        <f t="shared" si="13"/>
        <v>3562.3269</v>
      </c>
      <c r="G431" t="s">
        <v>241</v>
      </c>
    </row>
    <row r="432" spans="1:7" x14ac:dyDescent="0.25">
      <c r="A432" s="133">
        <v>42717</v>
      </c>
      <c r="B432" s="134">
        <v>67.41</v>
      </c>
      <c r="C432" s="134">
        <f>INDEX('[2]cotton-prices-historical-chart-'!$B$10700:$B$12603,MATCH(A432,'[2]cotton-prices-historical-chart-'!$A$10700:$A$12603,0))</f>
        <v>0.72040000000000004</v>
      </c>
      <c r="D432" s="135">
        <f t="shared" si="12"/>
        <v>48.562164000000003</v>
      </c>
      <c r="E432">
        <f>INDEX('[3]wti-crude-oil-prices-10-year-da'!$B$655:$B$2543,MATCH(A432,'[3]wti-crude-oil-prices-10-year-da'!$A$655:$A$2543,0))</f>
        <v>52.98</v>
      </c>
      <c r="F432">
        <f t="shared" si="13"/>
        <v>3571.3817999999997</v>
      </c>
      <c r="G432" t="s">
        <v>241</v>
      </c>
    </row>
    <row r="433" spans="1:7" x14ac:dyDescent="0.25">
      <c r="A433" s="133">
        <v>42718</v>
      </c>
      <c r="B433" s="134">
        <v>67.819999999999993</v>
      </c>
      <c r="C433" s="134">
        <f>INDEX('[2]cotton-prices-historical-chart-'!$B$10700:$B$12603,MATCH(A433,'[2]cotton-prices-historical-chart-'!$A$10700:$A$12603,0))</f>
        <v>0.7147</v>
      </c>
      <c r="D433" s="135">
        <f t="shared" si="12"/>
        <v>48.470953999999992</v>
      </c>
      <c r="E433">
        <f>INDEX('[3]wti-crude-oil-prices-10-year-da'!$B$655:$B$2543,MATCH(A433,'[3]wti-crude-oil-prices-10-year-da'!$A$655:$A$2543,0))</f>
        <v>51.04</v>
      </c>
      <c r="F433">
        <f t="shared" si="13"/>
        <v>3461.5327999999995</v>
      </c>
      <c r="G433" t="s">
        <v>241</v>
      </c>
    </row>
    <row r="434" spans="1:7" x14ac:dyDescent="0.25">
      <c r="A434" s="133">
        <v>42719</v>
      </c>
      <c r="B434" s="134">
        <v>67.86</v>
      </c>
      <c r="C434" s="134">
        <f>INDEX('[2]cotton-prices-historical-chart-'!$B$10700:$B$12603,MATCH(A434,'[2]cotton-prices-historical-chart-'!$A$10700:$A$12603,0))</f>
        <v>0.7167</v>
      </c>
      <c r="D434" s="135">
        <f t="shared" si="12"/>
        <v>48.635261999999997</v>
      </c>
      <c r="E434">
        <f>INDEX('[3]wti-crude-oil-prices-10-year-da'!$B$655:$B$2543,MATCH(A434,'[3]wti-crude-oil-prices-10-year-da'!$A$655:$A$2543,0))</f>
        <v>51.113999999999997</v>
      </c>
      <c r="F434">
        <f t="shared" si="13"/>
        <v>3468.5960399999999</v>
      </c>
      <c r="G434" t="s">
        <v>241</v>
      </c>
    </row>
    <row r="435" spans="1:7" x14ac:dyDescent="0.25">
      <c r="A435" s="133">
        <v>42720</v>
      </c>
      <c r="B435" s="134">
        <v>67.84</v>
      </c>
      <c r="C435" s="134">
        <f>INDEX('[2]cotton-prices-historical-chart-'!$B$10700:$B$12603,MATCH(A435,'[2]cotton-prices-historical-chart-'!$A$10700:$A$12603,0))</f>
        <v>0.71040000000000003</v>
      </c>
      <c r="D435" s="135">
        <f t="shared" si="12"/>
        <v>48.193536000000002</v>
      </c>
      <c r="E435">
        <f>INDEX('[3]wti-crude-oil-prices-10-year-da'!$B$655:$B$2543,MATCH(A435,'[3]wti-crude-oil-prices-10-year-da'!$A$655:$A$2543,0))</f>
        <v>52.32</v>
      </c>
      <c r="F435">
        <f t="shared" si="13"/>
        <v>3549.3888000000002</v>
      </c>
      <c r="G435" t="s">
        <v>241</v>
      </c>
    </row>
    <row r="436" spans="1:7" x14ac:dyDescent="0.25">
      <c r="A436" s="133">
        <v>42723</v>
      </c>
      <c r="B436" s="134">
        <v>67.84</v>
      </c>
      <c r="C436" s="134">
        <f>INDEX('[2]cotton-prices-historical-chart-'!$B$10700:$B$12603,MATCH(A436,'[2]cotton-prices-historical-chart-'!$A$10700:$A$12603,0))</f>
        <v>0.69569999999999999</v>
      </c>
      <c r="D436" s="135">
        <f t="shared" si="12"/>
        <v>47.196288000000003</v>
      </c>
      <c r="E436">
        <f>INDEX('[3]wti-crude-oil-prices-10-year-da'!$B$655:$B$2543,MATCH(A436,'[3]wti-crude-oil-prices-10-year-da'!$A$655:$A$2543,0))</f>
        <v>52.683999999999997</v>
      </c>
      <c r="F436">
        <f t="shared" si="13"/>
        <v>3574.0825599999998</v>
      </c>
      <c r="G436" t="s">
        <v>241</v>
      </c>
    </row>
    <row r="437" spans="1:7" x14ac:dyDescent="0.25">
      <c r="A437" s="133">
        <v>42724</v>
      </c>
      <c r="B437" s="134">
        <v>67.92</v>
      </c>
      <c r="C437" s="134">
        <f>INDEX('[2]cotton-prices-historical-chart-'!$B$10700:$B$12603,MATCH(A437,'[2]cotton-prices-historical-chart-'!$A$10700:$A$12603,0))</f>
        <v>0.69340000000000002</v>
      </c>
      <c r="D437" s="135">
        <f t="shared" ref="D437:D496" si="14">C437*B437</f>
        <v>47.095728000000001</v>
      </c>
      <c r="E437">
        <f>INDEX('[3]wti-crude-oil-prices-10-year-da'!$B$655:$B$2543,MATCH(A437,'[3]wti-crude-oil-prices-10-year-da'!$A$655:$A$2543,0))</f>
        <v>53.085999999999999</v>
      </c>
      <c r="F437">
        <f t="shared" si="13"/>
        <v>3605.6011199999998</v>
      </c>
      <c r="G437" t="s">
        <v>241</v>
      </c>
    </row>
    <row r="438" spans="1:7" x14ac:dyDescent="0.25">
      <c r="A438" s="133">
        <v>42725</v>
      </c>
      <c r="B438" s="134">
        <v>67.84</v>
      </c>
      <c r="C438" s="134">
        <f>INDEX('[2]cotton-prices-historical-chart-'!$B$10700:$B$12603,MATCH(A438,'[2]cotton-prices-historical-chart-'!$A$10700:$A$12603,0))</f>
        <v>0.70130000000000003</v>
      </c>
      <c r="D438" s="135">
        <f t="shared" si="14"/>
        <v>47.576192000000006</v>
      </c>
      <c r="E438">
        <f>INDEX('[3]wti-crude-oil-prices-10-year-da'!$B$655:$B$2543,MATCH(A438,'[3]wti-crude-oil-prices-10-year-da'!$A$655:$A$2543,0))</f>
        <v>52.49</v>
      </c>
      <c r="F438">
        <f t="shared" si="13"/>
        <v>3560.9216000000001</v>
      </c>
      <c r="G438" t="s">
        <v>241</v>
      </c>
    </row>
    <row r="439" spans="1:7" x14ac:dyDescent="0.25">
      <c r="A439" s="133">
        <v>42726</v>
      </c>
      <c r="B439" s="134">
        <v>67.849999999999994</v>
      </c>
      <c r="C439" s="134">
        <f>INDEX('[2]cotton-prices-historical-chart-'!$B$10700:$B$12603,MATCH(A439,'[2]cotton-prices-historical-chart-'!$A$10700:$A$12603,0))</f>
        <v>0.70199999999999996</v>
      </c>
      <c r="D439" s="135">
        <f t="shared" si="14"/>
        <v>47.63069999999999</v>
      </c>
      <c r="E439">
        <f>INDEX('[3]wti-crude-oil-prices-10-year-da'!$B$655:$B$2543,MATCH(A439,'[3]wti-crude-oil-prices-10-year-da'!$A$655:$A$2543,0))</f>
        <v>52.95</v>
      </c>
      <c r="F439">
        <f t="shared" si="13"/>
        <v>3592.6574999999998</v>
      </c>
      <c r="G439" t="s">
        <v>241</v>
      </c>
    </row>
    <row r="440" spans="1:7" x14ac:dyDescent="0.25">
      <c r="A440" s="133">
        <v>42727</v>
      </c>
      <c r="B440" s="134">
        <v>67.84</v>
      </c>
      <c r="C440" s="134">
        <f>INDEX('[2]cotton-prices-historical-chart-'!$B$10700:$B$12603,MATCH(A440,'[2]cotton-prices-historical-chart-'!$A$10700:$A$12603,0))</f>
        <v>0.69869999999999999</v>
      </c>
      <c r="D440" s="135">
        <f t="shared" si="14"/>
        <v>47.399808</v>
      </c>
      <c r="E440">
        <f>INDEX('[3]wti-crude-oil-prices-10-year-da'!$B$655:$B$2543,MATCH(A440,'[3]wti-crude-oil-prices-10-year-da'!$A$655:$A$2543,0))</f>
        <v>53.02</v>
      </c>
      <c r="F440">
        <f t="shared" si="13"/>
        <v>3596.8768000000005</v>
      </c>
      <c r="G440" t="s">
        <v>241</v>
      </c>
    </row>
    <row r="441" spans="1:7" x14ac:dyDescent="0.25">
      <c r="A441" s="133">
        <v>42731</v>
      </c>
      <c r="B441" s="134">
        <v>67.98</v>
      </c>
      <c r="C441" s="134">
        <f>INDEX('[2]cotton-prices-historical-chart-'!$B$10700:$B$12603,MATCH(A441,'[2]cotton-prices-historical-chart-'!$A$10700:$A$12603,0))</f>
        <v>0.69740000000000002</v>
      </c>
      <c r="D441" s="135">
        <f t="shared" si="14"/>
        <v>47.409252000000002</v>
      </c>
      <c r="E441">
        <f>INDEX('[3]wti-crude-oil-prices-10-year-da'!$B$655:$B$2543,MATCH(A441,'[3]wti-crude-oil-prices-10-year-da'!$A$655:$A$2543,0))</f>
        <v>53.9</v>
      </c>
      <c r="F441">
        <f t="shared" si="13"/>
        <v>3664.1220000000003</v>
      </c>
      <c r="G441" t="s">
        <v>241</v>
      </c>
    </row>
    <row r="442" spans="1:7" x14ac:dyDescent="0.25">
      <c r="A442" s="133">
        <v>42732</v>
      </c>
      <c r="B442" s="134">
        <v>68.23</v>
      </c>
      <c r="C442" s="134">
        <f>INDEX('[2]cotton-prices-historical-chart-'!$B$10700:$B$12603,MATCH(A442,'[2]cotton-prices-historical-chart-'!$A$10700:$A$12603,0))</f>
        <v>0.69750000000000001</v>
      </c>
      <c r="D442" s="135">
        <f t="shared" si="14"/>
        <v>47.590425000000003</v>
      </c>
      <c r="E442">
        <f>INDEX('[3]wti-crude-oil-prices-10-year-da'!$B$655:$B$2543,MATCH(A442,'[3]wti-crude-oil-prices-10-year-da'!$A$655:$A$2543,0))</f>
        <v>54.06</v>
      </c>
      <c r="F442">
        <f t="shared" si="13"/>
        <v>3688.5138000000002</v>
      </c>
      <c r="G442" t="s">
        <v>241</v>
      </c>
    </row>
    <row r="443" spans="1:7" x14ac:dyDescent="0.25">
      <c r="A443" s="133">
        <v>42733</v>
      </c>
      <c r="B443" s="134">
        <v>67.94</v>
      </c>
      <c r="C443" s="134">
        <f>INDEX('[2]cotton-prices-historical-chart-'!$B$10700:$B$12603,MATCH(A443,'[2]cotton-prices-historical-chart-'!$A$10700:$A$12603,0))</f>
        <v>0.70499999999999996</v>
      </c>
      <c r="D443" s="135">
        <f t="shared" si="14"/>
        <v>47.897699999999993</v>
      </c>
      <c r="E443">
        <f>INDEX('[3]wti-crude-oil-prices-10-year-da'!$B$655:$B$2543,MATCH(A443,'[3]wti-crude-oil-prices-10-year-da'!$A$655:$A$2543,0))</f>
        <v>53.77</v>
      </c>
      <c r="F443">
        <f t="shared" si="13"/>
        <v>3653.1338000000001</v>
      </c>
      <c r="G443" t="s">
        <v>241</v>
      </c>
    </row>
    <row r="444" spans="1:7" x14ac:dyDescent="0.25">
      <c r="A444" s="133">
        <v>42734</v>
      </c>
      <c r="B444" s="134">
        <v>67.959999999999994</v>
      </c>
      <c r="C444" s="134">
        <f>INDEX('[2]cotton-prices-historical-chart-'!$B$10700:$B$12603,MATCH(A444,'[2]cotton-prices-historical-chart-'!$A$10700:$A$12603,0))</f>
        <v>0.70650000000000002</v>
      </c>
      <c r="D444" s="135">
        <f t="shared" si="14"/>
        <v>48.013739999999999</v>
      </c>
      <c r="E444">
        <f>INDEX('[3]wti-crude-oil-prices-10-year-da'!$B$655:$B$2543,MATCH(A444,'[3]wti-crude-oil-prices-10-year-da'!$A$655:$A$2543,0))</f>
        <v>53.72</v>
      </c>
      <c r="F444">
        <f t="shared" si="13"/>
        <v>3650.8111999999996</v>
      </c>
      <c r="G444" t="s">
        <v>241</v>
      </c>
    </row>
    <row r="445" spans="1:7" x14ac:dyDescent="0.25">
      <c r="A445" s="133">
        <v>42738</v>
      </c>
      <c r="B445" s="134">
        <v>68.260000000000005</v>
      </c>
      <c r="C445" s="134">
        <f>INDEX('[2]cotton-prices-historical-chart-'!$B$10700:$B$12603,MATCH(A445,'[2]cotton-prices-historical-chart-'!$A$10700:$A$12603,0))</f>
        <v>0.71779999999999999</v>
      </c>
      <c r="D445" s="135">
        <f t="shared" si="14"/>
        <v>48.997028</v>
      </c>
      <c r="E445">
        <f>INDEX('[3]wti-crude-oil-prices-10-year-da'!$B$655:$B$2543,MATCH(A445,'[3]wti-crude-oil-prices-10-year-da'!$A$655:$A$2543,0))</f>
        <v>52.33</v>
      </c>
      <c r="F445">
        <f t="shared" si="13"/>
        <v>3572.0458000000003</v>
      </c>
      <c r="G445" t="s">
        <v>241</v>
      </c>
    </row>
    <row r="446" spans="1:7" x14ac:dyDescent="0.25">
      <c r="A446" s="133">
        <v>42739</v>
      </c>
      <c r="B446" s="134">
        <v>67.89</v>
      </c>
      <c r="C446" s="134">
        <f>INDEX('[2]cotton-prices-historical-chart-'!$B$10700:$B$12603,MATCH(A446,'[2]cotton-prices-historical-chart-'!$A$10700:$A$12603,0))</f>
        <v>0.74080000000000001</v>
      </c>
      <c r="D446" s="135">
        <f t="shared" si="14"/>
        <v>50.292912000000001</v>
      </c>
      <c r="E446">
        <f>INDEX('[3]wti-crude-oil-prices-10-year-da'!$B$655:$B$2543,MATCH(A446,'[3]wti-crude-oil-prices-10-year-da'!$A$655:$A$2543,0))</f>
        <v>53.26</v>
      </c>
      <c r="F446">
        <f t="shared" si="13"/>
        <v>3615.8213999999998</v>
      </c>
      <c r="G446" t="s">
        <v>241</v>
      </c>
    </row>
    <row r="447" spans="1:7" x14ac:dyDescent="0.25">
      <c r="A447" s="133">
        <v>42740</v>
      </c>
      <c r="B447" s="134">
        <v>67.739999999999995</v>
      </c>
      <c r="C447" s="134">
        <f>INDEX('[2]cotton-prices-historical-chart-'!$B$10700:$B$12603,MATCH(A447,'[2]cotton-prices-historical-chart-'!$A$10700:$A$12603,0))</f>
        <v>0.73780000000000001</v>
      </c>
      <c r="D447" s="135">
        <f t="shared" si="14"/>
        <v>49.978572</v>
      </c>
      <c r="E447">
        <f>INDEX('[3]wti-crude-oil-prices-10-year-da'!$B$655:$B$2543,MATCH(A447,'[3]wti-crude-oil-prices-10-year-da'!$A$655:$A$2543,0))</f>
        <v>53.76</v>
      </c>
      <c r="F447">
        <f t="shared" si="13"/>
        <v>3641.7023999999997</v>
      </c>
      <c r="G447" t="s">
        <v>241</v>
      </c>
    </row>
    <row r="448" spans="1:7" x14ac:dyDescent="0.25">
      <c r="A448" s="133">
        <v>42741</v>
      </c>
      <c r="B448" s="134">
        <v>68.16</v>
      </c>
      <c r="C448" s="134">
        <f>INDEX('[2]cotton-prices-historical-chart-'!$B$10700:$B$12603,MATCH(A448,'[2]cotton-prices-historical-chart-'!$A$10700:$A$12603,0))</f>
        <v>0.7399</v>
      </c>
      <c r="D448" s="135">
        <f t="shared" si="14"/>
        <v>50.431584000000001</v>
      </c>
      <c r="E448">
        <f>INDEX('[3]wti-crude-oil-prices-10-year-da'!$B$655:$B$2543,MATCH(A448,'[3]wti-crude-oil-prices-10-year-da'!$A$655:$A$2543,0))</f>
        <v>53.99</v>
      </c>
      <c r="F448">
        <f t="shared" si="13"/>
        <v>3679.9584</v>
      </c>
      <c r="G448" t="s">
        <v>241</v>
      </c>
    </row>
    <row r="449" spans="1:7" x14ac:dyDescent="0.25">
      <c r="A449" s="133">
        <v>42744</v>
      </c>
      <c r="B449" s="134">
        <v>68.099999999999994</v>
      </c>
      <c r="C449" s="134">
        <f>INDEX('[2]cotton-prices-historical-chart-'!$B$10700:$B$12603,MATCH(A449,'[2]cotton-prices-historical-chart-'!$A$10700:$A$12603,0))</f>
        <v>0.72989999999999999</v>
      </c>
      <c r="D449" s="135">
        <f t="shared" si="14"/>
        <v>49.706189999999992</v>
      </c>
      <c r="E449">
        <f>INDEX('[3]wti-crude-oil-prices-10-year-da'!$B$655:$B$2543,MATCH(A449,'[3]wti-crude-oil-prices-10-year-da'!$A$655:$A$2543,0))</f>
        <v>51.96</v>
      </c>
      <c r="F449">
        <f t="shared" si="13"/>
        <v>3538.4759999999997</v>
      </c>
      <c r="G449" t="s">
        <v>241</v>
      </c>
    </row>
    <row r="450" spans="1:7" x14ac:dyDescent="0.25">
      <c r="A450" s="133">
        <v>42745</v>
      </c>
      <c r="B450" s="134">
        <v>68.33</v>
      </c>
      <c r="C450" s="134">
        <f>INDEX('[2]cotton-prices-historical-chart-'!$B$10700:$B$12603,MATCH(A450,'[2]cotton-prices-historical-chart-'!$A$10700:$A$12603,0))</f>
        <v>0.7319</v>
      </c>
      <c r="D450" s="135">
        <f t="shared" si="14"/>
        <v>50.010726999999996</v>
      </c>
      <c r="E450">
        <f>INDEX('[3]wti-crude-oil-prices-10-year-da'!$B$655:$B$2543,MATCH(A450,'[3]wti-crude-oil-prices-10-year-da'!$A$655:$A$2543,0))</f>
        <v>50.82</v>
      </c>
      <c r="F450">
        <f t="shared" si="13"/>
        <v>3472.5306</v>
      </c>
      <c r="G450" t="s">
        <v>241</v>
      </c>
    </row>
    <row r="451" spans="1:7" x14ac:dyDescent="0.25">
      <c r="A451" s="133">
        <v>42746</v>
      </c>
      <c r="B451" s="134">
        <v>68.11</v>
      </c>
      <c r="C451" s="134">
        <f>INDEX('[2]cotton-prices-historical-chart-'!$B$10700:$B$12603,MATCH(A451,'[2]cotton-prices-historical-chart-'!$A$10700:$A$12603,0))</f>
        <v>0.73140000000000005</v>
      </c>
      <c r="D451" s="135">
        <f t="shared" si="14"/>
        <v>49.815654000000002</v>
      </c>
      <c r="E451">
        <f>INDEX('[3]wti-crude-oil-prices-10-year-da'!$B$655:$B$2543,MATCH(A451,'[3]wti-crude-oil-prices-10-year-da'!$A$655:$A$2543,0))</f>
        <v>52.25</v>
      </c>
      <c r="F451">
        <f t="shared" ref="F451:F514" si="15">IFERROR(E451*B451,"")</f>
        <v>3558.7474999999999</v>
      </c>
      <c r="G451" t="s">
        <v>241</v>
      </c>
    </row>
    <row r="452" spans="1:7" x14ac:dyDescent="0.25">
      <c r="A452" s="133">
        <v>42747</v>
      </c>
      <c r="B452" s="134">
        <v>68.14</v>
      </c>
      <c r="C452" s="134">
        <f>INDEX('[2]cotton-prices-historical-chart-'!$B$10700:$B$12603,MATCH(A452,'[2]cotton-prices-historical-chart-'!$A$10700:$A$12603,0))</f>
        <v>0.72340000000000004</v>
      </c>
      <c r="D452" s="135">
        <f t="shared" si="14"/>
        <v>49.292476000000001</v>
      </c>
      <c r="E452">
        <f>INDEX('[3]wti-crude-oil-prices-10-year-da'!$B$655:$B$2543,MATCH(A452,'[3]wti-crude-oil-prices-10-year-da'!$A$655:$A$2543,0))</f>
        <v>53.01</v>
      </c>
      <c r="F452">
        <f t="shared" si="15"/>
        <v>3612.1014</v>
      </c>
      <c r="G452" t="s">
        <v>241</v>
      </c>
    </row>
    <row r="453" spans="1:7" x14ac:dyDescent="0.25">
      <c r="A453" s="133">
        <v>42748</v>
      </c>
      <c r="B453" s="134">
        <v>68.180000000000007</v>
      </c>
      <c r="C453" s="134">
        <f>INDEX('[2]cotton-prices-historical-chart-'!$B$10700:$B$12603,MATCH(A453,'[2]cotton-prices-historical-chart-'!$A$10700:$A$12603,0))</f>
        <v>0.72270000000000001</v>
      </c>
      <c r="D453" s="135">
        <f t="shared" si="14"/>
        <v>49.273686000000005</v>
      </c>
      <c r="E453">
        <f>INDEX('[3]wti-crude-oil-prices-10-year-da'!$B$655:$B$2543,MATCH(A453,'[3]wti-crude-oil-prices-10-year-da'!$A$655:$A$2543,0))</f>
        <v>52.37</v>
      </c>
      <c r="F453">
        <f t="shared" si="15"/>
        <v>3570.5866000000001</v>
      </c>
      <c r="G453" t="s">
        <v>241</v>
      </c>
    </row>
    <row r="454" spans="1:7" x14ac:dyDescent="0.25">
      <c r="A454" s="133">
        <v>42752</v>
      </c>
      <c r="B454" s="134">
        <v>67.86</v>
      </c>
      <c r="C454" s="134">
        <f>INDEX('[2]cotton-prices-historical-chart-'!$B$10700:$B$12603,MATCH(A454,'[2]cotton-prices-historical-chart-'!$A$10700:$A$12603,0))</f>
        <v>0.72109999999999996</v>
      </c>
      <c r="D454" s="135">
        <f t="shared" si="14"/>
        <v>48.933845999999996</v>
      </c>
      <c r="E454">
        <f>INDEX('[3]wti-crude-oil-prices-10-year-da'!$B$655:$B$2543,MATCH(A454,'[3]wti-crude-oil-prices-10-year-da'!$A$655:$A$2543,0))</f>
        <v>52.636000000000003</v>
      </c>
      <c r="F454">
        <f t="shared" si="15"/>
        <v>3571.87896</v>
      </c>
      <c r="G454" t="s">
        <v>241</v>
      </c>
    </row>
    <row r="455" spans="1:7" x14ac:dyDescent="0.25">
      <c r="A455" s="133">
        <v>42753</v>
      </c>
      <c r="B455" s="134">
        <v>68.31</v>
      </c>
      <c r="C455" s="134">
        <f>INDEX('[2]cotton-prices-historical-chart-'!$B$10700:$B$12603,MATCH(A455,'[2]cotton-prices-historical-chart-'!$A$10700:$A$12603,0))</f>
        <v>0.72260000000000002</v>
      </c>
      <c r="D455" s="135">
        <f t="shared" si="14"/>
        <v>49.360806000000004</v>
      </c>
      <c r="E455">
        <f>INDEX('[3]wti-crude-oil-prices-10-year-da'!$B$655:$B$2543,MATCH(A455,'[3]wti-crude-oil-prices-10-year-da'!$A$655:$A$2543,0))</f>
        <v>51.404000000000003</v>
      </c>
      <c r="F455">
        <f t="shared" si="15"/>
        <v>3511.4072400000005</v>
      </c>
      <c r="G455" t="s">
        <v>241</v>
      </c>
    </row>
    <row r="456" spans="1:7" x14ac:dyDescent="0.25">
      <c r="A456" s="133">
        <v>42754</v>
      </c>
      <c r="B456" s="134">
        <v>68.099999999999994</v>
      </c>
      <c r="C456" s="134">
        <f>INDEX('[2]cotton-prices-historical-chart-'!$B$10700:$B$12603,MATCH(A456,'[2]cotton-prices-historical-chart-'!$A$10700:$A$12603,0))</f>
        <v>0.72689999999999999</v>
      </c>
      <c r="D456" s="135">
        <f t="shared" si="14"/>
        <v>49.501889999999996</v>
      </c>
      <c r="E456">
        <f>INDEX('[3]wti-crude-oil-prices-10-year-da'!$B$655:$B$2543,MATCH(A456,'[3]wti-crude-oil-prices-10-year-da'!$A$655:$A$2543,0))</f>
        <v>51.82</v>
      </c>
      <c r="F456">
        <f t="shared" si="15"/>
        <v>3528.9419999999996</v>
      </c>
      <c r="G456" t="s">
        <v>241</v>
      </c>
    </row>
    <row r="457" spans="1:7" x14ac:dyDescent="0.25">
      <c r="A457" s="133">
        <v>42755</v>
      </c>
      <c r="B457" s="134">
        <v>68.099999999999994</v>
      </c>
      <c r="C457" s="134">
        <f>INDEX('[2]cotton-prices-historical-chart-'!$B$10700:$B$12603,MATCH(A457,'[2]cotton-prices-historical-chart-'!$A$10700:$A$12603,0))</f>
        <v>0.73040000000000005</v>
      </c>
      <c r="D457" s="135">
        <f t="shared" si="14"/>
        <v>49.74024</v>
      </c>
      <c r="E457">
        <f>INDEX('[3]wti-crude-oil-prices-10-year-da'!$B$655:$B$2543,MATCH(A457,'[3]wti-crude-oil-prices-10-year-da'!$A$655:$A$2543,0))</f>
        <v>53.06</v>
      </c>
      <c r="F457">
        <f t="shared" si="15"/>
        <v>3613.386</v>
      </c>
      <c r="G457" t="s">
        <v>241</v>
      </c>
    </row>
    <row r="458" spans="1:7" x14ac:dyDescent="0.25">
      <c r="A458" s="133">
        <v>42758</v>
      </c>
      <c r="B458" s="134">
        <v>68.05</v>
      </c>
      <c r="C458" s="134">
        <f>INDEX('[2]cotton-prices-historical-chart-'!$B$10700:$B$12603,MATCH(A458,'[2]cotton-prices-historical-chart-'!$A$10700:$A$12603,0))</f>
        <v>0.74629999999999996</v>
      </c>
      <c r="D458" s="135">
        <f t="shared" si="14"/>
        <v>50.785714999999996</v>
      </c>
      <c r="E458">
        <f>INDEX('[3]wti-crude-oil-prices-10-year-da'!$B$655:$B$2543,MATCH(A458,'[3]wti-crude-oil-prices-10-year-da'!$A$655:$A$2543,0))</f>
        <v>52.75</v>
      </c>
      <c r="F458">
        <f t="shared" si="15"/>
        <v>3589.6374999999998</v>
      </c>
      <c r="G458" t="s">
        <v>241</v>
      </c>
    </row>
    <row r="459" spans="1:7" x14ac:dyDescent="0.25">
      <c r="A459" s="133">
        <v>42759</v>
      </c>
      <c r="B459" s="134">
        <v>68.14</v>
      </c>
      <c r="C459" s="134">
        <f>INDEX('[2]cotton-prices-historical-chart-'!$B$10700:$B$12603,MATCH(A459,'[2]cotton-prices-historical-chart-'!$A$10700:$A$12603,0))</f>
        <v>0.73570000000000002</v>
      </c>
      <c r="D459" s="135">
        <f t="shared" si="14"/>
        <v>50.130597999999999</v>
      </c>
      <c r="E459">
        <f>INDEX('[3]wti-crude-oil-prices-10-year-da'!$B$655:$B$2543,MATCH(A459,'[3]wti-crude-oil-prices-10-year-da'!$A$655:$A$2543,0))</f>
        <v>53.18</v>
      </c>
      <c r="F459">
        <f t="shared" si="15"/>
        <v>3623.6851999999999</v>
      </c>
      <c r="G459" t="s">
        <v>241</v>
      </c>
    </row>
    <row r="460" spans="1:7" x14ac:dyDescent="0.25">
      <c r="A460" s="133">
        <v>42760</v>
      </c>
      <c r="B460" s="134">
        <v>67.989999999999995</v>
      </c>
      <c r="C460" s="134">
        <f>INDEX('[2]cotton-prices-historical-chart-'!$B$10700:$B$12603,MATCH(A460,'[2]cotton-prices-historical-chart-'!$A$10700:$A$12603,0))</f>
        <v>0.73880000000000001</v>
      </c>
      <c r="D460" s="135">
        <f t="shared" si="14"/>
        <v>50.231012</v>
      </c>
      <c r="E460">
        <f>INDEX('[3]wti-crude-oil-prices-10-year-da'!$B$655:$B$2543,MATCH(A460,'[3]wti-crude-oil-prices-10-year-da'!$A$655:$A$2543,0))</f>
        <v>52.75</v>
      </c>
      <c r="F460">
        <f t="shared" si="15"/>
        <v>3586.4724999999999</v>
      </c>
      <c r="G460" t="s">
        <v>241</v>
      </c>
    </row>
    <row r="461" spans="1:7" x14ac:dyDescent="0.25">
      <c r="A461" s="133">
        <v>42761</v>
      </c>
      <c r="B461" s="134">
        <v>68.180000000000007</v>
      </c>
      <c r="C461" s="134">
        <f>INDEX('[2]cotton-prices-historical-chart-'!$B$10700:$B$12603,MATCH(A461,'[2]cotton-prices-historical-chart-'!$A$10700:$A$12603,0))</f>
        <v>0.7419</v>
      </c>
      <c r="D461" s="135">
        <f t="shared" si="14"/>
        <v>50.582742000000003</v>
      </c>
      <c r="E461">
        <f>INDEX('[3]wti-crude-oil-prices-10-year-da'!$B$655:$B$2543,MATCH(A461,'[3]wti-crude-oil-prices-10-year-da'!$A$655:$A$2543,0))</f>
        <v>53.78</v>
      </c>
      <c r="F461">
        <f t="shared" si="15"/>
        <v>3666.7204000000006</v>
      </c>
      <c r="G461" t="s">
        <v>241</v>
      </c>
    </row>
    <row r="462" spans="1:7" x14ac:dyDescent="0.25">
      <c r="A462" s="133">
        <v>42762</v>
      </c>
      <c r="B462" s="134">
        <v>68.11</v>
      </c>
      <c r="C462" s="134">
        <f>INDEX('[2]cotton-prices-historical-chart-'!$B$10700:$B$12603,MATCH(A462,'[2]cotton-prices-historical-chart-'!$A$10700:$A$12603,0))</f>
        <v>0.74850000000000005</v>
      </c>
      <c r="D462" s="135">
        <f t="shared" si="14"/>
        <v>50.980335000000004</v>
      </c>
      <c r="E462">
        <f>INDEX('[3]wti-crude-oil-prices-10-year-da'!$B$655:$B$2543,MATCH(A462,'[3]wti-crude-oil-prices-10-year-da'!$A$655:$A$2543,0))</f>
        <v>53.17</v>
      </c>
      <c r="F462">
        <f t="shared" si="15"/>
        <v>3621.4087</v>
      </c>
      <c r="G462" t="s">
        <v>241</v>
      </c>
    </row>
    <row r="463" spans="1:7" x14ac:dyDescent="0.25">
      <c r="A463" s="133">
        <v>42765</v>
      </c>
      <c r="B463" s="134">
        <v>67.83</v>
      </c>
      <c r="C463" s="134">
        <f>INDEX('[2]cotton-prices-historical-chart-'!$B$10700:$B$12603,MATCH(A463,'[2]cotton-prices-historical-chart-'!$A$10700:$A$12603,0))</f>
        <v>0.74139999999999995</v>
      </c>
      <c r="D463" s="135">
        <f t="shared" si="14"/>
        <v>50.289161999999997</v>
      </c>
      <c r="E463">
        <f>INDEX('[3]wti-crude-oil-prices-10-year-da'!$B$655:$B$2543,MATCH(A463,'[3]wti-crude-oil-prices-10-year-da'!$A$655:$A$2543,0))</f>
        <v>52.63</v>
      </c>
      <c r="F463">
        <f t="shared" si="15"/>
        <v>3569.8929000000003</v>
      </c>
      <c r="G463" t="s">
        <v>241</v>
      </c>
    </row>
    <row r="464" spans="1:7" x14ac:dyDescent="0.25">
      <c r="A464" s="133">
        <v>42766</v>
      </c>
      <c r="B464" s="134">
        <v>67.47</v>
      </c>
      <c r="C464" s="134">
        <f>INDEX('[2]cotton-prices-historical-chart-'!$B$10700:$B$12603,MATCH(A464,'[2]cotton-prices-historical-chart-'!$A$10700:$A$12603,0))</f>
        <v>0.74939999999999996</v>
      </c>
      <c r="D464" s="135">
        <f t="shared" si="14"/>
        <v>50.562017999999995</v>
      </c>
      <c r="E464">
        <f>INDEX('[3]wti-crude-oil-prices-10-year-da'!$B$655:$B$2543,MATCH(A464,'[3]wti-crude-oil-prices-10-year-da'!$A$655:$A$2543,0))</f>
        <v>52.81</v>
      </c>
      <c r="F464">
        <f t="shared" si="15"/>
        <v>3563.0907000000002</v>
      </c>
      <c r="G464" t="s">
        <v>241</v>
      </c>
    </row>
    <row r="465" spans="1:7" x14ac:dyDescent="0.25">
      <c r="A465" s="133">
        <v>42767</v>
      </c>
      <c r="B465" s="134">
        <v>67.33</v>
      </c>
      <c r="C465" s="134">
        <f>INDEX('[2]cotton-prices-historical-chart-'!$B$10700:$B$12603,MATCH(A465,'[2]cotton-prices-historical-chart-'!$A$10700:$A$12603,0))</f>
        <v>0.76439999999999997</v>
      </c>
      <c r="D465" s="135">
        <f t="shared" si="14"/>
        <v>51.467051999999995</v>
      </c>
      <c r="E465">
        <f>INDEX('[3]wti-crude-oil-prices-10-year-da'!$B$655:$B$2543,MATCH(A465,'[3]wti-crude-oil-prices-10-year-da'!$A$655:$A$2543,0))</f>
        <v>53.88</v>
      </c>
      <c r="F465">
        <f t="shared" si="15"/>
        <v>3627.7404000000001</v>
      </c>
      <c r="G465" t="s">
        <v>241</v>
      </c>
    </row>
    <row r="466" spans="1:7" x14ac:dyDescent="0.25">
      <c r="A466" s="133">
        <v>42768</v>
      </c>
      <c r="B466" s="134">
        <v>67.28</v>
      </c>
      <c r="C466" s="134">
        <f>INDEX('[2]cotton-prices-historical-chart-'!$B$10700:$B$12603,MATCH(A466,'[2]cotton-prices-historical-chart-'!$A$10700:$A$12603,0))</f>
        <v>0.76910000000000001</v>
      </c>
      <c r="D466" s="135">
        <f t="shared" si="14"/>
        <v>51.745048000000004</v>
      </c>
      <c r="E466">
        <f>INDEX('[3]wti-crude-oil-prices-10-year-da'!$B$655:$B$2543,MATCH(A466,'[3]wti-crude-oil-prices-10-year-da'!$A$655:$A$2543,0))</f>
        <v>53.54</v>
      </c>
      <c r="F466">
        <f t="shared" si="15"/>
        <v>3602.1712000000002</v>
      </c>
      <c r="G466" t="s">
        <v>241</v>
      </c>
    </row>
    <row r="467" spans="1:7" x14ac:dyDescent="0.25">
      <c r="A467" s="133">
        <v>42769</v>
      </c>
      <c r="B467" s="134">
        <v>67.2</v>
      </c>
      <c r="C467" s="134">
        <f>INDEX('[2]cotton-prices-historical-chart-'!$B$10700:$B$12603,MATCH(A467,'[2]cotton-prices-historical-chart-'!$A$10700:$A$12603,0))</f>
        <v>0.7641</v>
      </c>
      <c r="D467" s="135">
        <f t="shared" si="14"/>
        <v>51.347520000000003</v>
      </c>
      <c r="E467">
        <f>INDEX('[3]wti-crude-oil-prices-10-year-da'!$B$655:$B$2543,MATCH(A467,'[3]wti-crude-oil-prices-10-year-da'!$A$655:$A$2543,0))</f>
        <v>53.83</v>
      </c>
      <c r="F467">
        <f t="shared" si="15"/>
        <v>3617.3760000000002</v>
      </c>
      <c r="G467" t="s">
        <v>241</v>
      </c>
    </row>
    <row r="468" spans="1:7" x14ac:dyDescent="0.25">
      <c r="A468" s="133">
        <v>42772</v>
      </c>
      <c r="B468" s="134">
        <v>67.2</v>
      </c>
      <c r="C468" s="134">
        <f>INDEX('[2]cotton-prices-historical-chart-'!$B$10700:$B$12603,MATCH(A468,'[2]cotton-prices-historical-chart-'!$A$10700:$A$12603,0))</f>
        <v>0.75629999999999997</v>
      </c>
      <c r="D468" s="135">
        <f t="shared" si="14"/>
        <v>50.823360000000001</v>
      </c>
      <c r="E468">
        <f>INDEX('[3]wti-crude-oil-prices-10-year-da'!$B$655:$B$2543,MATCH(A468,'[3]wti-crude-oil-prices-10-year-da'!$A$655:$A$2543,0))</f>
        <v>53.01</v>
      </c>
      <c r="F468">
        <f t="shared" si="15"/>
        <v>3562.2719999999999</v>
      </c>
      <c r="G468" t="s">
        <v>241</v>
      </c>
    </row>
    <row r="469" spans="1:7" x14ac:dyDescent="0.25">
      <c r="A469" s="133">
        <v>42773</v>
      </c>
      <c r="B469" s="134">
        <v>67.349999999999994</v>
      </c>
      <c r="C469" s="134">
        <f>INDEX('[2]cotton-prices-historical-chart-'!$B$10700:$B$12603,MATCH(A469,'[2]cotton-prices-historical-chart-'!$A$10700:$A$12603,0))</f>
        <v>0.75090000000000001</v>
      </c>
      <c r="D469" s="135">
        <f t="shared" si="14"/>
        <v>50.573114999999994</v>
      </c>
      <c r="E469">
        <f>INDEX('[3]wti-crude-oil-prices-10-year-da'!$B$655:$B$2543,MATCH(A469,'[3]wti-crude-oil-prices-10-year-da'!$A$655:$A$2543,0))</f>
        <v>52.17</v>
      </c>
      <c r="F469">
        <f t="shared" si="15"/>
        <v>3513.6495</v>
      </c>
      <c r="G469" t="s">
        <v>241</v>
      </c>
    </row>
    <row r="470" spans="1:7" x14ac:dyDescent="0.25">
      <c r="A470" s="133">
        <v>42774</v>
      </c>
      <c r="B470" s="134">
        <v>66.97</v>
      </c>
      <c r="C470" s="134">
        <f>INDEX('[2]cotton-prices-historical-chart-'!$B$10700:$B$12603,MATCH(A470,'[2]cotton-prices-historical-chart-'!$A$10700:$A$12603,0))</f>
        <v>0.75249999999999995</v>
      </c>
      <c r="D470" s="135">
        <f t="shared" si="14"/>
        <v>50.394924999999994</v>
      </c>
      <c r="E470">
        <f>INDEX('[3]wti-crude-oil-prices-10-year-da'!$B$655:$B$2543,MATCH(A470,'[3]wti-crude-oil-prices-10-year-da'!$A$655:$A$2543,0))</f>
        <v>52.34</v>
      </c>
      <c r="F470">
        <f t="shared" si="15"/>
        <v>3505.2098000000001</v>
      </c>
      <c r="G470" t="s">
        <v>241</v>
      </c>
    </row>
    <row r="471" spans="1:7" x14ac:dyDescent="0.25">
      <c r="A471" s="133">
        <v>42775</v>
      </c>
      <c r="B471" s="134">
        <v>66.75</v>
      </c>
      <c r="C471" s="134">
        <f>INDEX('[2]cotton-prices-historical-chart-'!$B$10700:$B$12603,MATCH(A471,'[2]cotton-prices-historical-chart-'!$A$10700:$A$12603,0))</f>
        <v>0.75580000000000003</v>
      </c>
      <c r="D471" s="135">
        <f t="shared" si="14"/>
        <v>50.449649999999998</v>
      </c>
      <c r="E471">
        <f>INDEX('[3]wti-crude-oil-prices-10-year-da'!$B$655:$B$2543,MATCH(A471,'[3]wti-crude-oil-prices-10-year-da'!$A$655:$A$2543,0))</f>
        <v>53</v>
      </c>
      <c r="F471">
        <f t="shared" si="15"/>
        <v>3537.75</v>
      </c>
      <c r="G471" t="s">
        <v>241</v>
      </c>
    </row>
    <row r="472" spans="1:7" x14ac:dyDescent="0.25">
      <c r="A472" s="133">
        <v>42776</v>
      </c>
      <c r="B472" s="134">
        <v>66.84</v>
      </c>
      <c r="C472" s="134">
        <f>INDEX('[2]cotton-prices-historical-chart-'!$B$10700:$B$12603,MATCH(A472,'[2]cotton-prices-historical-chart-'!$A$10700:$A$12603,0))</f>
        <v>0.75819999999999999</v>
      </c>
      <c r="D472" s="135">
        <f t="shared" si="14"/>
        <v>50.678088000000002</v>
      </c>
      <c r="E472">
        <f>INDEX('[3]wti-crude-oil-prices-10-year-da'!$B$655:$B$2543,MATCH(A472,'[3]wti-crude-oil-prices-10-year-da'!$A$655:$A$2543,0))</f>
        <v>53.86</v>
      </c>
      <c r="F472">
        <f t="shared" si="15"/>
        <v>3600.0024000000003</v>
      </c>
      <c r="G472" t="s">
        <v>241</v>
      </c>
    </row>
    <row r="473" spans="1:7" x14ac:dyDescent="0.25">
      <c r="A473" s="133">
        <v>42779</v>
      </c>
      <c r="B473" s="134">
        <v>66.97</v>
      </c>
      <c r="C473" s="134">
        <f>INDEX('[2]cotton-prices-historical-chart-'!$B$10700:$B$12603,MATCH(A473,'[2]cotton-prices-historical-chart-'!$A$10700:$A$12603,0))</f>
        <v>0.7661</v>
      </c>
      <c r="D473" s="135">
        <f t="shared" si="14"/>
        <v>51.305717000000001</v>
      </c>
      <c r="E473">
        <f>INDEX('[3]wti-crude-oil-prices-10-year-da'!$B$655:$B$2543,MATCH(A473,'[3]wti-crude-oil-prices-10-year-da'!$A$655:$A$2543,0))</f>
        <v>52.93</v>
      </c>
      <c r="F473">
        <f t="shared" si="15"/>
        <v>3544.7221</v>
      </c>
      <c r="G473" t="s">
        <v>241</v>
      </c>
    </row>
    <row r="474" spans="1:7" x14ac:dyDescent="0.25">
      <c r="A474" s="133">
        <v>42780</v>
      </c>
      <c r="B474" s="134">
        <v>66.83</v>
      </c>
      <c r="C474" s="134">
        <f>INDEX('[2]cotton-prices-historical-chart-'!$B$10700:$B$12603,MATCH(A474,'[2]cotton-prices-historical-chart-'!$A$10700:$A$12603,0))</f>
        <v>0.76319999999999999</v>
      </c>
      <c r="D474" s="135">
        <f t="shared" si="14"/>
        <v>51.004655999999997</v>
      </c>
      <c r="E474">
        <f>INDEX('[3]wti-crude-oil-prices-10-year-da'!$B$655:$B$2543,MATCH(A474,'[3]wti-crude-oil-prices-10-year-da'!$A$655:$A$2543,0))</f>
        <v>53.2</v>
      </c>
      <c r="F474">
        <f t="shared" si="15"/>
        <v>3555.3560000000002</v>
      </c>
      <c r="G474" t="s">
        <v>241</v>
      </c>
    </row>
    <row r="475" spans="1:7" x14ac:dyDescent="0.25">
      <c r="A475" s="133">
        <v>42781</v>
      </c>
      <c r="B475" s="134">
        <v>66.88</v>
      </c>
      <c r="C475" s="134">
        <f>INDEX('[2]cotton-prices-historical-chart-'!$B$10700:$B$12603,MATCH(A475,'[2]cotton-prices-historical-chart-'!$A$10700:$A$12603,0))</f>
        <v>0.7571</v>
      </c>
      <c r="D475" s="135">
        <f t="shared" si="14"/>
        <v>50.634847999999998</v>
      </c>
      <c r="E475">
        <f>INDEX('[3]wti-crude-oil-prices-10-year-da'!$B$655:$B$2543,MATCH(A475,'[3]wti-crude-oil-prices-10-year-da'!$A$655:$A$2543,0))</f>
        <v>53.207999999999998</v>
      </c>
      <c r="F475">
        <f t="shared" si="15"/>
        <v>3558.5510399999998</v>
      </c>
      <c r="G475" t="s">
        <v>241</v>
      </c>
    </row>
    <row r="476" spans="1:7" x14ac:dyDescent="0.25">
      <c r="A476" s="133">
        <v>42782</v>
      </c>
      <c r="B476" s="134">
        <v>67.17</v>
      </c>
      <c r="C476" s="134">
        <f>INDEX('[2]cotton-prices-historical-chart-'!$B$10700:$B$12603,MATCH(A476,'[2]cotton-prices-historical-chart-'!$A$10700:$A$12603,0))</f>
        <v>0.75009999999999999</v>
      </c>
      <c r="D476" s="135">
        <f t="shared" si="14"/>
        <v>50.384217</v>
      </c>
      <c r="E476">
        <f>INDEX('[3]wti-crude-oil-prices-10-year-da'!$B$655:$B$2543,MATCH(A476,'[3]wti-crude-oil-prices-10-year-da'!$A$655:$A$2543,0))</f>
        <v>53.515999999999998</v>
      </c>
      <c r="F476">
        <f t="shared" si="15"/>
        <v>3594.6697199999999</v>
      </c>
      <c r="G476" t="s">
        <v>241</v>
      </c>
    </row>
    <row r="477" spans="1:7" x14ac:dyDescent="0.25">
      <c r="A477" s="133">
        <v>42783</v>
      </c>
      <c r="B477" s="134">
        <v>67.069999999999993</v>
      </c>
      <c r="C477" s="134">
        <f>INDEX('[2]cotton-prices-historical-chart-'!$B$10700:$B$12603,MATCH(A477,'[2]cotton-prices-historical-chart-'!$A$10700:$A$12603,0))</f>
        <v>0.73480000000000001</v>
      </c>
      <c r="D477" s="135">
        <f t="shared" si="14"/>
        <v>49.283035999999996</v>
      </c>
      <c r="E477">
        <f>INDEX('[3]wti-crude-oil-prices-10-year-da'!$B$655:$B$2543,MATCH(A477,'[3]wti-crude-oil-prices-10-year-da'!$A$655:$A$2543,0))</f>
        <v>53.628</v>
      </c>
      <c r="F477">
        <f t="shared" si="15"/>
        <v>3596.8299599999996</v>
      </c>
      <c r="G477" t="s">
        <v>241</v>
      </c>
    </row>
    <row r="478" spans="1:7" x14ac:dyDescent="0.25">
      <c r="A478" s="133">
        <v>42787</v>
      </c>
      <c r="B478" s="134">
        <v>66.89</v>
      </c>
      <c r="C478" s="134">
        <f>INDEX('[2]cotton-prices-historical-chart-'!$B$10700:$B$12603,MATCH(A478,'[2]cotton-prices-historical-chart-'!$A$10700:$A$12603,0))</f>
        <v>0.73519999999999996</v>
      </c>
      <c r="D478" s="135">
        <f t="shared" si="14"/>
        <v>49.177527999999995</v>
      </c>
      <c r="E478">
        <f>INDEX('[3]wti-crude-oil-prices-10-year-da'!$B$655:$B$2543,MATCH(A478,'[3]wti-crude-oil-prices-10-year-da'!$A$655:$A$2543,0))</f>
        <v>54.276000000000003</v>
      </c>
      <c r="F478">
        <f t="shared" si="15"/>
        <v>3630.5216400000004</v>
      </c>
      <c r="G478" t="s">
        <v>241</v>
      </c>
    </row>
    <row r="479" spans="1:7" x14ac:dyDescent="0.25">
      <c r="A479" s="133">
        <v>42788</v>
      </c>
      <c r="B479" s="134">
        <v>66.89</v>
      </c>
      <c r="C479" s="134">
        <f>INDEX('[2]cotton-prices-historical-chart-'!$B$10700:$B$12603,MATCH(A479,'[2]cotton-prices-historical-chart-'!$A$10700:$A$12603,0))</f>
        <v>0.74139999999999995</v>
      </c>
      <c r="D479" s="135">
        <f t="shared" si="14"/>
        <v>49.592245999999996</v>
      </c>
      <c r="E479">
        <f>INDEX('[3]wti-crude-oil-prices-10-year-da'!$B$655:$B$2543,MATCH(A479,'[3]wti-crude-oil-prices-10-year-da'!$A$655:$A$2543,0))</f>
        <v>53.59</v>
      </c>
      <c r="F479">
        <f t="shared" si="15"/>
        <v>3584.6351000000004</v>
      </c>
      <c r="G479" t="s">
        <v>241</v>
      </c>
    </row>
    <row r="480" spans="1:7" x14ac:dyDescent="0.25">
      <c r="A480" s="133">
        <v>42789</v>
      </c>
      <c r="B480" s="134">
        <v>66.7</v>
      </c>
      <c r="C480" s="134">
        <f>INDEX('[2]cotton-prices-historical-chart-'!$B$10700:$B$12603,MATCH(A480,'[2]cotton-prices-historical-chart-'!$A$10700:$A$12603,0))</f>
        <v>0.75239999999999996</v>
      </c>
      <c r="D480" s="135">
        <f t="shared" si="14"/>
        <v>50.185079999999999</v>
      </c>
      <c r="E480">
        <f>INDEX('[3]wti-crude-oil-prices-10-year-da'!$B$655:$B$2543,MATCH(A480,'[3]wti-crude-oil-prices-10-year-da'!$A$655:$A$2543,0))</f>
        <v>54.45</v>
      </c>
      <c r="F480">
        <f t="shared" si="15"/>
        <v>3631.8150000000005</v>
      </c>
      <c r="G480" t="s">
        <v>241</v>
      </c>
    </row>
    <row r="481" spans="1:7" x14ac:dyDescent="0.25">
      <c r="A481" s="133">
        <v>42790</v>
      </c>
      <c r="B481" s="134">
        <v>66.64</v>
      </c>
      <c r="C481" s="134">
        <f>INDEX('[2]cotton-prices-historical-chart-'!$B$10700:$B$12603,MATCH(A481,'[2]cotton-prices-historical-chart-'!$A$10700:$A$12603,0))</f>
        <v>0.75880000000000003</v>
      </c>
      <c r="D481" s="135">
        <f t="shared" si="14"/>
        <v>50.566431999999999</v>
      </c>
      <c r="E481">
        <f>INDEX('[3]wti-crude-oil-prices-10-year-da'!$B$655:$B$2543,MATCH(A481,'[3]wti-crude-oil-prices-10-year-da'!$A$655:$A$2543,0))</f>
        <v>53.99</v>
      </c>
      <c r="F481">
        <f t="shared" si="15"/>
        <v>3597.8936000000003</v>
      </c>
      <c r="G481" t="s">
        <v>241</v>
      </c>
    </row>
    <row r="482" spans="1:7" x14ac:dyDescent="0.25">
      <c r="A482" s="133">
        <v>42793</v>
      </c>
      <c r="B482" s="134">
        <v>66.75</v>
      </c>
      <c r="C482" s="134">
        <f>INDEX('[2]cotton-prices-historical-chart-'!$B$10700:$B$12603,MATCH(A482,'[2]cotton-prices-historical-chart-'!$A$10700:$A$12603,0))</f>
        <v>0.75660000000000005</v>
      </c>
      <c r="D482" s="135">
        <f t="shared" si="14"/>
        <v>50.503050000000002</v>
      </c>
      <c r="E482">
        <f>INDEX('[3]wti-crude-oil-prices-10-year-da'!$B$655:$B$2543,MATCH(A482,'[3]wti-crude-oil-prices-10-year-da'!$A$655:$A$2543,0))</f>
        <v>54.05</v>
      </c>
      <c r="F482">
        <f t="shared" si="15"/>
        <v>3607.8374999999996</v>
      </c>
      <c r="G482" t="s">
        <v>241</v>
      </c>
    </row>
    <row r="483" spans="1:7" x14ac:dyDescent="0.25">
      <c r="A483" s="133">
        <v>42794</v>
      </c>
      <c r="B483" s="134">
        <v>66.760000000000005</v>
      </c>
      <c r="C483" s="134">
        <f>INDEX('[2]cotton-prices-historical-chart-'!$B$10700:$B$12603,MATCH(A483,'[2]cotton-prices-historical-chart-'!$A$10700:$A$12603,0))</f>
        <v>0.76139999999999997</v>
      </c>
      <c r="D483" s="135">
        <f t="shared" si="14"/>
        <v>50.831064000000005</v>
      </c>
      <c r="E483">
        <f>INDEX('[3]wti-crude-oil-prices-10-year-da'!$B$655:$B$2543,MATCH(A483,'[3]wti-crude-oil-prices-10-year-da'!$A$655:$A$2543,0))</f>
        <v>54.01</v>
      </c>
      <c r="F483">
        <f t="shared" si="15"/>
        <v>3605.7076000000002</v>
      </c>
      <c r="G483" t="s">
        <v>241</v>
      </c>
    </row>
    <row r="484" spans="1:7" x14ac:dyDescent="0.25">
      <c r="A484" s="133">
        <v>42795</v>
      </c>
      <c r="B484" s="134">
        <v>66.72</v>
      </c>
      <c r="C484" s="134">
        <f>INDEX('[2]cotton-prices-historical-chart-'!$B$10700:$B$12603,MATCH(A484,'[2]cotton-prices-historical-chart-'!$A$10700:$A$12603,0))</f>
        <v>0.77859999999999996</v>
      </c>
      <c r="D484" s="135">
        <f t="shared" si="14"/>
        <v>51.948191999999999</v>
      </c>
      <c r="E484">
        <f>INDEX('[3]wti-crude-oil-prices-10-year-da'!$B$655:$B$2543,MATCH(A484,'[3]wti-crude-oil-prices-10-year-da'!$A$655:$A$2543,0))</f>
        <v>53.83</v>
      </c>
      <c r="F484">
        <f t="shared" si="15"/>
        <v>3591.5375999999997</v>
      </c>
      <c r="G484" t="s">
        <v>241</v>
      </c>
    </row>
    <row r="485" spans="1:7" x14ac:dyDescent="0.25">
      <c r="A485" s="133">
        <v>42796</v>
      </c>
      <c r="B485" s="134">
        <v>66.849999999999994</v>
      </c>
      <c r="C485" s="134">
        <f>INDEX('[2]cotton-prices-historical-chart-'!$B$10700:$B$12603,MATCH(A485,'[2]cotton-prices-historical-chart-'!$A$10700:$A$12603,0))</f>
        <v>0.76780000000000004</v>
      </c>
      <c r="D485" s="135">
        <f t="shared" si="14"/>
        <v>51.32743</v>
      </c>
      <c r="E485">
        <f>INDEX('[3]wti-crude-oil-prices-10-year-da'!$B$655:$B$2543,MATCH(A485,'[3]wti-crude-oil-prices-10-year-da'!$A$655:$A$2543,0))</f>
        <v>52.61</v>
      </c>
      <c r="F485">
        <f t="shared" si="15"/>
        <v>3516.9784999999997</v>
      </c>
      <c r="G485" t="s">
        <v>241</v>
      </c>
    </row>
    <row r="486" spans="1:7" x14ac:dyDescent="0.25">
      <c r="A486" s="133">
        <v>42797</v>
      </c>
      <c r="B486" s="134">
        <v>66.739999999999995</v>
      </c>
      <c r="C486" s="134">
        <f>INDEX('[2]cotton-prices-historical-chart-'!$B$10700:$B$12603,MATCH(A486,'[2]cotton-prices-historical-chart-'!$A$10700:$A$12603,0))</f>
        <v>0.77990000000000004</v>
      </c>
      <c r="D486" s="135">
        <f t="shared" si="14"/>
        <v>52.050525999999998</v>
      </c>
      <c r="E486">
        <f>INDEX('[3]wti-crude-oil-prices-10-year-da'!$B$655:$B$2543,MATCH(A486,'[3]wti-crude-oil-prices-10-year-da'!$A$655:$A$2543,0))</f>
        <v>53.33</v>
      </c>
      <c r="F486">
        <f t="shared" si="15"/>
        <v>3559.2441999999996</v>
      </c>
      <c r="G486" t="s">
        <v>241</v>
      </c>
    </row>
    <row r="487" spans="1:7" x14ac:dyDescent="0.25">
      <c r="A487" s="133">
        <v>42800</v>
      </c>
      <c r="B487" s="134">
        <v>66.66</v>
      </c>
      <c r="C487" s="134">
        <f>INDEX('[2]cotton-prices-historical-chart-'!$B$10700:$B$12603,MATCH(A487,'[2]cotton-prices-historical-chart-'!$A$10700:$A$12603,0))</f>
        <v>0.79110000000000003</v>
      </c>
      <c r="D487" s="135">
        <f t="shared" si="14"/>
        <v>52.734726000000002</v>
      </c>
      <c r="E487">
        <f>INDEX('[3]wti-crude-oil-prices-10-year-da'!$B$655:$B$2543,MATCH(A487,'[3]wti-crude-oil-prices-10-year-da'!$A$655:$A$2543,0))</f>
        <v>53.2</v>
      </c>
      <c r="F487">
        <f t="shared" si="15"/>
        <v>3546.3119999999999</v>
      </c>
      <c r="G487" t="s">
        <v>241</v>
      </c>
    </row>
    <row r="488" spans="1:7" x14ac:dyDescent="0.25">
      <c r="A488" s="133">
        <v>42801</v>
      </c>
      <c r="B488" s="134">
        <v>66.64</v>
      </c>
      <c r="C488" s="134">
        <f>INDEX('[2]cotton-prices-historical-chart-'!$B$10700:$B$12603,MATCH(A488,'[2]cotton-prices-historical-chart-'!$A$10700:$A$12603,0))</f>
        <v>0.78029999999999999</v>
      </c>
      <c r="D488" s="135">
        <f t="shared" si="14"/>
        <v>51.999192000000001</v>
      </c>
      <c r="E488">
        <f>INDEX('[3]wti-crude-oil-prices-10-year-da'!$B$655:$B$2543,MATCH(A488,'[3]wti-crude-oil-prices-10-year-da'!$A$655:$A$2543,0))</f>
        <v>53.14</v>
      </c>
      <c r="F488">
        <f t="shared" si="15"/>
        <v>3541.2496000000001</v>
      </c>
      <c r="G488" t="s">
        <v>241</v>
      </c>
    </row>
    <row r="489" spans="1:7" x14ac:dyDescent="0.25">
      <c r="A489" s="133">
        <v>42802</v>
      </c>
      <c r="B489" s="134">
        <v>66.819999999999993</v>
      </c>
      <c r="C489" s="134">
        <f>INDEX('[2]cotton-prices-historical-chart-'!$B$10700:$B$12603,MATCH(A489,'[2]cotton-prices-historical-chart-'!$A$10700:$A$12603,0))</f>
        <v>0.78090000000000004</v>
      </c>
      <c r="D489" s="135">
        <f t="shared" si="14"/>
        <v>52.179738</v>
      </c>
      <c r="E489">
        <f>INDEX('[3]wti-crude-oil-prices-10-year-da'!$B$655:$B$2543,MATCH(A489,'[3]wti-crude-oil-prices-10-year-da'!$A$655:$A$2543,0))</f>
        <v>50.28</v>
      </c>
      <c r="F489">
        <f t="shared" si="15"/>
        <v>3359.7095999999997</v>
      </c>
      <c r="G489" t="s">
        <v>241</v>
      </c>
    </row>
    <row r="490" spans="1:7" x14ac:dyDescent="0.25">
      <c r="A490" s="133">
        <v>42803</v>
      </c>
      <c r="B490" s="134">
        <v>66.709999999999994</v>
      </c>
      <c r="C490" s="134">
        <f>INDEX('[2]cotton-prices-historical-chart-'!$B$10700:$B$12603,MATCH(A490,'[2]cotton-prices-historical-chart-'!$A$10700:$A$12603,0))</f>
        <v>0.7782</v>
      </c>
      <c r="D490" s="135">
        <f t="shared" si="14"/>
        <v>51.913721999999993</v>
      </c>
      <c r="E490">
        <f>INDEX('[3]wti-crude-oil-prices-10-year-da'!$B$655:$B$2543,MATCH(A490,'[3]wti-crude-oil-prices-10-year-da'!$A$655:$A$2543,0))</f>
        <v>49.28</v>
      </c>
      <c r="F490">
        <f t="shared" si="15"/>
        <v>3287.4687999999996</v>
      </c>
      <c r="G490" t="s">
        <v>241</v>
      </c>
    </row>
    <row r="491" spans="1:7" x14ac:dyDescent="0.25">
      <c r="A491" s="133">
        <v>42804</v>
      </c>
      <c r="B491" s="134">
        <v>66.5</v>
      </c>
      <c r="C491" s="134">
        <f>INDEX('[2]cotton-prices-historical-chart-'!$B$10700:$B$12603,MATCH(A491,'[2]cotton-prices-historical-chart-'!$A$10700:$A$12603,0))</f>
        <v>0.77290000000000003</v>
      </c>
      <c r="D491" s="135">
        <f t="shared" si="14"/>
        <v>51.397850000000005</v>
      </c>
      <c r="E491">
        <f>INDEX('[3]wti-crude-oil-prices-10-year-da'!$B$655:$B$2543,MATCH(A491,'[3]wti-crude-oil-prices-10-year-da'!$A$655:$A$2543,0))</f>
        <v>48.49</v>
      </c>
      <c r="F491">
        <f t="shared" si="15"/>
        <v>3224.585</v>
      </c>
      <c r="G491" t="s">
        <v>241</v>
      </c>
    </row>
    <row r="492" spans="1:7" x14ac:dyDescent="0.25">
      <c r="A492" s="133">
        <v>42807</v>
      </c>
      <c r="B492" s="134">
        <v>66.180000000000007</v>
      </c>
      <c r="C492" s="134">
        <f>INDEX('[2]cotton-prices-historical-chart-'!$B$10700:$B$12603,MATCH(A492,'[2]cotton-prices-historical-chart-'!$A$10700:$A$12603,0))</f>
        <v>0.76870000000000005</v>
      </c>
      <c r="D492" s="135">
        <f t="shared" si="14"/>
        <v>50.872566000000006</v>
      </c>
      <c r="E492">
        <f>INDEX('[3]wti-crude-oil-prices-10-year-da'!$B$655:$B$2543,MATCH(A492,'[3]wti-crude-oil-prices-10-year-da'!$A$655:$A$2543,0))</f>
        <v>48.4</v>
      </c>
      <c r="F492">
        <f t="shared" si="15"/>
        <v>3203.1120000000001</v>
      </c>
      <c r="G492" t="s">
        <v>241</v>
      </c>
    </row>
    <row r="493" spans="1:7" x14ac:dyDescent="0.25">
      <c r="A493" s="133">
        <v>42808</v>
      </c>
      <c r="B493" s="134">
        <v>65.77</v>
      </c>
      <c r="C493" s="134">
        <f>INDEX('[2]cotton-prices-historical-chart-'!$B$10700:$B$12603,MATCH(A493,'[2]cotton-prices-historical-chart-'!$A$10700:$A$12603,0))</f>
        <v>0.77149999999999996</v>
      </c>
      <c r="D493" s="135">
        <f t="shared" si="14"/>
        <v>50.741554999999991</v>
      </c>
      <c r="E493">
        <f>INDEX('[3]wti-crude-oil-prices-10-year-da'!$B$655:$B$2543,MATCH(A493,'[3]wti-crude-oil-prices-10-year-da'!$A$655:$A$2543,0))</f>
        <v>47.72</v>
      </c>
      <c r="F493">
        <f t="shared" si="15"/>
        <v>3138.5443999999998</v>
      </c>
      <c r="G493" t="s">
        <v>241</v>
      </c>
    </row>
    <row r="494" spans="1:7" x14ac:dyDescent="0.25">
      <c r="A494" s="133">
        <v>42809</v>
      </c>
      <c r="B494" s="134">
        <v>65.63</v>
      </c>
      <c r="C494" s="134">
        <f>INDEX('[2]cotton-prices-historical-chart-'!$B$10700:$B$12603,MATCH(A494,'[2]cotton-prices-historical-chart-'!$A$10700:$A$12603,0))</f>
        <v>0.78080000000000005</v>
      </c>
      <c r="D494" s="135">
        <f t="shared" si="14"/>
        <v>51.243904000000001</v>
      </c>
      <c r="E494">
        <f>INDEX('[3]wti-crude-oil-prices-10-year-da'!$B$655:$B$2543,MATCH(A494,'[3]wti-crude-oil-prices-10-year-da'!$A$655:$A$2543,0))</f>
        <v>48.86</v>
      </c>
      <c r="F494">
        <f t="shared" si="15"/>
        <v>3206.6817999999998</v>
      </c>
      <c r="G494" t="s">
        <v>241</v>
      </c>
    </row>
    <row r="495" spans="1:7" x14ac:dyDescent="0.25">
      <c r="A495" s="133">
        <v>42810</v>
      </c>
      <c r="B495" s="134">
        <v>65.400000000000006</v>
      </c>
      <c r="C495" s="134">
        <f>INDEX('[2]cotton-prices-historical-chart-'!$B$10700:$B$12603,MATCH(A495,'[2]cotton-prices-historical-chart-'!$A$10700:$A$12603,0))</f>
        <v>0.78169999999999995</v>
      </c>
      <c r="D495" s="135">
        <f t="shared" si="14"/>
        <v>51.123179999999998</v>
      </c>
      <c r="E495">
        <f>INDEX('[3]wti-crude-oil-prices-10-year-da'!$B$655:$B$2543,MATCH(A495,'[3]wti-crude-oil-prices-10-year-da'!$A$655:$A$2543,0))</f>
        <v>48.847999999999999</v>
      </c>
      <c r="F495">
        <f t="shared" si="15"/>
        <v>3194.6592000000001</v>
      </c>
      <c r="G495" t="s">
        <v>241</v>
      </c>
    </row>
    <row r="496" spans="1:7" x14ac:dyDescent="0.25">
      <c r="A496" s="133">
        <v>42811</v>
      </c>
      <c r="B496" s="134">
        <v>65.489999999999995</v>
      </c>
      <c r="C496" s="134">
        <f>INDEX('[2]cotton-prices-historical-chart-'!$B$10700:$B$12603,MATCH(A496,'[2]cotton-prices-historical-chart-'!$A$10700:$A$12603,0))</f>
        <v>0.78359999999999996</v>
      </c>
      <c r="D496" s="135">
        <f t="shared" si="14"/>
        <v>51.317963999999996</v>
      </c>
      <c r="E496">
        <f>INDEX('[3]wti-crude-oil-prices-10-year-da'!$B$655:$B$2543,MATCH(A496,'[3]wti-crude-oil-prices-10-year-da'!$A$655:$A$2543,0))</f>
        <v>48.991999999999997</v>
      </c>
      <c r="F496">
        <f t="shared" si="15"/>
        <v>3208.4860799999997</v>
      </c>
      <c r="G496" t="s">
        <v>241</v>
      </c>
    </row>
    <row r="497" spans="1:7" x14ac:dyDescent="0.25">
      <c r="A497" s="133">
        <v>42814</v>
      </c>
      <c r="B497" s="134">
        <v>65.33</v>
      </c>
      <c r="C497" s="134">
        <f>INDEX('[2]cotton-prices-historical-chart-'!$B$10700:$B$12603,MATCH(A497,'[2]cotton-prices-historical-chart-'!$A$10700:$A$12603,0))</f>
        <v>0.77329999999999999</v>
      </c>
      <c r="D497" s="135">
        <f t="shared" ref="D497:D558" si="16">C497*B497</f>
        <v>50.519689</v>
      </c>
      <c r="E497">
        <f>INDEX('[3]wti-crude-oil-prices-10-year-da'!$B$655:$B$2543,MATCH(A497,'[3]wti-crude-oil-prices-10-year-da'!$A$655:$A$2543,0))</f>
        <v>48.634</v>
      </c>
      <c r="F497">
        <f t="shared" si="15"/>
        <v>3177.2592199999999</v>
      </c>
      <c r="G497" t="s">
        <v>241</v>
      </c>
    </row>
    <row r="498" spans="1:7" x14ac:dyDescent="0.25">
      <c r="A498" s="133">
        <v>42815</v>
      </c>
      <c r="B498" s="134">
        <v>65.510000000000005</v>
      </c>
      <c r="C498" s="134">
        <f>INDEX('[2]cotton-prices-historical-chart-'!$B$10700:$B$12603,MATCH(A498,'[2]cotton-prices-historical-chart-'!$A$10700:$A$12603,0))</f>
        <v>0.76839999999999997</v>
      </c>
      <c r="D498" s="135">
        <f t="shared" si="16"/>
        <v>50.337884000000003</v>
      </c>
      <c r="E498">
        <f>INDEX('[3]wti-crude-oil-prices-10-year-da'!$B$655:$B$2543,MATCH(A498,'[3]wti-crude-oil-prices-10-year-da'!$A$655:$A$2543,0))</f>
        <v>48.06</v>
      </c>
      <c r="F498">
        <f t="shared" si="15"/>
        <v>3148.4106000000006</v>
      </c>
      <c r="G498" t="s">
        <v>241</v>
      </c>
    </row>
    <row r="499" spans="1:7" x14ac:dyDescent="0.25">
      <c r="A499" s="133">
        <v>42816</v>
      </c>
      <c r="B499" s="134">
        <v>65.38</v>
      </c>
      <c r="C499" s="134">
        <f>INDEX('[2]cotton-prices-historical-chart-'!$B$10700:$B$12603,MATCH(A499,'[2]cotton-prices-historical-chart-'!$A$10700:$A$12603,0))</f>
        <v>0.77339999999999998</v>
      </c>
      <c r="D499" s="135">
        <f t="shared" si="16"/>
        <v>50.564891999999993</v>
      </c>
      <c r="E499">
        <f>INDEX('[3]wti-crude-oil-prices-10-year-da'!$B$655:$B$2543,MATCH(A499,'[3]wti-crude-oil-prices-10-year-da'!$A$655:$A$2543,0))</f>
        <v>48.04</v>
      </c>
      <c r="F499">
        <f t="shared" si="15"/>
        <v>3140.8551999999995</v>
      </c>
      <c r="G499" t="s">
        <v>241</v>
      </c>
    </row>
    <row r="500" spans="1:7" x14ac:dyDescent="0.25">
      <c r="A500" s="133">
        <v>42817</v>
      </c>
      <c r="B500" s="134">
        <v>65.430000000000007</v>
      </c>
      <c r="C500" s="134">
        <f>INDEX('[2]cotton-prices-historical-chart-'!$B$10700:$B$12603,MATCH(A500,'[2]cotton-prices-historical-chart-'!$A$10700:$A$12603,0))</f>
        <v>0.77270000000000005</v>
      </c>
      <c r="D500" s="135">
        <f t="shared" si="16"/>
        <v>50.557761000000006</v>
      </c>
      <c r="E500">
        <f>INDEX('[3]wti-crude-oil-prices-10-year-da'!$B$655:$B$2543,MATCH(A500,'[3]wti-crude-oil-prices-10-year-da'!$A$655:$A$2543,0))</f>
        <v>47.7</v>
      </c>
      <c r="F500">
        <f t="shared" si="15"/>
        <v>3121.0110000000004</v>
      </c>
      <c r="G500" t="s">
        <v>241</v>
      </c>
    </row>
    <row r="501" spans="1:7" x14ac:dyDescent="0.25">
      <c r="A501" s="133">
        <v>42818</v>
      </c>
      <c r="B501" s="134">
        <v>65.39</v>
      </c>
      <c r="C501" s="134">
        <f>INDEX('[2]cotton-prices-historical-chart-'!$B$10700:$B$12603,MATCH(A501,'[2]cotton-prices-historical-chart-'!$A$10700:$A$12603,0))</f>
        <v>0.77470000000000006</v>
      </c>
      <c r="D501" s="135">
        <f t="shared" si="16"/>
        <v>50.657633000000004</v>
      </c>
      <c r="E501">
        <f>INDEX('[3]wti-crude-oil-prices-10-year-da'!$B$655:$B$2543,MATCH(A501,'[3]wti-crude-oil-prices-10-year-da'!$A$655:$A$2543,0))</f>
        <v>47.97</v>
      </c>
      <c r="F501">
        <f t="shared" si="15"/>
        <v>3136.7583</v>
      </c>
      <c r="G501" t="s">
        <v>241</v>
      </c>
    </row>
    <row r="502" spans="1:7" x14ac:dyDescent="0.25">
      <c r="A502" s="133">
        <v>42821</v>
      </c>
      <c r="B502" s="134">
        <v>65.069999999999993</v>
      </c>
      <c r="C502" s="134">
        <f>INDEX('[2]cotton-prices-historical-chart-'!$B$10700:$B$12603,MATCH(A502,'[2]cotton-prices-historical-chart-'!$A$10700:$A$12603,0))</f>
        <v>0.76939999999999997</v>
      </c>
      <c r="D502" s="135">
        <f t="shared" si="16"/>
        <v>50.064857999999994</v>
      </c>
      <c r="E502">
        <f>INDEX('[3]wti-crude-oil-prices-10-year-da'!$B$655:$B$2543,MATCH(A502,'[3]wti-crude-oil-prices-10-year-da'!$A$655:$A$2543,0))</f>
        <v>47.73</v>
      </c>
      <c r="F502">
        <f t="shared" si="15"/>
        <v>3105.7910999999995</v>
      </c>
      <c r="G502" t="s">
        <v>241</v>
      </c>
    </row>
    <row r="503" spans="1:7" x14ac:dyDescent="0.25">
      <c r="A503" s="133">
        <v>42822</v>
      </c>
      <c r="B503" s="134">
        <v>65.17</v>
      </c>
      <c r="C503" s="134">
        <f>INDEX('[2]cotton-prices-historical-chart-'!$B$10700:$B$12603,MATCH(A503,'[2]cotton-prices-historical-chart-'!$A$10700:$A$12603,0))</f>
        <v>0.76880000000000004</v>
      </c>
      <c r="D503" s="135">
        <f t="shared" si="16"/>
        <v>50.102696000000002</v>
      </c>
      <c r="E503">
        <f>INDEX('[3]wti-crude-oil-prices-10-year-da'!$B$655:$B$2543,MATCH(A503,'[3]wti-crude-oil-prices-10-year-da'!$A$655:$A$2543,0))</f>
        <v>48.37</v>
      </c>
      <c r="F503">
        <f t="shared" si="15"/>
        <v>3152.2728999999999</v>
      </c>
      <c r="G503" t="s">
        <v>241</v>
      </c>
    </row>
    <row r="504" spans="1:7" x14ac:dyDescent="0.25">
      <c r="A504" s="133">
        <v>42823</v>
      </c>
      <c r="B504" s="134">
        <v>64.78</v>
      </c>
      <c r="C504" s="134">
        <f>INDEX('[2]cotton-prices-historical-chart-'!$B$10700:$B$12603,MATCH(A504,'[2]cotton-prices-historical-chart-'!$A$10700:$A$12603,0))</f>
        <v>0.76139999999999997</v>
      </c>
      <c r="D504" s="135">
        <f t="shared" si="16"/>
        <v>49.323492000000002</v>
      </c>
      <c r="E504">
        <f>INDEX('[3]wti-crude-oil-prices-10-year-da'!$B$655:$B$2543,MATCH(A504,'[3]wti-crude-oil-prices-10-year-da'!$A$655:$A$2543,0))</f>
        <v>49.51</v>
      </c>
      <c r="F504">
        <f t="shared" si="15"/>
        <v>3207.2577999999999</v>
      </c>
      <c r="G504" t="s">
        <v>241</v>
      </c>
    </row>
    <row r="505" spans="1:7" x14ac:dyDescent="0.25">
      <c r="A505" s="133">
        <v>42824</v>
      </c>
      <c r="B505" s="134">
        <v>64.83</v>
      </c>
      <c r="C505" s="134">
        <f>INDEX('[2]cotton-prices-historical-chart-'!$B$10700:$B$12603,MATCH(A505,'[2]cotton-prices-historical-chart-'!$A$10700:$A$12603,0))</f>
        <v>0.76229999999999998</v>
      </c>
      <c r="D505" s="135">
        <f t="shared" si="16"/>
        <v>49.419908999999997</v>
      </c>
      <c r="E505">
        <f>INDEX('[3]wti-crude-oil-prices-10-year-da'!$B$655:$B$2543,MATCH(A505,'[3]wti-crude-oil-prices-10-year-da'!$A$655:$A$2543,0))</f>
        <v>50.35</v>
      </c>
      <c r="F505">
        <f t="shared" si="15"/>
        <v>3264.1905000000002</v>
      </c>
      <c r="G505" t="s">
        <v>241</v>
      </c>
    </row>
    <row r="506" spans="1:7" x14ac:dyDescent="0.25">
      <c r="A506" s="133">
        <v>42825</v>
      </c>
      <c r="B506" s="134">
        <v>64.81</v>
      </c>
      <c r="C506" s="134">
        <f>INDEX('[2]cotton-prices-historical-chart-'!$B$10700:$B$12603,MATCH(A506,'[2]cotton-prices-historical-chart-'!$A$10700:$A$12603,0))</f>
        <v>0.77329999999999999</v>
      </c>
      <c r="D506" s="135">
        <f t="shared" si="16"/>
        <v>50.117573</v>
      </c>
      <c r="E506">
        <f>INDEX('[3]wti-crude-oil-prices-10-year-da'!$B$655:$B$2543,MATCH(A506,'[3]wti-crude-oil-prices-10-year-da'!$A$655:$A$2543,0))</f>
        <v>50.6</v>
      </c>
      <c r="F506">
        <f t="shared" si="15"/>
        <v>3279.3860000000004</v>
      </c>
      <c r="G506" t="s">
        <v>241</v>
      </c>
    </row>
    <row r="507" spans="1:7" x14ac:dyDescent="0.25">
      <c r="A507" s="133">
        <v>42828</v>
      </c>
      <c r="B507" s="134">
        <v>64.89</v>
      </c>
      <c r="C507" s="134">
        <f>INDEX('[2]cotton-prices-historical-chart-'!$B$10700:$B$12603,MATCH(A507,'[2]cotton-prices-historical-chart-'!$A$10700:$A$12603,0))</f>
        <v>0.75470000000000004</v>
      </c>
      <c r="D507" s="135">
        <f t="shared" si="16"/>
        <v>48.972483000000004</v>
      </c>
      <c r="E507">
        <f>INDEX('[3]wti-crude-oil-prices-10-year-da'!$B$655:$B$2543,MATCH(A507,'[3]wti-crude-oil-prices-10-year-da'!$A$655:$A$2543,0))</f>
        <v>50.24</v>
      </c>
      <c r="F507">
        <f t="shared" si="15"/>
        <v>3260.0736000000002</v>
      </c>
      <c r="G507" t="s">
        <v>241</v>
      </c>
    </row>
    <row r="508" spans="1:7" x14ac:dyDescent="0.25">
      <c r="A508" s="133">
        <v>42829</v>
      </c>
      <c r="B508" s="134">
        <v>65.09</v>
      </c>
      <c r="C508" s="134">
        <f>INDEX('[2]cotton-prices-historical-chart-'!$B$10700:$B$12603,MATCH(A508,'[2]cotton-prices-historical-chart-'!$A$10700:$A$12603,0))</f>
        <v>0.74850000000000005</v>
      </c>
      <c r="D508" s="135">
        <f t="shared" si="16"/>
        <v>48.719865000000006</v>
      </c>
      <c r="E508">
        <f>INDEX('[3]wti-crude-oil-prices-10-year-da'!$B$655:$B$2543,MATCH(A508,'[3]wti-crude-oil-prices-10-year-da'!$A$655:$A$2543,0))</f>
        <v>51.03</v>
      </c>
      <c r="F508">
        <f t="shared" si="15"/>
        <v>3321.5427000000004</v>
      </c>
      <c r="G508" t="s">
        <v>241</v>
      </c>
    </row>
    <row r="509" spans="1:7" x14ac:dyDescent="0.25">
      <c r="A509" s="133">
        <v>42830</v>
      </c>
      <c r="B509" s="134">
        <v>65.06</v>
      </c>
      <c r="C509" s="134">
        <f>INDEX('[2]cotton-prices-historical-chart-'!$B$10700:$B$12603,MATCH(A509,'[2]cotton-prices-historical-chart-'!$A$10700:$A$12603,0))</f>
        <v>0.74870000000000003</v>
      </c>
      <c r="D509" s="135">
        <f t="shared" si="16"/>
        <v>48.710422000000001</v>
      </c>
      <c r="E509">
        <f>INDEX('[3]wti-crude-oil-prices-10-year-da'!$B$655:$B$2543,MATCH(A509,'[3]wti-crude-oil-prices-10-year-da'!$A$655:$A$2543,0))</f>
        <v>51.15</v>
      </c>
      <c r="F509">
        <f t="shared" si="15"/>
        <v>3327.819</v>
      </c>
      <c r="G509" t="s">
        <v>241</v>
      </c>
    </row>
    <row r="510" spans="1:7" x14ac:dyDescent="0.25">
      <c r="A510" s="133">
        <v>42831</v>
      </c>
      <c r="B510" s="134">
        <v>64.61</v>
      </c>
      <c r="C510" s="134">
        <f>INDEX('[2]cotton-prices-historical-chart-'!$B$10700:$B$12603,MATCH(A510,'[2]cotton-prices-historical-chart-'!$A$10700:$A$12603,0))</f>
        <v>0.74509999999999998</v>
      </c>
      <c r="D510" s="135">
        <f t="shared" si="16"/>
        <v>48.140910999999996</v>
      </c>
      <c r="E510">
        <f>INDEX('[3]wti-crude-oil-prices-10-year-da'!$B$655:$B$2543,MATCH(A510,'[3]wti-crude-oil-prices-10-year-da'!$A$655:$A$2543,0))</f>
        <v>51.7</v>
      </c>
      <c r="F510">
        <f t="shared" si="15"/>
        <v>3340.337</v>
      </c>
      <c r="G510" t="s">
        <v>241</v>
      </c>
    </row>
    <row r="511" spans="1:7" x14ac:dyDescent="0.25">
      <c r="A511" s="133">
        <v>42832</v>
      </c>
      <c r="B511" s="134">
        <v>64.27</v>
      </c>
      <c r="C511" s="134">
        <f>INDEX('[2]cotton-prices-historical-chart-'!$B$10700:$B$12603,MATCH(A511,'[2]cotton-prices-historical-chart-'!$A$10700:$A$12603,0))</f>
        <v>0.73460000000000003</v>
      </c>
      <c r="D511" s="135">
        <f t="shared" si="16"/>
        <v>47.212741999999999</v>
      </c>
      <c r="E511">
        <f>INDEX('[3]wti-crude-oil-prices-10-year-da'!$B$655:$B$2543,MATCH(A511,'[3]wti-crude-oil-prices-10-year-da'!$A$655:$A$2543,0))</f>
        <v>52.24</v>
      </c>
      <c r="F511">
        <f t="shared" si="15"/>
        <v>3357.4647999999997</v>
      </c>
      <c r="G511" t="s">
        <v>241</v>
      </c>
    </row>
    <row r="512" spans="1:7" x14ac:dyDescent="0.25">
      <c r="A512" s="133">
        <v>42835</v>
      </c>
      <c r="B512" s="134">
        <v>64.63</v>
      </c>
      <c r="C512" s="134">
        <f>INDEX('[2]cotton-prices-historical-chart-'!$B$10700:$B$12603,MATCH(A512,'[2]cotton-prices-historical-chart-'!$A$10700:$A$12603,0))</f>
        <v>0.75149999999999995</v>
      </c>
      <c r="D512" s="135">
        <f t="shared" si="16"/>
        <v>48.569444999999995</v>
      </c>
      <c r="E512">
        <f>INDEX('[3]wti-crude-oil-prices-10-year-da'!$B$655:$B$2543,MATCH(A512,'[3]wti-crude-oil-prices-10-year-da'!$A$655:$A$2543,0))</f>
        <v>53.08</v>
      </c>
      <c r="F512">
        <f t="shared" si="15"/>
        <v>3430.5603999999998</v>
      </c>
      <c r="G512" t="s">
        <v>241</v>
      </c>
    </row>
    <row r="513" spans="1:7" x14ac:dyDescent="0.25">
      <c r="A513" s="133">
        <v>42836</v>
      </c>
      <c r="B513" s="134">
        <v>64.67</v>
      </c>
      <c r="C513" s="134">
        <f>INDEX('[2]cotton-prices-historical-chart-'!$B$10700:$B$12603,MATCH(A513,'[2]cotton-prices-historical-chart-'!$A$10700:$A$12603,0))</f>
        <v>0.75009999999999999</v>
      </c>
      <c r="D513" s="135">
        <f t="shared" si="16"/>
        <v>48.508966999999998</v>
      </c>
      <c r="E513">
        <f>INDEX('[3]wti-crude-oil-prices-10-year-da'!$B$655:$B$2543,MATCH(A513,'[3]wti-crude-oil-prices-10-year-da'!$A$655:$A$2543,0))</f>
        <v>53.4</v>
      </c>
      <c r="F513">
        <f t="shared" si="15"/>
        <v>3453.3780000000002</v>
      </c>
      <c r="G513" t="s">
        <v>241</v>
      </c>
    </row>
    <row r="514" spans="1:7" x14ac:dyDescent="0.25">
      <c r="A514" s="133">
        <v>42837</v>
      </c>
      <c r="B514" s="134">
        <v>64.53</v>
      </c>
      <c r="C514" s="134">
        <f>INDEX('[2]cotton-prices-historical-chart-'!$B$10700:$B$12603,MATCH(A514,'[2]cotton-prices-historical-chart-'!$A$10700:$A$12603,0))</f>
        <v>0.74729999999999996</v>
      </c>
      <c r="D514" s="135">
        <f t="shared" si="16"/>
        <v>48.223269000000002</v>
      </c>
      <c r="E514">
        <f>INDEX('[3]wti-crude-oil-prices-10-year-da'!$B$655:$B$2543,MATCH(A514,'[3]wti-crude-oil-prices-10-year-da'!$A$655:$A$2543,0))</f>
        <v>53.11</v>
      </c>
      <c r="F514">
        <f t="shared" si="15"/>
        <v>3427.1882999999998</v>
      </c>
      <c r="G514" t="s">
        <v>241</v>
      </c>
    </row>
    <row r="515" spans="1:7" x14ac:dyDescent="0.25">
      <c r="A515" s="133">
        <v>42838</v>
      </c>
      <c r="B515" s="134">
        <v>64.52</v>
      </c>
      <c r="C515" s="134">
        <f>INDEX('[2]cotton-prices-historical-chart-'!$B$10700:$B$12603,MATCH(A515,'[2]cotton-prices-historical-chart-'!$A$10700:$A$12603,0))</f>
        <v>0.75619999999999998</v>
      </c>
      <c r="D515" s="135">
        <f t="shared" si="16"/>
        <v>48.790023999999995</v>
      </c>
      <c r="E515">
        <f>INDEX('[3]wti-crude-oil-prices-10-year-da'!$B$655:$B$2543,MATCH(A515,'[3]wti-crude-oil-prices-10-year-da'!$A$655:$A$2543,0))</f>
        <v>53.18</v>
      </c>
      <c r="F515">
        <f t="shared" ref="F515:F578" si="17">IFERROR(E515*B515,"")</f>
        <v>3431.1735999999996</v>
      </c>
      <c r="G515" t="s">
        <v>241</v>
      </c>
    </row>
    <row r="516" spans="1:7" x14ac:dyDescent="0.25">
      <c r="A516" s="133">
        <v>42842</v>
      </c>
      <c r="B516" s="134">
        <v>64.42</v>
      </c>
      <c r="C516" s="134">
        <f>INDEX('[2]cotton-prices-historical-chart-'!$B$10700:$B$12603,MATCH(A516,'[2]cotton-prices-historical-chart-'!$A$10700:$A$12603,0))</f>
        <v>0.77029999999999998</v>
      </c>
      <c r="D516" s="135">
        <f t="shared" si="16"/>
        <v>49.622726</v>
      </c>
      <c r="E516">
        <f>INDEX('[3]wti-crude-oil-prices-10-year-da'!$B$655:$B$2543,MATCH(A516,'[3]wti-crude-oil-prices-10-year-da'!$A$655:$A$2543,0))</f>
        <v>52.741999999999997</v>
      </c>
      <c r="F516">
        <f t="shared" si="17"/>
        <v>3397.6396399999999</v>
      </c>
      <c r="G516" t="s">
        <v>241</v>
      </c>
    </row>
    <row r="517" spans="1:7" x14ac:dyDescent="0.25">
      <c r="A517" s="133">
        <v>42843</v>
      </c>
      <c r="B517" s="134">
        <v>64.599999999999994</v>
      </c>
      <c r="C517" s="134">
        <f>INDEX('[2]cotton-prices-historical-chart-'!$B$10700:$B$12603,MATCH(A517,'[2]cotton-prices-historical-chart-'!$A$10700:$A$12603,0))</f>
        <v>0.76819999999999999</v>
      </c>
      <c r="D517" s="135">
        <f t="shared" si="16"/>
        <v>49.625719999999994</v>
      </c>
      <c r="E517">
        <f>INDEX('[3]wti-crude-oil-prices-10-year-da'!$B$655:$B$2543,MATCH(A517,'[3]wti-crude-oil-prices-10-year-da'!$A$655:$A$2543,0))</f>
        <v>52.585999999999999</v>
      </c>
      <c r="F517">
        <f t="shared" si="17"/>
        <v>3397.0555999999997</v>
      </c>
      <c r="G517" t="s">
        <v>241</v>
      </c>
    </row>
    <row r="518" spans="1:7" x14ac:dyDescent="0.25">
      <c r="A518" s="133">
        <v>42844</v>
      </c>
      <c r="B518" s="134">
        <v>64.66</v>
      </c>
      <c r="C518" s="134">
        <f>INDEX('[2]cotton-prices-historical-chart-'!$B$10700:$B$12603,MATCH(A518,'[2]cotton-prices-historical-chart-'!$A$10700:$A$12603,0))</f>
        <v>0.77669999999999995</v>
      </c>
      <c r="D518" s="135">
        <f t="shared" si="16"/>
        <v>50.221421999999997</v>
      </c>
      <c r="E518">
        <f>INDEX('[3]wti-crude-oil-prices-10-year-da'!$B$655:$B$2543,MATCH(A518,'[3]wti-crude-oil-prices-10-year-da'!$A$655:$A$2543,0))</f>
        <v>50.686</v>
      </c>
      <c r="F518">
        <f t="shared" si="17"/>
        <v>3277.3567599999997</v>
      </c>
      <c r="G518" t="s">
        <v>241</v>
      </c>
    </row>
    <row r="519" spans="1:7" x14ac:dyDescent="0.25">
      <c r="A519" s="133">
        <v>42845</v>
      </c>
      <c r="B519" s="134">
        <v>64.69</v>
      </c>
      <c r="C519" s="134">
        <f>INDEX('[2]cotton-prices-historical-chart-'!$B$10700:$B$12603,MATCH(A519,'[2]cotton-prices-historical-chart-'!$A$10700:$A$12603,0))</f>
        <v>0.80069999999999997</v>
      </c>
      <c r="D519" s="135">
        <f t="shared" si="16"/>
        <v>51.797282999999993</v>
      </c>
      <c r="E519">
        <f>INDEX('[3]wti-crude-oil-prices-10-year-da'!$B$655:$B$2543,MATCH(A519,'[3]wti-crude-oil-prices-10-year-da'!$A$655:$A$2543,0))</f>
        <v>50.622</v>
      </c>
      <c r="F519">
        <f t="shared" si="17"/>
        <v>3274.7371800000001</v>
      </c>
      <c r="G519" t="s">
        <v>241</v>
      </c>
    </row>
    <row r="520" spans="1:7" x14ac:dyDescent="0.25">
      <c r="A520" s="133">
        <v>42846</v>
      </c>
      <c r="B520" s="134">
        <v>64.64</v>
      </c>
      <c r="C520" s="134">
        <f>INDEX('[2]cotton-prices-historical-chart-'!$B$10700:$B$12603,MATCH(A520,'[2]cotton-prices-historical-chart-'!$A$10700:$A$12603,0))</f>
        <v>0.78990000000000005</v>
      </c>
      <c r="D520" s="135">
        <f t="shared" si="16"/>
        <v>51.059136000000002</v>
      </c>
      <c r="E520">
        <f>INDEX('[3]wti-crude-oil-prices-10-year-da'!$B$655:$B$2543,MATCH(A520,'[3]wti-crude-oil-prices-10-year-da'!$A$655:$A$2543,0))</f>
        <v>49.62</v>
      </c>
      <c r="F520">
        <f t="shared" si="17"/>
        <v>3207.4367999999999</v>
      </c>
      <c r="G520" t="s">
        <v>241</v>
      </c>
    </row>
    <row r="521" spans="1:7" x14ac:dyDescent="0.25">
      <c r="A521" s="133">
        <v>42849</v>
      </c>
      <c r="B521" s="134">
        <v>64.44</v>
      </c>
      <c r="C521" s="134">
        <f>INDEX('[2]cotton-prices-historical-chart-'!$B$10700:$B$12603,MATCH(A521,'[2]cotton-prices-historical-chart-'!$A$10700:$A$12603,0))</f>
        <v>0.80089999999999995</v>
      </c>
      <c r="D521" s="135">
        <f t="shared" si="16"/>
        <v>51.609995999999995</v>
      </c>
      <c r="E521">
        <f>INDEX('[3]wti-crude-oil-prices-10-year-da'!$B$655:$B$2543,MATCH(A521,'[3]wti-crude-oil-prices-10-year-da'!$A$655:$A$2543,0))</f>
        <v>49.23</v>
      </c>
      <c r="F521">
        <f t="shared" si="17"/>
        <v>3172.3811999999998</v>
      </c>
      <c r="G521" t="s">
        <v>241</v>
      </c>
    </row>
    <row r="522" spans="1:7" x14ac:dyDescent="0.25">
      <c r="A522" s="133">
        <v>42850</v>
      </c>
      <c r="B522" s="134">
        <v>64.27</v>
      </c>
      <c r="C522" s="134">
        <f>INDEX('[2]cotton-prices-historical-chart-'!$B$10700:$B$12603,MATCH(A522,'[2]cotton-prices-historical-chart-'!$A$10700:$A$12603,0))</f>
        <v>0.8044</v>
      </c>
      <c r="D522" s="135">
        <f t="shared" si="16"/>
        <v>51.698788</v>
      </c>
      <c r="E522">
        <f>INDEX('[3]wti-crude-oil-prices-10-year-da'!$B$655:$B$2543,MATCH(A522,'[3]wti-crude-oil-prices-10-year-da'!$A$655:$A$2543,0))</f>
        <v>49.56</v>
      </c>
      <c r="F522">
        <f t="shared" si="17"/>
        <v>3185.2212</v>
      </c>
      <c r="G522" t="s">
        <v>241</v>
      </c>
    </row>
    <row r="523" spans="1:7" x14ac:dyDescent="0.25">
      <c r="A523" s="133">
        <v>42851</v>
      </c>
      <c r="B523" s="134">
        <v>64.11</v>
      </c>
      <c r="C523" s="134">
        <f>INDEX('[2]cotton-prices-historical-chart-'!$B$10700:$B$12603,MATCH(A523,'[2]cotton-prices-historical-chart-'!$A$10700:$A$12603,0))</f>
        <v>0.80169999999999997</v>
      </c>
      <c r="D523" s="135">
        <f t="shared" si="16"/>
        <v>51.396986999999996</v>
      </c>
      <c r="E523">
        <f>INDEX('[3]wti-crude-oil-prices-10-year-da'!$B$655:$B$2543,MATCH(A523,'[3]wti-crude-oil-prices-10-year-da'!$A$655:$A$2543,0))</f>
        <v>49.62</v>
      </c>
      <c r="F523">
        <f t="shared" si="17"/>
        <v>3181.1381999999999</v>
      </c>
      <c r="G523" t="s">
        <v>241</v>
      </c>
    </row>
    <row r="524" spans="1:7" x14ac:dyDescent="0.25">
      <c r="A524" s="133">
        <v>42852</v>
      </c>
      <c r="B524" s="134">
        <v>64.12</v>
      </c>
      <c r="C524" s="134">
        <f>INDEX('[2]cotton-prices-historical-chart-'!$B$10700:$B$12603,MATCH(A524,'[2]cotton-prices-historical-chart-'!$A$10700:$A$12603,0))</f>
        <v>0.78500000000000003</v>
      </c>
      <c r="D524" s="135">
        <f t="shared" si="16"/>
        <v>50.334200000000003</v>
      </c>
      <c r="E524">
        <f>INDEX('[3]wti-crude-oil-prices-10-year-da'!$B$655:$B$2543,MATCH(A524,'[3]wti-crude-oil-prices-10-year-da'!$A$655:$A$2543,0))</f>
        <v>48.97</v>
      </c>
      <c r="F524">
        <f t="shared" si="17"/>
        <v>3139.9564</v>
      </c>
      <c r="G524" t="s">
        <v>241</v>
      </c>
    </row>
    <row r="525" spans="1:7" x14ac:dyDescent="0.25">
      <c r="A525" s="133">
        <v>42853</v>
      </c>
      <c r="B525" s="134">
        <v>64.260000000000005</v>
      </c>
      <c r="C525" s="134">
        <f>INDEX('[2]cotton-prices-historical-chart-'!$B$10700:$B$12603,MATCH(A525,'[2]cotton-prices-historical-chart-'!$A$10700:$A$12603,0))</f>
        <v>0.79139999999999999</v>
      </c>
      <c r="D525" s="135">
        <f t="shared" si="16"/>
        <v>50.855364000000002</v>
      </c>
      <c r="E525">
        <f>INDEX('[3]wti-crude-oil-prices-10-year-da'!$B$655:$B$2543,MATCH(A525,'[3]wti-crude-oil-prices-10-year-da'!$A$655:$A$2543,0))</f>
        <v>49.33</v>
      </c>
      <c r="F525">
        <f t="shared" si="17"/>
        <v>3169.9458</v>
      </c>
      <c r="G525" t="s">
        <v>241</v>
      </c>
    </row>
    <row r="526" spans="1:7" x14ac:dyDescent="0.25">
      <c r="A526" s="133">
        <v>42856</v>
      </c>
      <c r="B526" s="134">
        <v>64.23</v>
      </c>
      <c r="C526" s="134">
        <f>INDEX('[2]cotton-prices-historical-chart-'!$B$10700:$B$12603,MATCH(A526,'[2]cotton-prices-historical-chart-'!$A$10700:$A$12603,0))</f>
        <v>0.78949999999999998</v>
      </c>
      <c r="D526" s="135">
        <f t="shared" si="16"/>
        <v>50.709585000000004</v>
      </c>
      <c r="E526">
        <f>INDEX('[3]wti-crude-oil-prices-10-year-da'!$B$655:$B$2543,MATCH(A526,'[3]wti-crude-oil-prices-10-year-da'!$A$655:$A$2543,0))</f>
        <v>48.84</v>
      </c>
      <c r="F526">
        <f t="shared" si="17"/>
        <v>3136.9932000000003</v>
      </c>
      <c r="G526" t="s">
        <v>241</v>
      </c>
    </row>
    <row r="527" spans="1:7" x14ac:dyDescent="0.25">
      <c r="A527" s="133">
        <v>42857</v>
      </c>
      <c r="B527" s="134">
        <v>64.099999999999994</v>
      </c>
      <c r="C527" s="134">
        <f>INDEX('[2]cotton-prices-historical-chart-'!$B$10700:$B$12603,MATCH(A527,'[2]cotton-prices-historical-chart-'!$A$10700:$A$12603,0))</f>
        <v>0.79369999999999996</v>
      </c>
      <c r="D527" s="135">
        <f t="shared" si="16"/>
        <v>50.876169999999995</v>
      </c>
      <c r="E527">
        <f>INDEX('[3]wti-crude-oil-prices-10-year-da'!$B$655:$B$2543,MATCH(A527,'[3]wti-crude-oil-prices-10-year-da'!$A$655:$A$2543,0))</f>
        <v>47.66</v>
      </c>
      <c r="F527">
        <f t="shared" si="17"/>
        <v>3055.0059999999994</v>
      </c>
      <c r="G527" t="s">
        <v>241</v>
      </c>
    </row>
    <row r="528" spans="1:7" x14ac:dyDescent="0.25">
      <c r="A528" s="133">
        <v>42858</v>
      </c>
      <c r="B528" s="134">
        <v>64.25</v>
      </c>
      <c r="C528" s="134">
        <f>INDEX('[2]cotton-prices-historical-chart-'!$B$10700:$B$12603,MATCH(A528,'[2]cotton-prices-historical-chart-'!$A$10700:$A$12603,0))</f>
        <v>0.78769999999999996</v>
      </c>
      <c r="D528" s="135">
        <f t="shared" si="16"/>
        <v>50.609724999999997</v>
      </c>
      <c r="E528">
        <f>INDEX('[3]wti-crude-oil-prices-10-year-da'!$B$655:$B$2543,MATCH(A528,'[3]wti-crude-oil-prices-10-year-da'!$A$655:$A$2543,0))</f>
        <v>47.82</v>
      </c>
      <c r="F528">
        <f t="shared" si="17"/>
        <v>3072.4349999999999</v>
      </c>
      <c r="G528" t="s">
        <v>241</v>
      </c>
    </row>
    <row r="529" spans="1:7" x14ac:dyDescent="0.25">
      <c r="A529" s="133">
        <v>42859</v>
      </c>
      <c r="B529" s="134">
        <v>64.22</v>
      </c>
      <c r="C529" s="134">
        <f>INDEX('[2]cotton-prices-historical-chart-'!$B$10700:$B$12603,MATCH(A529,'[2]cotton-prices-historical-chart-'!$A$10700:$A$12603,0))</f>
        <v>0.78910000000000002</v>
      </c>
      <c r="D529" s="135">
        <f t="shared" si="16"/>
        <v>50.676002000000004</v>
      </c>
      <c r="E529">
        <f>INDEX('[3]wti-crude-oil-prices-10-year-da'!$B$655:$B$2543,MATCH(A529,'[3]wti-crude-oil-prices-10-year-da'!$A$655:$A$2543,0))</f>
        <v>45.52</v>
      </c>
      <c r="F529">
        <f t="shared" si="17"/>
        <v>2923.2944000000002</v>
      </c>
      <c r="G529" t="s">
        <v>241</v>
      </c>
    </row>
    <row r="530" spans="1:7" x14ac:dyDescent="0.25">
      <c r="A530" s="133">
        <v>42860</v>
      </c>
      <c r="B530" s="134">
        <v>64.31</v>
      </c>
      <c r="C530" s="134">
        <f>INDEX('[2]cotton-prices-historical-chart-'!$B$10700:$B$12603,MATCH(A530,'[2]cotton-prices-historical-chart-'!$A$10700:$A$12603,0))</f>
        <v>0.77769999999999995</v>
      </c>
      <c r="D530" s="135">
        <f t="shared" si="16"/>
        <v>50.013886999999997</v>
      </c>
      <c r="E530">
        <f>INDEX('[3]wti-crude-oil-prices-10-year-da'!$B$655:$B$2543,MATCH(A530,'[3]wti-crude-oil-prices-10-year-da'!$A$655:$A$2543,0))</f>
        <v>46.22</v>
      </c>
      <c r="F530">
        <f t="shared" si="17"/>
        <v>2972.4081999999999</v>
      </c>
      <c r="G530" t="s">
        <v>241</v>
      </c>
    </row>
    <row r="531" spans="1:7" x14ac:dyDescent="0.25">
      <c r="A531" s="133">
        <v>42863</v>
      </c>
      <c r="B531" s="134">
        <v>64.430000000000007</v>
      </c>
      <c r="C531" s="134">
        <f>INDEX('[2]cotton-prices-historical-chart-'!$B$10700:$B$12603,MATCH(A531,'[2]cotton-prices-historical-chart-'!$A$10700:$A$12603,0))</f>
        <v>0.77190000000000003</v>
      </c>
      <c r="D531" s="135">
        <f t="shared" si="16"/>
        <v>49.733517000000006</v>
      </c>
      <c r="E531">
        <f>INDEX('[3]wti-crude-oil-prices-10-year-da'!$B$655:$B$2543,MATCH(A531,'[3]wti-crude-oil-prices-10-year-da'!$A$655:$A$2543,0))</f>
        <v>46.43</v>
      </c>
      <c r="F531">
        <f t="shared" si="17"/>
        <v>2991.4849000000004</v>
      </c>
      <c r="G531" t="s">
        <v>241</v>
      </c>
    </row>
    <row r="532" spans="1:7" x14ac:dyDescent="0.25">
      <c r="A532" s="133">
        <v>42864</v>
      </c>
      <c r="B532" s="134">
        <v>64.680000000000007</v>
      </c>
      <c r="C532" s="134">
        <f>INDEX('[2]cotton-prices-historical-chart-'!$B$10700:$B$12603,MATCH(A532,'[2]cotton-prices-historical-chart-'!$A$10700:$A$12603,0))</f>
        <v>0.77429999999999999</v>
      </c>
      <c r="D532" s="135">
        <f t="shared" si="16"/>
        <v>50.081724000000001</v>
      </c>
      <c r="E532">
        <f>INDEX('[3]wti-crude-oil-prices-10-year-da'!$B$655:$B$2543,MATCH(A532,'[3]wti-crude-oil-prices-10-year-da'!$A$655:$A$2543,0))</f>
        <v>45.88</v>
      </c>
      <c r="F532">
        <f t="shared" si="17"/>
        <v>2967.5184000000004</v>
      </c>
      <c r="G532" t="s">
        <v>241</v>
      </c>
    </row>
    <row r="533" spans="1:7" x14ac:dyDescent="0.25">
      <c r="A533" s="133">
        <v>42865</v>
      </c>
      <c r="B533" s="134">
        <v>64.59</v>
      </c>
      <c r="C533" s="134">
        <f>INDEX('[2]cotton-prices-historical-chart-'!$B$10700:$B$12603,MATCH(A533,'[2]cotton-prices-historical-chart-'!$A$10700:$A$12603,0))</f>
        <v>0.76490000000000002</v>
      </c>
      <c r="D533" s="135">
        <f t="shared" si="16"/>
        <v>49.404891000000006</v>
      </c>
      <c r="E533">
        <f>INDEX('[3]wti-crude-oil-prices-10-year-da'!$B$655:$B$2543,MATCH(A533,'[3]wti-crude-oil-prices-10-year-da'!$A$655:$A$2543,0))</f>
        <v>47.33</v>
      </c>
      <c r="F533">
        <f t="shared" si="17"/>
        <v>3057.0446999999999</v>
      </c>
      <c r="G533" t="s">
        <v>241</v>
      </c>
    </row>
    <row r="534" spans="1:7" x14ac:dyDescent="0.25">
      <c r="A534" s="133">
        <v>42866</v>
      </c>
      <c r="B534" s="134">
        <v>64.41</v>
      </c>
      <c r="C534" s="134">
        <f>INDEX('[2]cotton-prices-historical-chart-'!$B$10700:$B$12603,MATCH(A534,'[2]cotton-prices-historical-chart-'!$A$10700:$A$12603,0))</f>
        <v>0.79179999999999995</v>
      </c>
      <c r="D534" s="135">
        <f t="shared" si="16"/>
        <v>50.999837999999997</v>
      </c>
      <c r="E534">
        <f>INDEX('[3]wti-crude-oil-prices-10-year-da'!$B$655:$B$2543,MATCH(A534,'[3]wti-crude-oil-prices-10-year-da'!$A$655:$A$2543,0))</f>
        <v>47.83</v>
      </c>
      <c r="F534">
        <f t="shared" si="17"/>
        <v>3080.7302999999997</v>
      </c>
      <c r="G534" t="s">
        <v>241</v>
      </c>
    </row>
    <row r="535" spans="1:7" x14ac:dyDescent="0.25">
      <c r="A535" s="133">
        <v>42867</v>
      </c>
      <c r="B535" s="134">
        <v>64.17</v>
      </c>
      <c r="C535" s="134">
        <f>INDEX('[2]cotton-prices-historical-chart-'!$B$10700:$B$12603,MATCH(A535,'[2]cotton-prices-historical-chart-'!$A$10700:$A$12603,0))</f>
        <v>0.82179999999999997</v>
      </c>
      <c r="D535" s="135">
        <f t="shared" si="16"/>
        <v>52.734906000000002</v>
      </c>
      <c r="E535">
        <f>INDEX('[3]wti-crude-oil-prices-10-year-da'!$B$655:$B$2543,MATCH(A535,'[3]wti-crude-oil-prices-10-year-da'!$A$655:$A$2543,0))</f>
        <v>47.84</v>
      </c>
      <c r="F535">
        <f t="shared" si="17"/>
        <v>3069.8928000000001</v>
      </c>
      <c r="G535" t="s">
        <v>241</v>
      </c>
    </row>
    <row r="536" spans="1:7" x14ac:dyDescent="0.25">
      <c r="A536" s="133">
        <v>42870</v>
      </c>
      <c r="B536" s="134">
        <v>64.06</v>
      </c>
      <c r="C536" s="134">
        <f>INDEX('[2]cotton-prices-historical-chart-'!$B$10700:$B$12603,MATCH(A536,'[2]cotton-prices-historical-chart-'!$A$10700:$A$12603,0))</f>
        <v>0.85319999999999996</v>
      </c>
      <c r="D536" s="135">
        <f t="shared" si="16"/>
        <v>54.655991999999998</v>
      </c>
      <c r="E536">
        <f>INDEX('[3]wti-crude-oil-prices-10-year-da'!$B$655:$B$2543,MATCH(A536,'[3]wti-crude-oil-prices-10-year-da'!$A$655:$A$2543,0))</f>
        <v>48.85</v>
      </c>
      <c r="F536">
        <f t="shared" si="17"/>
        <v>3129.3310000000001</v>
      </c>
      <c r="G536" t="s">
        <v>241</v>
      </c>
    </row>
    <row r="537" spans="1:7" x14ac:dyDescent="0.25">
      <c r="A537" s="133">
        <v>42871</v>
      </c>
      <c r="B537" s="134">
        <v>63.98</v>
      </c>
      <c r="C537" s="134">
        <f>INDEX('[2]cotton-prices-historical-chart-'!$B$10700:$B$12603,MATCH(A537,'[2]cotton-prices-historical-chart-'!$A$10700:$A$12603,0))</f>
        <v>0.81320000000000003</v>
      </c>
      <c r="D537" s="135">
        <f t="shared" si="16"/>
        <v>52.028536000000003</v>
      </c>
      <c r="E537">
        <f>INDEX('[3]wti-crude-oil-prices-10-year-da'!$B$655:$B$2543,MATCH(A537,'[3]wti-crude-oil-prices-10-year-da'!$A$655:$A$2543,0))</f>
        <v>48.66</v>
      </c>
      <c r="F537">
        <f t="shared" si="17"/>
        <v>3113.2667999999994</v>
      </c>
      <c r="G537" t="s">
        <v>241</v>
      </c>
    </row>
    <row r="538" spans="1:7" x14ac:dyDescent="0.25">
      <c r="A538" s="133">
        <v>42872</v>
      </c>
      <c r="B538" s="134">
        <v>64.27</v>
      </c>
      <c r="C538" s="134">
        <f>INDEX('[2]cotton-prices-historical-chart-'!$B$10700:$B$12603,MATCH(A538,'[2]cotton-prices-historical-chart-'!$A$10700:$A$12603,0))</f>
        <v>0.80169999999999997</v>
      </c>
      <c r="D538" s="135">
        <f t="shared" si="16"/>
        <v>51.525258999999991</v>
      </c>
      <c r="E538">
        <f>INDEX('[3]wti-crude-oil-prices-10-year-da'!$B$655:$B$2543,MATCH(A538,'[3]wti-crude-oil-prices-10-year-da'!$A$655:$A$2543,0))</f>
        <v>49.137999999999998</v>
      </c>
      <c r="F538">
        <f t="shared" si="17"/>
        <v>3158.0992599999995</v>
      </c>
      <c r="G538" t="s">
        <v>241</v>
      </c>
    </row>
    <row r="539" spans="1:7" x14ac:dyDescent="0.25">
      <c r="A539" s="133">
        <v>42873</v>
      </c>
      <c r="B539" s="134">
        <v>64.91</v>
      </c>
      <c r="C539" s="134">
        <f>INDEX('[2]cotton-prices-historical-chart-'!$B$10700:$B$12603,MATCH(A539,'[2]cotton-prices-historical-chart-'!$A$10700:$A$12603,0))</f>
        <v>0.79239999999999999</v>
      </c>
      <c r="D539" s="135">
        <f t="shared" si="16"/>
        <v>51.434683999999997</v>
      </c>
      <c r="E539">
        <f>INDEX('[3]wti-crude-oil-prices-10-year-da'!$B$655:$B$2543,MATCH(A539,'[3]wti-crude-oil-prices-10-year-da'!$A$655:$A$2543,0))</f>
        <v>49.473999999999997</v>
      </c>
      <c r="F539">
        <f t="shared" si="17"/>
        <v>3211.3573399999996</v>
      </c>
      <c r="G539" t="s">
        <v>241</v>
      </c>
    </row>
    <row r="540" spans="1:7" x14ac:dyDescent="0.25">
      <c r="A540" s="133">
        <v>42874</v>
      </c>
      <c r="B540" s="134">
        <v>64.459999999999994</v>
      </c>
      <c r="C540" s="134">
        <f>INDEX('[2]cotton-prices-historical-chart-'!$B$10700:$B$12603,MATCH(A540,'[2]cotton-prices-historical-chart-'!$A$10700:$A$12603,0))</f>
        <v>0.79449999999999998</v>
      </c>
      <c r="D540" s="135">
        <f t="shared" si="16"/>
        <v>51.213469999999994</v>
      </c>
      <c r="E540">
        <f>INDEX('[3]wti-crude-oil-prices-10-year-da'!$B$655:$B$2543,MATCH(A540,'[3]wti-crude-oil-prices-10-year-da'!$A$655:$A$2543,0))</f>
        <v>50.533999999999999</v>
      </c>
      <c r="F540">
        <f t="shared" si="17"/>
        <v>3257.4216399999996</v>
      </c>
      <c r="G540" t="s">
        <v>241</v>
      </c>
    </row>
    <row r="541" spans="1:7" x14ac:dyDescent="0.25">
      <c r="A541" s="133">
        <v>42877</v>
      </c>
      <c r="B541" s="134">
        <v>64.52</v>
      </c>
      <c r="C541" s="134">
        <f>INDEX('[2]cotton-prices-historical-chart-'!$B$10700:$B$12603,MATCH(A541,'[2]cotton-prices-historical-chart-'!$A$10700:$A$12603,0))</f>
        <v>0.78390000000000004</v>
      </c>
      <c r="D541" s="135">
        <f t="shared" si="16"/>
        <v>50.577227999999998</v>
      </c>
      <c r="E541">
        <f>INDEX('[3]wti-crude-oil-prices-10-year-da'!$B$655:$B$2543,MATCH(A541,'[3]wti-crude-oil-prices-10-year-da'!$A$655:$A$2543,0))</f>
        <v>51.05</v>
      </c>
      <c r="F541">
        <f t="shared" si="17"/>
        <v>3293.7459999999996</v>
      </c>
      <c r="G541" t="s">
        <v>241</v>
      </c>
    </row>
    <row r="542" spans="1:7" x14ac:dyDescent="0.25">
      <c r="A542" s="133">
        <v>42878</v>
      </c>
      <c r="B542" s="134">
        <v>64.89</v>
      </c>
      <c r="C542" s="134">
        <f>INDEX('[2]cotton-prices-historical-chart-'!$B$10700:$B$12603,MATCH(A542,'[2]cotton-prices-historical-chart-'!$A$10700:$A$12603,0))</f>
        <v>0.7722</v>
      </c>
      <c r="D542" s="135">
        <f t="shared" si="16"/>
        <v>50.108058</v>
      </c>
      <c r="E542">
        <f>INDEX('[3]wti-crude-oil-prices-10-year-da'!$B$655:$B$2543,MATCH(A542,'[3]wti-crude-oil-prices-10-year-da'!$A$655:$A$2543,0))</f>
        <v>51.47</v>
      </c>
      <c r="F542">
        <f t="shared" si="17"/>
        <v>3339.8883000000001</v>
      </c>
      <c r="G542" t="s">
        <v>241</v>
      </c>
    </row>
    <row r="543" spans="1:7" x14ac:dyDescent="0.25">
      <c r="A543" s="133">
        <v>42879</v>
      </c>
      <c r="B543" s="134">
        <v>64.680000000000007</v>
      </c>
      <c r="C543" s="134">
        <f>INDEX('[2]cotton-prices-historical-chart-'!$B$10700:$B$12603,MATCH(A543,'[2]cotton-prices-historical-chart-'!$A$10700:$A$12603,0))</f>
        <v>0.77539999999999998</v>
      </c>
      <c r="D543" s="135">
        <f t="shared" si="16"/>
        <v>50.152872000000002</v>
      </c>
      <c r="E543">
        <f>INDEX('[3]wti-crude-oil-prices-10-year-da'!$B$655:$B$2543,MATCH(A543,'[3]wti-crude-oil-prices-10-year-da'!$A$655:$A$2543,0))</f>
        <v>51.36</v>
      </c>
      <c r="F543">
        <f t="shared" si="17"/>
        <v>3321.9648000000002</v>
      </c>
      <c r="G543" t="s">
        <v>241</v>
      </c>
    </row>
    <row r="544" spans="1:7" x14ac:dyDescent="0.25">
      <c r="A544" s="133">
        <v>42880</v>
      </c>
      <c r="B544" s="134">
        <v>64.55</v>
      </c>
      <c r="C544" s="134">
        <f>INDEX('[2]cotton-prices-historical-chart-'!$B$10700:$B$12603,MATCH(A544,'[2]cotton-prices-historical-chart-'!$A$10700:$A$12603,0))</f>
        <v>0.77159999999999995</v>
      </c>
      <c r="D544" s="135">
        <f t="shared" si="16"/>
        <v>49.806779999999996</v>
      </c>
      <c r="E544">
        <f>INDEX('[3]wti-crude-oil-prices-10-year-da'!$B$655:$B$2543,MATCH(A544,'[3]wti-crude-oil-prices-10-year-da'!$A$655:$A$2543,0))</f>
        <v>48.9</v>
      </c>
      <c r="F544">
        <f t="shared" si="17"/>
        <v>3156.4949999999999</v>
      </c>
      <c r="G544" t="s">
        <v>241</v>
      </c>
    </row>
    <row r="545" spans="1:7" x14ac:dyDescent="0.25">
      <c r="A545" s="133">
        <v>42881</v>
      </c>
      <c r="B545" s="134">
        <v>64.540000000000006</v>
      </c>
      <c r="C545" s="134">
        <f>INDEX('[2]cotton-prices-historical-chart-'!$B$10700:$B$12603,MATCH(A545,'[2]cotton-prices-historical-chart-'!$A$10700:$A$12603,0))</f>
        <v>0.77090000000000003</v>
      </c>
      <c r="D545" s="135">
        <f t="shared" si="16"/>
        <v>49.753886000000008</v>
      </c>
      <c r="E545">
        <f>INDEX('[3]wti-crude-oil-prices-10-year-da'!$B$655:$B$2543,MATCH(A545,'[3]wti-crude-oil-prices-10-year-da'!$A$655:$A$2543,0))</f>
        <v>49.8</v>
      </c>
      <c r="F545">
        <f t="shared" si="17"/>
        <v>3214.0920000000001</v>
      </c>
      <c r="G545" t="s">
        <v>241</v>
      </c>
    </row>
    <row r="546" spans="1:7" x14ac:dyDescent="0.25">
      <c r="A546" s="133">
        <v>42885</v>
      </c>
      <c r="B546" s="134">
        <v>64.64</v>
      </c>
      <c r="C546" s="134">
        <f>INDEX('[2]cotton-prices-historical-chart-'!$B$10700:$B$12603,MATCH(A546,'[2]cotton-prices-historical-chart-'!$A$10700:$A$12603,0))</f>
        <v>0.77259999999999995</v>
      </c>
      <c r="D546" s="135">
        <f t="shared" si="16"/>
        <v>49.940863999999998</v>
      </c>
      <c r="E546">
        <f>INDEX('[3]wti-crude-oil-prices-10-year-da'!$B$655:$B$2543,MATCH(A546,'[3]wti-crude-oil-prices-10-year-da'!$A$655:$A$2543,0))</f>
        <v>49.66</v>
      </c>
      <c r="F546">
        <f t="shared" si="17"/>
        <v>3210.0223999999998</v>
      </c>
      <c r="G546" t="s">
        <v>241</v>
      </c>
    </row>
    <row r="547" spans="1:7" x14ac:dyDescent="0.25">
      <c r="A547" s="133">
        <v>42886</v>
      </c>
      <c r="B547" s="134">
        <v>64.459999999999994</v>
      </c>
      <c r="C547" s="134">
        <f>INDEX('[2]cotton-prices-historical-chart-'!$B$10700:$B$12603,MATCH(A547,'[2]cotton-prices-historical-chart-'!$A$10700:$A$12603,0))</f>
        <v>0.76980000000000004</v>
      </c>
      <c r="D547" s="135">
        <f t="shared" si="16"/>
        <v>49.621307999999999</v>
      </c>
      <c r="E547">
        <f>INDEX('[3]wti-crude-oil-prices-10-year-da'!$B$655:$B$2543,MATCH(A547,'[3]wti-crude-oil-prices-10-year-da'!$A$655:$A$2543,0))</f>
        <v>48.32</v>
      </c>
      <c r="F547">
        <f t="shared" si="17"/>
        <v>3114.7071999999998</v>
      </c>
      <c r="G547" t="s">
        <v>241</v>
      </c>
    </row>
    <row r="548" spans="1:7" x14ac:dyDescent="0.25">
      <c r="A548" s="133">
        <v>42887</v>
      </c>
      <c r="B548" s="134">
        <v>64.37</v>
      </c>
      <c r="C548" s="134">
        <f>INDEX('[2]cotton-prices-historical-chart-'!$B$10700:$B$12603,MATCH(A548,'[2]cotton-prices-historical-chart-'!$A$10700:$A$12603,0))</f>
        <v>0.77629999999999999</v>
      </c>
      <c r="D548" s="135">
        <f t="shared" si="16"/>
        <v>49.970431000000005</v>
      </c>
      <c r="E548">
        <f>INDEX('[3]wti-crude-oil-prices-10-year-da'!$B$655:$B$2543,MATCH(A548,'[3]wti-crude-oil-prices-10-year-da'!$A$655:$A$2543,0))</f>
        <v>48.36</v>
      </c>
      <c r="F548">
        <f t="shared" si="17"/>
        <v>3112.9332000000004</v>
      </c>
      <c r="G548" t="s">
        <v>241</v>
      </c>
    </row>
    <row r="549" spans="1:7" x14ac:dyDescent="0.25">
      <c r="A549" s="133">
        <v>42888</v>
      </c>
      <c r="B549" s="134">
        <v>64.42</v>
      </c>
      <c r="C549" s="134">
        <f>INDEX('[2]cotton-prices-historical-chart-'!$B$10700:$B$12603,MATCH(A549,'[2]cotton-prices-historical-chart-'!$A$10700:$A$12603,0))</f>
        <v>0.76690000000000003</v>
      </c>
      <c r="D549" s="135">
        <f t="shared" si="16"/>
        <v>49.403698000000006</v>
      </c>
      <c r="E549">
        <f>INDEX('[3]wti-crude-oil-prices-10-year-da'!$B$655:$B$2543,MATCH(A549,'[3]wti-crude-oil-prices-10-year-da'!$A$655:$A$2543,0))</f>
        <v>47.66</v>
      </c>
      <c r="F549">
        <f t="shared" si="17"/>
        <v>3070.2572</v>
      </c>
      <c r="G549" t="s">
        <v>241</v>
      </c>
    </row>
    <row r="550" spans="1:7" x14ac:dyDescent="0.25">
      <c r="A550" s="133">
        <v>42891</v>
      </c>
      <c r="B550" s="134">
        <v>64.319999999999993</v>
      </c>
      <c r="C550" s="134">
        <f>INDEX('[2]cotton-prices-historical-chart-'!$B$10700:$B$12603,MATCH(A550,'[2]cotton-prices-historical-chart-'!$A$10700:$A$12603,0))</f>
        <v>0.7631</v>
      </c>
      <c r="D550" s="135">
        <f t="shared" si="16"/>
        <v>49.082591999999998</v>
      </c>
      <c r="E550">
        <f>INDEX('[3]wti-crude-oil-prices-10-year-da'!$B$655:$B$2543,MATCH(A550,'[3]wti-crude-oil-prices-10-year-da'!$A$655:$A$2543,0))</f>
        <v>47.4</v>
      </c>
      <c r="F550">
        <f t="shared" si="17"/>
        <v>3048.7679999999996</v>
      </c>
      <c r="G550" t="s">
        <v>241</v>
      </c>
    </row>
    <row r="551" spans="1:7" x14ac:dyDescent="0.25">
      <c r="A551" s="133">
        <v>42892</v>
      </c>
      <c r="B551" s="134">
        <v>64.39</v>
      </c>
      <c r="C551" s="134">
        <f>INDEX('[2]cotton-prices-historical-chart-'!$B$10700:$B$12603,MATCH(A551,'[2]cotton-prices-historical-chart-'!$A$10700:$A$12603,0))</f>
        <v>0.76019999999999999</v>
      </c>
      <c r="D551" s="135">
        <f t="shared" si="16"/>
        <v>48.949278</v>
      </c>
      <c r="E551">
        <f>INDEX('[3]wti-crude-oil-prices-10-year-da'!$B$655:$B$2543,MATCH(A551,'[3]wti-crude-oil-prices-10-year-da'!$A$655:$A$2543,0))</f>
        <v>48.19</v>
      </c>
      <c r="F551">
        <f t="shared" si="17"/>
        <v>3102.9540999999999</v>
      </c>
      <c r="G551" t="s">
        <v>241</v>
      </c>
    </row>
    <row r="552" spans="1:7" x14ac:dyDescent="0.25">
      <c r="A552" s="133">
        <v>42893</v>
      </c>
      <c r="B552" s="134">
        <v>64.42</v>
      </c>
      <c r="C552" s="134">
        <f>INDEX('[2]cotton-prices-historical-chart-'!$B$10700:$B$12603,MATCH(A552,'[2]cotton-prices-historical-chart-'!$A$10700:$A$12603,0))</f>
        <v>0.75790000000000002</v>
      </c>
      <c r="D552" s="135">
        <f t="shared" si="16"/>
        <v>48.823917999999999</v>
      </c>
      <c r="E552">
        <f>INDEX('[3]wti-crude-oil-prices-10-year-da'!$B$655:$B$2543,MATCH(A552,'[3]wti-crude-oil-prices-10-year-da'!$A$655:$A$2543,0))</f>
        <v>45.72</v>
      </c>
      <c r="F552">
        <f t="shared" si="17"/>
        <v>2945.2824000000001</v>
      </c>
      <c r="G552" t="s">
        <v>241</v>
      </c>
    </row>
    <row r="553" spans="1:7" x14ac:dyDescent="0.25">
      <c r="A553" s="133">
        <v>42894</v>
      </c>
      <c r="B553" s="134">
        <v>64.28</v>
      </c>
      <c r="C553" s="134">
        <f>INDEX('[2]cotton-prices-historical-chart-'!$B$10700:$B$12603,MATCH(A553,'[2]cotton-prices-historical-chart-'!$A$10700:$A$12603,0))</f>
        <v>0.76549999999999996</v>
      </c>
      <c r="D553" s="135">
        <f t="shared" si="16"/>
        <v>49.206339999999997</v>
      </c>
      <c r="E553">
        <f>INDEX('[3]wti-crude-oil-prices-10-year-da'!$B$655:$B$2543,MATCH(A553,'[3]wti-crude-oil-prices-10-year-da'!$A$655:$A$2543,0))</f>
        <v>45.64</v>
      </c>
      <c r="F553">
        <f t="shared" si="17"/>
        <v>2933.7392</v>
      </c>
      <c r="G553" t="s">
        <v>241</v>
      </c>
    </row>
    <row r="554" spans="1:7" x14ac:dyDescent="0.25">
      <c r="A554" s="133">
        <v>42895</v>
      </c>
      <c r="B554" s="134">
        <v>64.39</v>
      </c>
      <c r="C554" s="134">
        <f>INDEX('[2]cotton-prices-historical-chart-'!$B$10700:$B$12603,MATCH(A554,'[2]cotton-prices-historical-chart-'!$A$10700:$A$12603,0))</f>
        <v>0.75690000000000002</v>
      </c>
      <c r="D554" s="135">
        <f t="shared" si="16"/>
        <v>48.736791000000004</v>
      </c>
      <c r="E554">
        <f>INDEX('[3]wti-crude-oil-prices-10-year-da'!$B$655:$B$2543,MATCH(A554,'[3]wti-crude-oil-prices-10-year-da'!$A$655:$A$2543,0))</f>
        <v>45.83</v>
      </c>
      <c r="F554">
        <f t="shared" si="17"/>
        <v>2950.9937</v>
      </c>
      <c r="G554" t="s">
        <v>241</v>
      </c>
    </row>
    <row r="555" spans="1:7" x14ac:dyDescent="0.25">
      <c r="A555" s="133">
        <v>42898</v>
      </c>
      <c r="B555" s="134">
        <v>64.48</v>
      </c>
      <c r="C555" s="134">
        <f>INDEX('[2]cotton-prices-historical-chart-'!$B$10700:$B$12603,MATCH(A555,'[2]cotton-prices-historical-chart-'!$A$10700:$A$12603,0))</f>
        <v>0.75129999999999997</v>
      </c>
      <c r="D555" s="135">
        <f t="shared" si="16"/>
        <v>48.443823999999999</v>
      </c>
      <c r="E555">
        <f>INDEX('[3]wti-crude-oil-prices-10-year-da'!$B$655:$B$2543,MATCH(A555,'[3]wti-crude-oil-prices-10-year-da'!$A$655:$A$2543,0))</f>
        <v>46.08</v>
      </c>
      <c r="F555">
        <f t="shared" si="17"/>
        <v>2971.2384000000002</v>
      </c>
      <c r="G555" t="s">
        <v>241</v>
      </c>
    </row>
    <row r="556" spans="1:7" x14ac:dyDescent="0.25">
      <c r="A556" s="133">
        <v>42899</v>
      </c>
      <c r="B556" s="134">
        <v>64.36</v>
      </c>
      <c r="C556" s="134">
        <f>INDEX('[2]cotton-prices-historical-chart-'!$B$10700:$B$12603,MATCH(A556,'[2]cotton-prices-historical-chart-'!$A$10700:$A$12603,0))</f>
        <v>0.74480000000000002</v>
      </c>
      <c r="D556" s="135">
        <f t="shared" si="16"/>
        <v>47.935327999999998</v>
      </c>
      <c r="E556">
        <f>INDEX('[3]wti-crude-oil-prices-10-year-da'!$B$655:$B$2543,MATCH(A556,'[3]wti-crude-oil-prices-10-year-da'!$A$655:$A$2543,0))</f>
        <v>46.46</v>
      </c>
      <c r="F556">
        <f t="shared" si="17"/>
        <v>2990.1655999999998</v>
      </c>
      <c r="G556" t="s">
        <v>241</v>
      </c>
    </row>
    <row r="557" spans="1:7" x14ac:dyDescent="0.25">
      <c r="A557" s="133">
        <v>42900</v>
      </c>
      <c r="B557" s="134">
        <v>64.17</v>
      </c>
      <c r="C557" s="134">
        <f>INDEX('[2]cotton-prices-historical-chart-'!$B$10700:$B$12603,MATCH(A557,'[2]cotton-prices-historical-chart-'!$A$10700:$A$12603,0))</f>
        <v>0.73499999999999999</v>
      </c>
      <c r="D557" s="135">
        <f t="shared" si="16"/>
        <v>47.164949999999997</v>
      </c>
      <c r="E557">
        <f>INDEX('[3]wti-crude-oil-prices-10-year-da'!$B$655:$B$2543,MATCH(A557,'[3]wti-crude-oil-prices-10-year-da'!$A$655:$A$2543,0))</f>
        <v>44.73</v>
      </c>
      <c r="F557">
        <f t="shared" si="17"/>
        <v>2870.3240999999998</v>
      </c>
      <c r="G557" t="s">
        <v>241</v>
      </c>
    </row>
    <row r="558" spans="1:7" x14ac:dyDescent="0.25">
      <c r="A558" s="133">
        <v>42901</v>
      </c>
      <c r="B558" s="134">
        <v>64.59</v>
      </c>
      <c r="C558" s="134">
        <f>INDEX('[2]cotton-prices-historical-chart-'!$B$10700:$B$12603,MATCH(A558,'[2]cotton-prices-historical-chart-'!$A$10700:$A$12603,0))</f>
        <v>0.71909999999999996</v>
      </c>
      <c r="D558" s="135">
        <f t="shared" si="16"/>
        <v>46.446669</v>
      </c>
      <c r="E558">
        <f>INDEX('[3]wti-crude-oil-prices-10-year-da'!$B$655:$B$2543,MATCH(A558,'[3]wti-crude-oil-prices-10-year-da'!$A$655:$A$2543,0))</f>
        <v>44.503999999999998</v>
      </c>
      <c r="F558">
        <f t="shared" si="17"/>
        <v>2874.5133599999999</v>
      </c>
      <c r="G558" t="s">
        <v>241</v>
      </c>
    </row>
    <row r="559" spans="1:7" x14ac:dyDescent="0.25">
      <c r="A559" s="133">
        <v>42902</v>
      </c>
      <c r="B559" s="134">
        <v>64.47</v>
      </c>
      <c r="C559" s="134">
        <f>INDEX('[2]cotton-prices-historical-chart-'!$B$10700:$B$12603,MATCH(A559,'[2]cotton-prices-historical-chart-'!$A$10700:$A$12603,0))</f>
        <v>0.71879999999999999</v>
      </c>
      <c r="D559" s="135">
        <f t="shared" ref="D559:D621" si="18">C559*B559</f>
        <v>46.341035999999995</v>
      </c>
      <c r="E559">
        <f>INDEX('[3]wti-crude-oil-prices-10-year-da'!$B$655:$B$2543,MATCH(A559,'[3]wti-crude-oil-prices-10-year-da'!$A$655:$A$2543,0))</f>
        <v>44.832000000000001</v>
      </c>
      <c r="F559">
        <f t="shared" si="17"/>
        <v>2890.3190399999999</v>
      </c>
      <c r="G559" t="s">
        <v>241</v>
      </c>
    </row>
    <row r="560" spans="1:7" x14ac:dyDescent="0.25">
      <c r="A560" s="133">
        <v>42905</v>
      </c>
      <c r="B560" s="134">
        <v>64.510000000000005</v>
      </c>
      <c r="C560" s="134">
        <f>INDEX('[2]cotton-prices-historical-chart-'!$B$10700:$B$12603,MATCH(A560,'[2]cotton-prices-historical-chart-'!$A$10700:$A$12603,0))</f>
        <v>0.71389999999999998</v>
      </c>
      <c r="D560" s="135">
        <f t="shared" si="18"/>
        <v>46.053689000000006</v>
      </c>
      <c r="E560">
        <f>INDEX('[3]wti-crude-oil-prices-10-year-da'!$B$655:$B$2543,MATCH(A560,'[3]wti-crude-oil-prices-10-year-da'!$A$655:$A$2543,0))</f>
        <v>44.338000000000001</v>
      </c>
      <c r="F560">
        <f t="shared" si="17"/>
        <v>2860.2443800000001</v>
      </c>
      <c r="G560" t="s">
        <v>241</v>
      </c>
    </row>
    <row r="561" spans="1:7" x14ac:dyDescent="0.25">
      <c r="A561" s="133">
        <v>42906</v>
      </c>
      <c r="B561" s="134">
        <v>64.66</v>
      </c>
      <c r="C561" s="134">
        <f>INDEX('[2]cotton-prices-historical-chart-'!$B$10700:$B$12603,MATCH(A561,'[2]cotton-prices-historical-chart-'!$A$10700:$A$12603,0))</f>
        <v>0.71350000000000002</v>
      </c>
      <c r="D561" s="135">
        <f t="shared" si="18"/>
        <v>46.134909999999998</v>
      </c>
      <c r="E561">
        <f>INDEX('[3]wti-crude-oil-prices-10-year-da'!$B$655:$B$2543,MATCH(A561,'[3]wti-crude-oil-prices-10-year-da'!$A$655:$A$2543,0))</f>
        <v>43.454000000000001</v>
      </c>
      <c r="F561">
        <f t="shared" si="17"/>
        <v>2809.7356399999999</v>
      </c>
      <c r="G561" t="s">
        <v>241</v>
      </c>
    </row>
    <row r="562" spans="1:7" x14ac:dyDescent="0.25">
      <c r="A562" s="133">
        <v>42907</v>
      </c>
      <c r="B562" s="134">
        <v>64.569999999999993</v>
      </c>
      <c r="C562" s="134">
        <f>INDEX('[2]cotton-prices-historical-chart-'!$B$10700:$B$12603,MATCH(A562,'[2]cotton-prices-historical-chart-'!$A$10700:$A$12603,0))</f>
        <v>0.70889999999999997</v>
      </c>
      <c r="D562" s="135">
        <f t="shared" si="18"/>
        <v>45.773672999999995</v>
      </c>
      <c r="E562">
        <f>INDEX('[3]wti-crude-oil-prices-10-year-da'!$B$655:$B$2543,MATCH(A562,'[3]wti-crude-oil-prices-10-year-da'!$A$655:$A$2543,0))</f>
        <v>42.53</v>
      </c>
      <c r="F562">
        <f t="shared" si="17"/>
        <v>2746.1621</v>
      </c>
      <c r="G562" t="s">
        <v>241</v>
      </c>
    </row>
    <row r="563" spans="1:7" x14ac:dyDescent="0.25">
      <c r="A563" s="133">
        <v>42908</v>
      </c>
      <c r="B563" s="134">
        <v>64.59</v>
      </c>
      <c r="C563" s="134">
        <f>INDEX('[2]cotton-prices-historical-chart-'!$B$10700:$B$12603,MATCH(A563,'[2]cotton-prices-historical-chart-'!$A$10700:$A$12603,0))</f>
        <v>0.71140000000000003</v>
      </c>
      <c r="D563" s="135">
        <f t="shared" si="18"/>
        <v>45.949326000000006</v>
      </c>
      <c r="E563">
        <f>INDEX('[3]wti-crude-oil-prices-10-year-da'!$B$655:$B$2543,MATCH(A563,'[3]wti-crude-oil-prices-10-year-da'!$A$655:$A$2543,0))</f>
        <v>42.74</v>
      </c>
      <c r="F563">
        <f t="shared" si="17"/>
        <v>2760.5766000000003</v>
      </c>
      <c r="G563" t="s">
        <v>241</v>
      </c>
    </row>
    <row r="564" spans="1:7" x14ac:dyDescent="0.25">
      <c r="A564" s="133">
        <v>42909</v>
      </c>
      <c r="B564" s="134">
        <v>64.5</v>
      </c>
      <c r="C564" s="134">
        <f>INDEX('[2]cotton-prices-historical-chart-'!$B$10700:$B$12603,MATCH(A564,'[2]cotton-prices-historical-chart-'!$A$10700:$A$12603,0))</f>
        <v>0.72650000000000003</v>
      </c>
      <c r="D564" s="135">
        <f t="shared" si="18"/>
        <v>46.859250000000003</v>
      </c>
      <c r="E564">
        <f>INDEX('[3]wti-crude-oil-prices-10-year-da'!$B$655:$B$2543,MATCH(A564,'[3]wti-crude-oil-prices-10-year-da'!$A$655:$A$2543,0))</f>
        <v>43.01</v>
      </c>
      <c r="F564">
        <f t="shared" si="17"/>
        <v>2774.145</v>
      </c>
      <c r="G564" t="s">
        <v>241</v>
      </c>
    </row>
    <row r="565" spans="1:7" x14ac:dyDescent="0.25">
      <c r="A565" s="133">
        <v>42912</v>
      </c>
      <c r="B565" s="134">
        <v>64.42</v>
      </c>
      <c r="C565" s="134">
        <f>INDEX('[2]cotton-prices-historical-chart-'!$B$10700:$B$12603,MATCH(A565,'[2]cotton-prices-historical-chart-'!$A$10700:$A$12603,0))</f>
        <v>0.73680000000000001</v>
      </c>
      <c r="D565" s="135">
        <f t="shared" si="18"/>
        <v>47.464656000000005</v>
      </c>
      <c r="E565">
        <f>INDEX('[3]wti-crude-oil-prices-10-year-da'!$B$655:$B$2543,MATCH(A565,'[3]wti-crude-oil-prices-10-year-da'!$A$655:$A$2543,0))</f>
        <v>43.38</v>
      </c>
      <c r="F565">
        <f t="shared" si="17"/>
        <v>2794.5396000000001</v>
      </c>
      <c r="G565" t="s">
        <v>241</v>
      </c>
    </row>
    <row r="566" spans="1:7" x14ac:dyDescent="0.25">
      <c r="A566" s="133">
        <v>42913</v>
      </c>
      <c r="B566" s="134">
        <v>64.540000000000006</v>
      </c>
      <c r="C566" s="134">
        <f>INDEX('[2]cotton-prices-historical-chart-'!$B$10700:$B$12603,MATCH(A566,'[2]cotton-prices-historical-chart-'!$A$10700:$A$12603,0))</f>
        <v>0.73499999999999999</v>
      </c>
      <c r="D566" s="135">
        <f t="shared" si="18"/>
        <v>47.436900000000001</v>
      </c>
      <c r="E566">
        <f>INDEX('[3]wti-crude-oil-prices-10-year-da'!$B$655:$B$2543,MATCH(A566,'[3]wti-crude-oil-prices-10-year-da'!$A$655:$A$2543,0))</f>
        <v>44.24</v>
      </c>
      <c r="F566">
        <f t="shared" si="17"/>
        <v>2855.2496000000006</v>
      </c>
      <c r="G566" t="s">
        <v>241</v>
      </c>
    </row>
    <row r="567" spans="1:7" x14ac:dyDescent="0.25">
      <c r="A567" s="133">
        <v>42914</v>
      </c>
      <c r="B567" s="134">
        <v>64.510000000000005</v>
      </c>
      <c r="C567" s="134">
        <f>INDEX('[2]cotton-prices-historical-chart-'!$B$10700:$B$12603,MATCH(A567,'[2]cotton-prices-historical-chart-'!$A$10700:$A$12603,0))</f>
        <v>0.72430000000000005</v>
      </c>
      <c r="D567" s="135">
        <f t="shared" si="18"/>
        <v>46.724593000000006</v>
      </c>
      <c r="E567">
        <f>INDEX('[3]wti-crude-oil-prices-10-year-da'!$B$655:$B$2543,MATCH(A567,'[3]wti-crude-oil-prices-10-year-da'!$A$655:$A$2543,0))</f>
        <v>44.74</v>
      </c>
      <c r="F567">
        <f t="shared" si="17"/>
        <v>2886.1774000000005</v>
      </c>
      <c r="G567" t="s">
        <v>241</v>
      </c>
    </row>
    <row r="568" spans="1:7" x14ac:dyDescent="0.25">
      <c r="A568" s="133">
        <v>42915</v>
      </c>
      <c r="B568" s="134">
        <v>64.8</v>
      </c>
      <c r="C568" s="134">
        <f>INDEX('[2]cotton-prices-historical-chart-'!$B$10700:$B$12603,MATCH(A568,'[2]cotton-prices-historical-chart-'!$A$10700:$A$12603,0))</f>
        <v>0.71030000000000004</v>
      </c>
      <c r="D568" s="135">
        <f t="shared" si="18"/>
        <v>46.027439999999999</v>
      </c>
      <c r="E568">
        <f>INDEX('[3]wti-crude-oil-prices-10-year-da'!$B$655:$B$2543,MATCH(A568,'[3]wti-crude-oil-prices-10-year-da'!$A$655:$A$2543,0))</f>
        <v>44.93</v>
      </c>
      <c r="F568">
        <f t="shared" si="17"/>
        <v>2911.4639999999999</v>
      </c>
      <c r="G568" t="s">
        <v>241</v>
      </c>
    </row>
    <row r="569" spans="1:7" x14ac:dyDescent="0.25">
      <c r="A569" s="133">
        <v>42916</v>
      </c>
      <c r="B569" s="134">
        <v>64.61</v>
      </c>
      <c r="C569" s="134">
        <f>INDEX('[2]cotton-prices-historical-chart-'!$B$10700:$B$12603,MATCH(A569,'[2]cotton-prices-historical-chart-'!$A$10700:$A$12603,0))</f>
        <v>0.71350000000000002</v>
      </c>
      <c r="D569" s="135">
        <f t="shared" si="18"/>
        <v>46.099235</v>
      </c>
      <c r="E569">
        <f>INDEX('[3]wti-crude-oil-prices-10-year-da'!$B$655:$B$2543,MATCH(A569,'[3]wti-crude-oil-prices-10-year-da'!$A$655:$A$2543,0))</f>
        <v>46.04</v>
      </c>
      <c r="F569">
        <f t="shared" si="17"/>
        <v>2974.6444000000001</v>
      </c>
      <c r="G569" t="s">
        <v>241</v>
      </c>
    </row>
    <row r="570" spans="1:7" x14ac:dyDescent="0.25">
      <c r="A570" s="133">
        <v>42919</v>
      </c>
      <c r="B570" s="134">
        <v>64.86</v>
      </c>
      <c r="C570" s="134">
        <f>INDEX('[2]cotton-prices-historical-chart-'!$B$10700:$B$12603,MATCH(A570,'[2]cotton-prices-historical-chart-'!$A$10700:$A$12603,0))</f>
        <v>0.68840000000000001</v>
      </c>
      <c r="D570" s="135">
        <f t="shared" si="18"/>
        <v>44.649624000000003</v>
      </c>
      <c r="E570">
        <f>INDEX('[3]wti-crude-oil-prices-10-year-da'!$B$655:$B$2543,MATCH(A570,'[3]wti-crude-oil-prices-10-year-da'!$A$655:$A$2543,0))</f>
        <v>47.07</v>
      </c>
      <c r="F570">
        <f t="shared" si="17"/>
        <v>3052.9602</v>
      </c>
      <c r="G570" t="s">
        <v>241</v>
      </c>
    </row>
    <row r="571" spans="1:7" x14ac:dyDescent="0.25">
      <c r="A571" s="133">
        <v>42921</v>
      </c>
      <c r="B571" s="134">
        <v>64.78</v>
      </c>
      <c r="C571" s="134">
        <f>INDEX('[2]cotton-prices-historical-chart-'!$B$10700:$B$12603,MATCH(A571,'[2]cotton-prices-historical-chart-'!$A$10700:$A$12603,0))</f>
        <v>0.69010000000000005</v>
      </c>
      <c r="D571" s="135">
        <f t="shared" si="18"/>
        <v>44.704678000000001</v>
      </c>
      <c r="E571">
        <f>INDEX('[3]wti-crude-oil-prices-10-year-da'!$B$655:$B$2543,MATCH(A571,'[3]wti-crude-oil-prices-10-year-da'!$A$655:$A$2543,0))</f>
        <v>45.13</v>
      </c>
      <c r="F571">
        <f t="shared" si="17"/>
        <v>2923.5214000000001</v>
      </c>
      <c r="G571" t="s">
        <v>241</v>
      </c>
    </row>
    <row r="572" spans="1:7" x14ac:dyDescent="0.25">
      <c r="A572" s="133">
        <v>42922</v>
      </c>
      <c r="B572" s="134">
        <v>64.73</v>
      </c>
      <c r="C572" s="134">
        <f>INDEX('[2]cotton-prices-historical-chart-'!$B$10700:$B$12603,MATCH(A572,'[2]cotton-prices-historical-chart-'!$A$10700:$A$12603,0))</f>
        <v>0.69469999999999998</v>
      </c>
      <c r="D572" s="135">
        <f t="shared" si="18"/>
        <v>44.967931</v>
      </c>
      <c r="E572">
        <f>INDEX('[3]wti-crude-oil-prices-10-year-da'!$B$655:$B$2543,MATCH(A572,'[3]wti-crude-oil-prices-10-year-da'!$A$655:$A$2543,0))</f>
        <v>45.52</v>
      </c>
      <c r="F572">
        <f t="shared" si="17"/>
        <v>2946.5096000000003</v>
      </c>
      <c r="G572" t="s">
        <v>241</v>
      </c>
    </row>
    <row r="573" spans="1:7" x14ac:dyDescent="0.25">
      <c r="A573" s="133">
        <v>42923</v>
      </c>
      <c r="B573" s="134">
        <v>64.63</v>
      </c>
      <c r="C573" s="134">
        <f>INDEX('[2]cotton-prices-historical-chart-'!$B$10700:$B$12603,MATCH(A573,'[2]cotton-prices-historical-chart-'!$A$10700:$A$12603,0))</f>
        <v>0.69750000000000001</v>
      </c>
      <c r="D573" s="135">
        <f t="shared" si="18"/>
        <v>45.079425000000001</v>
      </c>
      <c r="E573">
        <f>INDEX('[3]wti-crude-oil-prices-10-year-da'!$B$655:$B$2543,MATCH(A573,'[3]wti-crude-oil-prices-10-year-da'!$A$655:$A$2543,0))</f>
        <v>44.23</v>
      </c>
      <c r="F573">
        <f t="shared" si="17"/>
        <v>2858.5848999999994</v>
      </c>
      <c r="G573" t="s">
        <v>241</v>
      </c>
    </row>
    <row r="574" spans="1:7" x14ac:dyDescent="0.25">
      <c r="A574" s="133">
        <v>42926</v>
      </c>
      <c r="B574" s="134">
        <v>64.459999999999994</v>
      </c>
      <c r="C574" s="134">
        <f>INDEX('[2]cotton-prices-historical-chart-'!$B$10700:$B$12603,MATCH(A574,'[2]cotton-prices-historical-chart-'!$A$10700:$A$12603,0))</f>
        <v>0.67720000000000002</v>
      </c>
      <c r="D574" s="135">
        <f t="shared" si="18"/>
        <v>43.652311999999995</v>
      </c>
      <c r="E574">
        <f>INDEX('[3]wti-crude-oil-prices-10-year-da'!$B$655:$B$2543,MATCH(A574,'[3]wti-crude-oil-prices-10-year-da'!$A$655:$A$2543,0))</f>
        <v>44.4</v>
      </c>
      <c r="F574">
        <f t="shared" si="17"/>
        <v>2862.0239999999994</v>
      </c>
      <c r="G574" t="s">
        <v>241</v>
      </c>
    </row>
    <row r="575" spans="1:7" x14ac:dyDescent="0.25">
      <c r="A575" s="133">
        <v>42927</v>
      </c>
      <c r="B575" s="134">
        <v>64.540000000000006</v>
      </c>
      <c r="C575" s="134">
        <f>INDEX('[2]cotton-prices-historical-chart-'!$B$10700:$B$12603,MATCH(A575,'[2]cotton-prices-historical-chart-'!$A$10700:$A$12603,0))</f>
        <v>0.68149999999999999</v>
      </c>
      <c r="D575" s="135">
        <f t="shared" si="18"/>
        <v>43.984010000000005</v>
      </c>
      <c r="E575">
        <f>INDEX('[3]wti-crude-oil-prices-10-year-da'!$B$655:$B$2543,MATCH(A575,'[3]wti-crude-oil-prices-10-year-da'!$A$655:$A$2543,0))</f>
        <v>45.04</v>
      </c>
      <c r="F575">
        <f t="shared" si="17"/>
        <v>2906.8816000000002</v>
      </c>
      <c r="G575" t="s">
        <v>241</v>
      </c>
    </row>
    <row r="576" spans="1:7" x14ac:dyDescent="0.25">
      <c r="A576" s="133">
        <v>42928</v>
      </c>
      <c r="B576" s="134">
        <v>64.45</v>
      </c>
      <c r="C576" s="134">
        <f>INDEX('[2]cotton-prices-historical-chart-'!$B$10700:$B$12603,MATCH(A576,'[2]cotton-prices-historical-chart-'!$A$10700:$A$12603,0))</f>
        <v>0.68130000000000002</v>
      </c>
      <c r="D576" s="135">
        <f t="shared" si="18"/>
        <v>43.909785000000007</v>
      </c>
      <c r="E576">
        <f>INDEX('[3]wti-crude-oil-prices-10-year-da'!$B$655:$B$2543,MATCH(A576,'[3]wti-crude-oil-prices-10-year-da'!$A$655:$A$2543,0))</f>
        <v>45.49</v>
      </c>
      <c r="F576">
        <f t="shared" si="17"/>
        <v>2931.8305000000005</v>
      </c>
      <c r="G576" t="s">
        <v>241</v>
      </c>
    </row>
    <row r="577" spans="1:7" x14ac:dyDescent="0.25">
      <c r="A577" s="133">
        <v>42929</v>
      </c>
      <c r="B577" s="134">
        <v>64.430000000000007</v>
      </c>
      <c r="C577" s="134">
        <f>INDEX('[2]cotton-prices-historical-chart-'!$B$10700:$B$12603,MATCH(A577,'[2]cotton-prices-historical-chart-'!$A$10700:$A$12603,0))</f>
        <v>0.66539999999999999</v>
      </c>
      <c r="D577" s="135">
        <f t="shared" si="18"/>
        <v>42.871722000000005</v>
      </c>
      <c r="E577">
        <f>INDEX('[3]wti-crude-oil-prices-10-year-da'!$B$655:$B$2543,MATCH(A577,'[3]wti-crude-oil-prices-10-year-da'!$A$655:$A$2543,0))</f>
        <v>46.08</v>
      </c>
      <c r="F577">
        <f t="shared" si="17"/>
        <v>2968.9344000000001</v>
      </c>
      <c r="G577" t="s">
        <v>241</v>
      </c>
    </row>
    <row r="578" spans="1:7" x14ac:dyDescent="0.25">
      <c r="A578" s="133">
        <v>42930</v>
      </c>
      <c r="B578" s="134">
        <v>64.28</v>
      </c>
      <c r="C578" s="134">
        <f>INDEX('[2]cotton-prices-historical-chart-'!$B$10700:$B$12603,MATCH(A578,'[2]cotton-prices-historical-chart-'!$A$10700:$A$12603,0))</f>
        <v>0.67179999999999995</v>
      </c>
      <c r="D578" s="135">
        <f t="shared" si="18"/>
        <v>43.183304</v>
      </c>
      <c r="E578">
        <f>INDEX('[3]wti-crude-oil-prices-10-year-da'!$B$655:$B$2543,MATCH(A578,'[3]wti-crude-oil-prices-10-year-da'!$A$655:$A$2543,0))</f>
        <v>46.54</v>
      </c>
      <c r="F578">
        <f t="shared" si="17"/>
        <v>2991.5911999999998</v>
      </c>
      <c r="G578" t="s">
        <v>241</v>
      </c>
    </row>
    <row r="579" spans="1:7" x14ac:dyDescent="0.25">
      <c r="A579" s="133">
        <v>42933</v>
      </c>
      <c r="B579" s="134">
        <v>64.34</v>
      </c>
      <c r="C579" s="134">
        <f>INDEX('[2]cotton-prices-historical-chart-'!$B$10700:$B$12603,MATCH(A579,'[2]cotton-prices-historical-chart-'!$A$10700:$A$12603,0))</f>
        <v>0.68569999999999998</v>
      </c>
      <c r="D579" s="135">
        <f t="shared" si="18"/>
        <v>44.117938000000002</v>
      </c>
      <c r="E579">
        <f>INDEX('[3]wti-crude-oil-prices-10-year-da'!$B$655:$B$2543,MATCH(A579,'[3]wti-crude-oil-prices-10-year-da'!$A$655:$A$2543,0))</f>
        <v>46.061999999999998</v>
      </c>
      <c r="F579">
        <f t="shared" ref="F579:F642" si="19">IFERROR(E579*B579,"")</f>
        <v>2963.6290800000002</v>
      </c>
      <c r="G579" t="s">
        <v>241</v>
      </c>
    </row>
    <row r="580" spans="1:7" x14ac:dyDescent="0.25">
      <c r="A580" s="133">
        <v>42934</v>
      </c>
      <c r="B580" s="134">
        <v>64.319999999999993</v>
      </c>
      <c r="C580" s="134">
        <f>INDEX('[2]cotton-prices-historical-chart-'!$B$10700:$B$12603,MATCH(A580,'[2]cotton-prices-historical-chart-'!$A$10700:$A$12603,0))</f>
        <v>0.68859999999999999</v>
      </c>
      <c r="D580" s="135">
        <f t="shared" si="18"/>
        <v>44.290751999999998</v>
      </c>
      <c r="E580">
        <f>INDEX('[3]wti-crude-oil-prices-10-year-da'!$B$655:$B$2543,MATCH(A580,'[3]wti-crude-oil-prices-10-year-da'!$A$655:$A$2543,0))</f>
        <v>46.475999999999999</v>
      </c>
      <c r="F580">
        <f t="shared" si="19"/>
        <v>2989.3363199999994</v>
      </c>
      <c r="G580" t="s">
        <v>241</v>
      </c>
    </row>
    <row r="581" spans="1:7" x14ac:dyDescent="0.25">
      <c r="A581" s="133">
        <v>42935</v>
      </c>
      <c r="B581" s="134">
        <v>64.3</v>
      </c>
      <c r="C581" s="134">
        <f>INDEX('[2]cotton-prices-historical-chart-'!$B$10700:$B$12603,MATCH(A581,'[2]cotton-prices-historical-chart-'!$A$10700:$A$12603,0))</f>
        <v>0.68759999999999999</v>
      </c>
      <c r="D581" s="135">
        <f t="shared" si="18"/>
        <v>44.212679999999999</v>
      </c>
      <c r="E581">
        <f>INDEX('[3]wti-crude-oil-prices-10-year-da'!$B$655:$B$2543,MATCH(A581,'[3]wti-crude-oil-prices-10-year-da'!$A$655:$A$2543,0))</f>
        <v>47.24</v>
      </c>
      <c r="F581">
        <f t="shared" si="19"/>
        <v>3037.5320000000002</v>
      </c>
      <c r="G581" t="s">
        <v>241</v>
      </c>
    </row>
    <row r="582" spans="1:7" x14ac:dyDescent="0.25">
      <c r="A582" s="133">
        <v>42936</v>
      </c>
      <c r="B582" s="134">
        <v>64.33</v>
      </c>
      <c r="C582" s="134">
        <f>INDEX('[2]cotton-prices-historical-chart-'!$B$10700:$B$12603,MATCH(A582,'[2]cotton-prices-historical-chart-'!$A$10700:$A$12603,0))</f>
        <v>0.69550000000000001</v>
      </c>
      <c r="D582" s="135">
        <f t="shared" si="18"/>
        <v>44.741515</v>
      </c>
      <c r="E582">
        <f>INDEX('[3]wti-crude-oil-prices-10-year-da'!$B$655:$B$2543,MATCH(A582,'[3]wti-crude-oil-prices-10-year-da'!$A$655:$A$2543,0))</f>
        <v>46.893999999999998</v>
      </c>
      <c r="F582">
        <f t="shared" si="19"/>
        <v>3016.6910199999998</v>
      </c>
      <c r="G582" t="s">
        <v>241</v>
      </c>
    </row>
    <row r="583" spans="1:7" x14ac:dyDescent="0.25">
      <c r="A583" s="133">
        <v>42937</v>
      </c>
      <c r="B583" s="134">
        <v>64.48</v>
      </c>
      <c r="C583" s="134">
        <f>INDEX('[2]cotton-prices-historical-chart-'!$B$10700:$B$12603,MATCH(A583,'[2]cotton-prices-historical-chart-'!$A$10700:$A$12603,0))</f>
        <v>0.69140000000000001</v>
      </c>
      <c r="D583" s="135">
        <f t="shared" si="18"/>
        <v>44.581472000000005</v>
      </c>
      <c r="E583">
        <f>INDEX('[3]wti-crude-oil-prices-10-year-da'!$B$655:$B$2543,MATCH(A583,'[3]wti-crude-oil-prices-10-year-da'!$A$655:$A$2543,0))</f>
        <v>45.77</v>
      </c>
      <c r="F583">
        <f t="shared" si="19"/>
        <v>2951.2496000000006</v>
      </c>
      <c r="G583" t="s">
        <v>241</v>
      </c>
    </row>
    <row r="584" spans="1:7" x14ac:dyDescent="0.25">
      <c r="A584" s="133">
        <v>42940</v>
      </c>
      <c r="B584" s="134">
        <v>64.38</v>
      </c>
      <c r="C584" s="134">
        <f>INDEX('[2]cotton-prices-historical-chart-'!$B$10700:$B$12603,MATCH(A584,'[2]cotton-prices-historical-chart-'!$A$10700:$A$12603,0))</f>
        <v>0.69</v>
      </c>
      <c r="D584" s="135">
        <f t="shared" si="18"/>
        <v>44.422199999999997</v>
      </c>
      <c r="E584">
        <f>INDEX('[3]wti-crude-oil-prices-10-year-da'!$B$655:$B$2543,MATCH(A584,'[3]wti-crude-oil-prices-10-year-da'!$A$655:$A$2543,0))</f>
        <v>46.34</v>
      </c>
      <c r="F584">
        <f t="shared" si="19"/>
        <v>2983.3692000000001</v>
      </c>
      <c r="G584" t="s">
        <v>241</v>
      </c>
    </row>
    <row r="585" spans="1:7" x14ac:dyDescent="0.25">
      <c r="A585" s="133">
        <v>42941</v>
      </c>
      <c r="B585" s="134">
        <v>64.45</v>
      </c>
      <c r="C585" s="134">
        <f>INDEX('[2]cotton-prices-historical-chart-'!$B$10700:$B$12603,MATCH(A585,'[2]cotton-prices-historical-chart-'!$A$10700:$A$12603,0))</f>
        <v>0.69550000000000001</v>
      </c>
      <c r="D585" s="135">
        <f t="shared" si="18"/>
        <v>44.824975000000002</v>
      </c>
      <c r="E585">
        <f>INDEX('[3]wti-crude-oil-prices-10-year-da'!$B$655:$B$2543,MATCH(A585,'[3]wti-crude-oil-prices-10-year-da'!$A$655:$A$2543,0))</f>
        <v>47.89</v>
      </c>
      <c r="F585">
        <f t="shared" si="19"/>
        <v>3086.5105000000003</v>
      </c>
      <c r="G585" t="s">
        <v>241</v>
      </c>
    </row>
    <row r="586" spans="1:7" x14ac:dyDescent="0.25">
      <c r="A586" s="133">
        <v>42942</v>
      </c>
      <c r="B586" s="134">
        <v>64.349999999999994</v>
      </c>
      <c r="C586" s="134">
        <f>INDEX('[2]cotton-prices-historical-chart-'!$B$10700:$B$12603,MATCH(A586,'[2]cotton-prices-historical-chart-'!$A$10700:$A$12603,0))</f>
        <v>0.69020000000000004</v>
      </c>
      <c r="D586" s="135">
        <f t="shared" si="18"/>
        <v>44.414369999999998</v>
      </c>
      <c r="E586">
        <f>INDEX('[3]wti-crude-oil-prices-10-year-da'!$B$655:$B$2543,MATCH(A586,'[3]wti-crude-oil-prices-10-year-da'!$A$655:$A$2543,0))</f>
        <v>48.75</v>
      </c>
      <c r="F586">
        <f t="shared" si="19"/>
        <v>3137.0624999999995</v>
      </c>
      <c r="G586" t="s">
        <v>241</v>
      </c>
    </row>
    <row r="587" spans="1:7" x14ac:dyDescent="0.25">
      <c r="A587" s="133">
        <v>42943</v>
      </c>
      <c r="B587" s="134">
        <v>64.2</v>
      </c>
      <c r="C587" s="134">
        <f>INDEX('[2]cotton-prices-historical-chart-'!$B$10700:$B$12603,MATCH(A587,'[2]cotton-prices-historical-chart-'!$A$10700:$A$12603,0))</f>
        <v>0.70499999999999996</v>
      </c>
      <c r="D587" s="135">
        <f t="shared" si="18"/>
        <v>45.261000000000003</v>
      </c>
      <c r="E587">
        <f>INDEX('[3]wti-crude-oil-prices-10-year-da'!$B$655:$B$2543,MATCH(A587,'[3]wti-crude-oil-prices-10-year-da'!$A$655:$A$2543,0))</f>
        <v>49.04</v>
      </c>
      <c r="F587">
        <f t="shared" si="19"/>
        <v>3148.3679999999999</v>
      </c>
      <c r="G587" t="s">
        <v>241</v>
      </c>
    </row>
    <row r="588" spans="1:7" x14ac:dyDescent="0.25">
      <c r="A588" s="133">
        <v>42944</v>
      </c>
      <c r="B588" s="134">
        <v>64.13</v>
      </c>
      <c r="C588" s="134">
        <f>INDEX('[2]cotton-prices-historical-chart-'!$B$10700:$B$12603,MATCH(A588,'[2]cotton-prices-historical-chart-'!$A$10700:$A$12603,0))</f>
        <v>0.70220000000000005</v>
      </c>
      <c r="D588" s="135">
        <f t="shared" si="18"/>
        <v>45.032086</v>
      </c>
      <c r="E588">
        <f>INDEX('[3]wti-crude-oil-prices-10-year-da'!$B$655:$B$2543,MATCH(A588,'[3]wti-crude-oil-prices-10-year-da'!$A$655:$A$2543,0))</f>
        <v>49.71</v>
      </c>
      <c r="F588">
        <f t="shared" si="19"/>
        <v>3187.9022999999997</v>
      </c>
      <c r="G588" t="s">
        <v>241</v>
      </c>
    </row>
    <row r="589" spans="1:7" x14ac:dyDescent="0.25">
      <c r="A589" s="133">
        <v>42947</v>
      </c>
      <c r="B589" s="134">
        <v>64.19</v>
      </c>
      <c r="C589" s="134">
        <f>INDEX('[2]cotton-prices-historical-chart-'!$B$10700:$B$12603,MATCH(A589,'[2]cotton-prices-historical-chart-'!$A$10700:$A$12603,0))</f>
        <v>0.70499999999999996</v>
      </c>
      <c r="D589" s="135">
        <f t="shared" si="18"/>
        <v>45.253949999999996</v>
      </c>
      <c r="E589">
        <f>INDEX('[3]wti-crude-oil-prices-10-year-da'!$B$655:$B$2543,MATCH(A589,'[3]wti-crude-oil-prices-10-year-da'!$A$655:$A$2543,0))</f>
        <v>50.17</v>
      </c>
      <c r="F589">
        <f t="shared" si="19"/>
        <v>3220.4123</v>
      </c>
      <c r="G589" t="s">
        <v>241</v>
      </c>
    </row>
    <row r="590" spans="1:7" x14ac:dyDescent="0.25">
      <c r="A590" s="133">
        <v>42948</v>
      </c>
      <c r="B590" s="134">
        <v>64.06</v>
      </c>
      <c r="C590" s="134">
        <f>INDEX('[2]cotton-prices-historical-chart-'!$B$10700:$B$12603,MATCH(A590,'[2]cotton-prices-historical-chart-'!$A$10700:$A$12603,0))</f>
        <v>0.7117</v>
      </c>
      <c r="D590" s="135">
        <f t="shared" si="18"/>
        <v>45.591501999999998</v>
      </c>
      <c r="E590">
        <f>INDEX('[3]wti-crude-oil-prices-10-year-da'!$B$655:$B$2543,MATCH(A590,'[3]wti-crude-oil-prices-10-year-da'!$A$655:$A$2543,0))</f>
        <v>49.16</v>
      </c>
      <c r="F590">
        <f t="shared" si="19"/>
        <v>3149.1895999999997</v>
      </c>
      <c r="G590" t="s">
        <v>241</v>
      </c>
    </row>
    <row r="591" spans="1:7" x14ac:dyDescent="0.25">
      <c r="A591" s="133">
        <v>42949</v>
      </c>
      <c r="B591" s="134">
        <v>63.67</v>
      </c>
      <c r="C591" s="134">
        <f>INDEX('[2]cotton-prices-historical-chart-'!$B$10700:$B$12603,MATCH(A591,'[2]cotton-prices-historical-chart-'!$A$10700:$A$12603,0))</f>
        <v>0.71750000000000003</v>
      </c>
      <c r="D591" s="135">
        <f t="shared" si="18"/>
        <v>45.683225</v>
      </c>
      <c r="E591">
        <f>INDEX('[3]wti-crude-oil-prices-10-year-da'!$B$655:$B$2543,MATCH(A591,'[3]wti-crude-oil-prices-10-year-da'!$A$655:$A$2543,0))</f>
        <v>49.59</v>
      </c>
      <c r="F591">
        <f t="shared" si="19"/>
        <v>3157.3953000000001</v>
      </c>
      <c r="G591" t="s">
        <v>241</v>
      </c>
    </row>
    <row r="592" spans="1:7" x14ac:dyDescent="0.25">
      <c r="A592" s="133">
        <v>42950</v>
      </c>
      <c r="B592" s="134">
        <v>63.72</v>
      </c>
      <c r="C592" s="134">
        <f>INDEX('[2]cotton-prices-historical-chart-'!$B$10700:$B$12603,MATCH(A592,'[2]cotton-prices-historical-chart-'!$A$10700:$A$12603,0))</f>
        <v>0.71550000000000002</v>
      </c>
      <c r="D592" s="135">
        <f t="shared" si="18"/>
        <v>45.591659999999997</v>
      </c>
      <c r="E592">
        <f>INDEX('[3]wti-crude-oil-prices-10-year-da'!$B$655:$B$2543,MATCH(A592,'[3]wti-crude-oil-prices-10-year-da'!$A$655:$A$2543,0))</f>
        <v>49.03</v>
      </c>
      <c r="F592">
        <f t="shared" si="19"/>
        <v>3124.1916000000001</v>
      </c>
      <c r="G592" t="s">
        <v>241</v>
      </c>
    </row>
    <row r="593" spans="1:7" x14ac:dyDescent="0.25">
      <c r="A593" s="133">
        <v>42951</v>
      </c>
      <c r="B593" s="134">
        <v>63.68</v>
      </c>
      <c r="C593" s="134">
        <f>INDEX('[2]cotton-prices-historical-chart-'!$B$10700:$B$12603,MATCH(A593,'[2]cotton-prices-historical-chart-'!$A$10700:$A$12603,0))</f>
        <v>0.70989999999999998</v>
      </c>
      <c r="D593" s="135">
        <f t="shared" si="18"/>
        <v>45.206432</v>
      </c>
      <c r="E593">
        <f>INDEX('[3]wti-crude-oil-prices-10-year-da'!$B$655:$B$2543,MATCH(A593,'[3]wti-crude-oil-prices-10-year-da'!$A$655:$A$2543,0))</f>
        <v>49.58</v>
      </c>
      <c r="F593">
        <f t="shared" si="19"/>
        <v>3157.2543999999998</v>
      </c>
      <c r="G593" t="s">
        <v>241</v>
      </c>
    </row>
    <row r="594" spans="1:7" x14ac:dyDescent="0.25">
      <c r="A594" s="133">
        <v>42954</v>
      </c>
      <c r="B594" s="134">
        <v>63.85</v>
      </c>
      <c r="C594" s="134">
        <f>INDEX('[2]cotton-prices-historical-chart-'!$B$10700:$B$12603,MATCH(A594,'[2]cotton-prices-historical-chart-'!$A$10700:$A$12603,0))</f>
        <v>0.71220000000000006</v>
      </c>
      <c r="D594" s="135">
        <f t="shared" si="18"/>
        <v>45.473970000000001</v>
      </c>
      <c r="E594">
        <f>INDEX('[3]wti-crude-oil-prices-10-year-da'!$B$655:$B$2543,MATCH(A594,'[3]wti-crude-oil-prices-10-year-da'!$A$655:$A$2543,0))</f>
        <v>49.39</v>
      </c>
      <c r="F594">
        <f t="shared" si="19"/>
        <v>3153.5515</v>
      </c>
      <c r="G594" t="s">
        <v>241</v>
      </c>
    </row>
    <row r="595" spans="1:7" x14ac:dyDescent="0.25">
      <c r="A595" s="133">
        <v>42955</v>
      </c>
      <c r="B595" s="134">
        <v>63.71</v>
      </c>
      <c r="C595" s="134">
        <f>INDEX('[2]cotton-prices-historical-chart-'!$B$10700:$B$12603,MATCH(A595,'[2]cotton-prices-historical-chart-'!$A$10700:$A$12603,0))</f>
        <v>0.71909999999999996</v>
      </c>
      <c r="D595" s="135">
        <f t="shared" si="18"/>
        <v>45.813860999999996</v>
      </c>
      <c r="E595">
        <f>INDEX('[3]wti-crude-oil-prices-10-year-da'!$B$655:$B$2543,MATCH(A595,'[3]wti-crude-oil-prices-10-year-da'!$A$655:$A$2543,0))</f>
        <v>49.17</v>
      </c>
      <c r="F595">
        <f t="shared" si="19"/>
        <v>3132.6206999999999</v>
      </c>
      <c r="G595" t="s">
        <v>241</v>
      </c>
    </row>
    <row r="596" spans="1:7" x14ac:dyDescent="0.25">
      <c r="A596" s="133">
        <v>42956</v>
      </c>
      <c r="B596" s="134">
        <v>63.91</v>
      </c>
      <c r="C596" s="134">
        <f>INDEX('[2]cotton-prices-historical-chart-'!$B$10700:$B$12603,MATCH(A596,'[2]cotton-prices-historical-chart-'!$A$10700:$A$12603,0))</f>
        <v>0.71819999999999995</v>
      </c>
      <c r="D596" s="135">
        <f t="shared" si="18"/>
        <v>45.900161999999995</v>
      </c>
      <c r="E596">
        <f>INDEX('[3]wti-crude-oil-prices-10-year-da'!$B$655:$B$2543,MATCH(A596,'[3]wti-crude-oil-prices-10-year-da'!$A$655:$A$2543,0))</f>
        <v>49.56</v>
      </c>
      <c r="F596">
        <f t="shared" si="19"/>
        <v>3167.3795999999998</v>
      </c>
      <c r="G596" t="s">
        <v>241</v>
      </c>
    </row>
    <row r="597" spans="1:7" x14ac:dyDescent="0.25">
      <c r="A597" s="133">
        <v>42957</v>
      </c>
      <c r="B597" s="134">
        <v>64.150000000000006</v>
      </c>
      <c r="C597" s="134">
        <f>INDEX('[2]cotton-prices-historical-chart-'!$B$10700:$B$12603,MATCH(A597,'[2]cotton-prices-historical-chart-'!$A$10700:$A$12603,0))</f>
        <v>0.69259999999999999</v>
      </c>
      <c r="D597" s="135">
        <f t="shared" si="18"/>
        <v>44.430290000000007</v>
      </c>
      <c r="E597">
        <f>INDEX('[3]wti-crude-oil-prices-10-year-da'!$B$655:$B$2543,MATCH(A597,'[3]wti-crude-oil-prices-10-year-da'!$A$655:$A$2543,0))</f>
        <v>48.59</v>
      </c>
      <c r="F597">
        <f t="shared" si="19"/>
        <v>3117.0485000000003</v>
      </c>
      <c r="G597" t="s">
        <v>241</v>
      </c>
    </row>
    <row r="598" spans="1:7" x14ac:dyDescent="0.25">
      <c r="A598" s="133">
        <v>42958</v>
      </c>
      <c r="B598" s="134">
        <v>64.08</v>
      </c>
      <c r="C598" s="134">
        <f>INDEX('[2]cotton-prices-historical-chart-'!$B$10700:$B$12603,MATCH(A598,'[2]cotton-prices-historical-chart-'!$A$10700:$A$12603,0))</f>
        <v>0.69240000000000002</v>
      </c>
      <c r="D598" s="135">
        <f t="shared" si="18"/>
        <v>44.368991999999999</v>
      </c>
      <c r="E598">
        <f>INDEX('[3]wti-crude-oil-prices-10-year-da'!$B$655:$B$2543,MATCH(A598,'[3]wti-crude-oil-prices-10-year-da'!$A$655:$A$2543,0))</f>
        <v>48.82</v>
      </c>
      <c r="F598">
        <f t="shared" si="19"/>
        <v>3128.3856000000001</v>
      </c>
      <c r="G598" t="s">
        <v>241</v>
      </c>
    </row>
    <row r="599" spans="1:7" x14ac:dyDescent="0.25">
      <c r="A599" s="133">
        <v>42961</v>
      </c>
      <c r="B599" s="134">
        <v>64.19</v>
      </c>
      <c r="C599" s="134">
        <f>INDEX('[2]cotton-prices-historical-chart-'!$B$10700:$B$12603,MATCH(A599,'[2]cotton-prices-historical-chart-'!$A$10700:$A$12603,0))</f>
        <v>0.68500000000000005</v>
      </c>
      <c r="D599" s="135">
        <f t="shared" si="18"/>
        <v>43.970150000000004</v>
      </c>
      <c r="E599">
        <f>INDEX('[3]wti-crude-oil-prices-10-year-da'!$B$655:$B$2543,MATCH(A599,'[3]wti-crude-oil-prices-10-year-da'!$A$655:$A$2543,0))</f>
        <v>47.59</v>
      </c>
      <c r="F599">
        <f t="shared" si="19"/>
        <v>3054.8021000000003</v>
      </c>
      <c r="G599" t="s">
        <v>241</v>
      </c>
    </row>
    <row r="600" spans="1:7" x14ac:dyDescent="0.25">
      <c r="A600" s="133">
        <v>42962</v>
      </c>
      <c r="B600" s="134">
        <v>64.28</v>
      </c>
      <c r="C600" s="134">
        <f>INDEX('[2]cotton-prices-historical-chart-'!$B$10700:$B$12603,MATCH(A600,'[2]cotton-prices-historical-chart-'!$A$10700:$A$12603,0))</f>
        <v>0.67679999999999996</v>
      </c>
      <c r="D600" s="135">
        <f t="shared" si="18"/>
        <v>43.504703999999997</v>
      </c>
      <c r="E600">
        <f>INDEX('[3]wti-crude-oil-prices-10-year-da'!$B$655:$B$2543,MATCH(A600,'[3]wti-crude-oil-prices-10-year-da'!$A$655:$A$2543,0))</f>
        <v>47.55</v>
      </c>
      <c r="F600">
        <f t="shared" si="19"/>
        <v>3056.5139999999997</v>
      </c>
      <c r="G600" t="s">
        <v>241</v>
      </c>
    </row>
    <row r="601" spans="1:7" x14ac:dyDescent="0.25">
      <c r="A601" s="133">
        <v>42963</v>
      </c>
      <c r="B601" s="134">
        <v>64.17</v>
      </c>
      <c r="C601" s="134">
        <f>INDEX('[2]cotton-prices-historical-chart-'!$B$10700:$B$12603,MATCH(A601,'[2]cotton-prices-historical-chart-'!$A$10700:$A$12603,0))</f>
        <v>0.67549999999999999</v>
      </c>
      <c r="D601" s="135">
        <f t="shared" si="18"/>
        <v>43.346834999999999</v>
      </c>
      <c r="E601">
        <f>INDEX('[3]wti-crude-oil-prices-10-year-da'!$B$655:$B$2543,MATCH(A601,'[3]wti-crude-oil-prices-10-year-da'!$A$655:$A$2543,0))</f>
        <v>46.78</v>
      </c>
      <c r="F601">
        <f t="shared" si="19"/>
        <v>3001.8726000000001</v>
      </c>
      <c r="G601" t="s">
        <v>241</v>
      </c>
    </row>
    <row r="602" spans="1:7" x14ac:dyDescent="0.25">
      <c r="A602" s="133">
        <v>42964</v>
      </c>
      <c r="B602" s="134">
        <v>64.209999999999994</v>
      </c>
      <c r="C602" s="134">
        <f>INDEX('[2]cotton-prices-historical-chart-'!$B$10700:$B$12603,MATCH(A602,'[2]cotton-prices-historical-chart-'!$A$10700:$A$12603,0))</f>
        <v>0.67449999999999999</v>
      </c>
      <c r="D602" s="135">
        <f t="shared" si="18"/>
        <v>43.309644999999996</v>
      </c>
      <c r="E602">
        <f>INDEX('[3]wti-crude-oil-prices-10-year-da'!$B$655:$B$2543,MATCH(A602,'[3]wti-crude-oil-prices-10-year-da'!$A$655:$A$2543,0))</f>
        <v>47.12</v>
      </c>
      <c r="F602">
        <f t="shared" si="19"/>
        <v>3025.5751999999998</v>
      </c>
      <c r="G602" t="s">
        <v>241</v>
      </c>
    </row>
    <row r="603" spans="1:7" x14ac:dyDescent="0.25">
      <c r="A603" s="133">
        <v>42965</v>
      </c>
      <c r="B603" s="134">
        <v>64.08</v>
      </c>
      <c r="C603" s="134">
        <f>INDEX('[2]cotton-prices-historical-chart-'!$B$10700:$B$12603,MATCH(A603,'[2]cotton-prices-historical-chart-'!$A$10700:$A$12603,0))</f>
        <v>0.67789999999999995</v>
      </c>
      <c r="D603" s="135">
        <f t="shared" si="18"/>
        <v>43.439831999999996</v>
      </c>
      <c r="E603">
        <f>INDEX('[3]wti-crude-oil-prices-10-year-da'!$B$655:$B$2543,MATCH(A603,'[3]wti-crude-oil-prices-10-year-da'!$A$655:$A$2543,0))</f>
        <v>48.57</v>
      </c>
      <c r="F603">
        <f t="shared" si="19"/>
        <v>3112.3656000000001</v>
      </c>
      <c r="G603" t="s">
        <v>241</v>
      </c>
    </row>
    <row r="604" spans="1:7" x14ac:dyDescent="0.25">
      <c r="A604" s="133">
        <v>42968</v>
      </c>
      <c r="B604" s="134">
        <v>64.11</v>
      </c>
      <c r="C604" s="134">
        <f>INDEX('[2]cotton-prices-historical-chart-'!$B$10700:$B$12603,MATCH(A604,'[2]cotton-prices-historical-chart-'!$A$10700:$A$12603,0))</f>
        <v>0.68710000000000004</v>
      </c>
      <c r="D604" s="135">
        <f t="shared" si="18"/>
        <v>44.049981000000002</v>
      </c>
      <c r="E604">
        <f>INDEX('[3]wti-crude-oil-prices-10-year-da'!$B$655:$B$2543,MATCH(A604,'[3]wti-crude-oil-prices-10-year-da'!$A$655:$A$2543,0))</f>
        <v>47.466000000000001</v>
      </c>
      <c r="F604">
        <f t="shared" si="19"/>
        <v>3043.0452599999999</v>
      </c>
      <c r="G604" t="s">
        <v>241</v>
      </c>
    </row>
    <row r="605" spans="1:7" x14ac:dyDescent="0.25">
      <c r="A605" s="133">
        <v>42969</v>
      </c>
      <c r="B605" s="134">
        <v>64.069999999999993</v>
      </c>
      <c r="C605" s="134">
        <f>INDEX('[2]cotton-prices-historical-chart-'!$B$10700:$B$12603,MATCH(A605,'[2]cotton-prices-historical-chart-'!$A$10700:$A$12603,0))</f>
        <v>0.68879999999999997</v>
      </c>
      <c r="D605" s="135">
        <f t="shared" si="18"/>
        <v>44.131415999999994</v>
      </c>
      <c r="E605">
        <f>INDEX('[3]wti-crude-oil-prices-10-year-da'!$B$655:$B$2543,MATCH(A605,'[3]wti-crude-oil-prices-10-year-da'!$A$655:$A$2543,0))</f>
        <v>47.792000000000002</v>
      </c>
      <c r="F605">
        <f t="shared" si="19"/>
        <v>3062.0334399999997</v>
      </c>
      <c r="G605" t="s">
        <v>241</v>
      </c>
    </row>
    <row r="606" spans="1:7" x14ac:dyDescent="0.25">
      <c r="A606" s="133">
        <v>42970</v>
      </c>
      <c r="B606" s="134">
        <v>64.02</v>
      </c>
      <c r="C606" s="134">
        <f>INDEX('[2]cotton-prices-historical-chart-'!$B$10700:$B$12603,MATCH(A606,'[2]cotton-prices-historical-chart-'!$A$10700:$A$12603,0))</f>
        <v>0.69599999999999995</v>
      </c>
      <c r="D606" s="135">
        <f t="shared" si="18"/>
        <v>44.557919999999996</v>
      </c>
      <c r="E606">
        <f>INDEX('[3]wti-crude-oil-prices-10-year-da'!$B$655:$B$2543,MATCH(A606,'[3]wti-crude-oil-prices-10-year-da'!$A$655:$A$2543,0))</f>
        <v>48.41</v>
      </c>
      <c r="F606">
        <f t="shared" si="19"/>
        <v>3099.2081999999996</v>
      </c>
      <c r="G606" t="s">
        <v>241</v>
      </c>
    </row>
    <row r="607" spans="1:7" x14ac:dyDescent="0.25">
      <c r="A607" s="133">
        <v>42971</v>
      </c>
      <c r="B607" s="134">
        <v>64.05</v>
      </c>
      <c r="C607" s="134">
        <f>INDEX('[2]cotton-prices-historical-chart-'!$B$10700:$B$12603,MATCH(A607,'[2]cotton-prices-historical-chart-'!$A$10700:$A$12603,0))</f>
        <v>0.70169999999999999</v>
      </c>
      <c r="D607" s="135">
        <f t="shared" si="18"/>
        <v>44.943884999999995</v>
      </c>
      <c r="E607">
        <f>INDEX('[3]wti-crude-oil-prices-10-year-da'!$B$655:$B$2543,MATCH(A607,'[3]wti-crude-oil-prices-10-year-da'!$A$655:$A$2543,0))</f>
        <v>47.43</v>
      </c>
      <c r="F607">
        <f t="shared" si="19"/>
        <v>3037.8914999999997</v>
      </c>
      <c r="G607" t="s">
        <v>241</v>
      </c>
    </row>
    <row r="608" spans="1:7" x14ac:dyDescent="0.25">
      <c r="A608" s="133">
        <v>42972</v>
      </c>
      <c r="B608" s="134">
        <v>64</v>
      </c>
      <c r="C608" s="134">
        <f>INDEX('[2]cotton-prices-historical-chart-'!$B$10700:$B$12603,MATCH(A608,'[2]cotton-prices-historical-chart-'!$A$10700:$A$12603,0))</f>
        <v>0.68610000000000004</v>
      </c>
      <c r="D608" s="135">
        <f t="shared" si="18"/>
        <v>43.910400000000003</v>
      </c>
      <c r="E608">
        <f>INDEX('[3]wti-crude-oil-prices-10-year-da'!$B$655:$B$2543,MATCH(A608,'[3]wti-crude-oil-prices-10-year-da'!$A$655:$A$2543,0))</f>
        <v>47.87</v>
      </c>
      <c r="F608">
        <f t="shared" si="19"/>
        <v>3063.68</v>
      </c>
      <c r="G608" t="s">
        <v>241</v>
      </c>
    </row>
    <row r="609" spans="1:7" x14ac:dyDescent="0.25">
      <c r="A609" s="133">
        <v>42975</v>
      </c>
      <c r="B609" s="134">
        <v>63.8</v>
      </c>
      <c r="C609" s="134">
        <f>INDEX('[2]cotton-prices-historical-chart-'!$B$10700:$B$12603,MATCH(A609,'[2]cotton-prices-historical-chart-'!$A$10700:$A$12603,0))</f>
        <v>0.70330000000000004</v>
      </c>
      <c r="D609" s="135">
        <f t="shared" si="18"/>
        <v>44.870539999999998</v>
      </c>
      <c r="E609">
        <f>INDEX('[3]wti-crude-oil-prices-10-year-da'!$B$655:$B$2543,MATCH(A609,'[3]wti-crude-oil-prices-10-year-da'!$A$655:$A$2543,0))</f>
        <v>46.57</v>
      </c>
      <c r="F609">
        <f t="shared" si="19"/>
        <v>2971.1659999999997</v>
      </c>
      <c r="G609" t="s">
        <v>241</v>
      </c>
    </row>
    <row r="610" spans="1:7" x14ac:dyDescent="0.25">
      <c r="A610" s="133">
        <v>42976</v>
      </c>
      <c r="B610" s="134">
        <v>64.010000000000005</v>
      </c>
      <c r="C610" s="134">
        <f>INDEX('[2]cotton-prices-historical-chart-'!$B$10700:$B$12603,MATCH(A610,'[2]cotton-prices-historical-chart-'!$A$10700:$A$12603,0))</f>
        <v>0.7056</v>
      </c>
      <c r="D610" s="135">
        <f t="shared" si="18"/>
        <v>45.165456000000006</v>
      </c>
      <c r="E610">
        <f>INDEX('[3]wti-crude-oil-prices-10-year-da'!$B$655:$B$2543,MATCH(A610,'[3]wti-crude-oil-prices-10-year-da'!$A$655:$A$2543,0))</f>
        <v>46.44</v>
      </c>
      <c r="F610">
        <f t="shared" si="19"/>
        <v>2972.6244000000002</v>
      </c>
      <c r="G610" t="s">
        <v>241</v>
      </c>
    </row>
    <row r="611" spans="1:7" x14ac:dyDescent="0.25">
      <c r="A611" s="133">
        <v>42977</v>
      </c>
      <c r="B611" s="134">
        <v>63.95</v>
      </c>
      <c r="C611" s="134">
        <f>INDEX('[2]cotton-prices-historical-chart-'!$B$10700:$B$12603,MATCH(A611,'[2]cotton-prices-historical-chart-'!$A$10700:$A$12603,0))</f>
        <v>0.7147</v>
      </c>
      <c r="D611" s="135">
        <f t="shared" si="18"/>
        <v>45.705065000000005</v>
      </c>
      <c r="E611">
        <f>INDEX('[3]wti-crude-oil-prices-10-year-da'!$B$655:$B$2543,MATCH(A611,'[3]wti-crude-oil-prices-10-year-da'!$A$655:$A$2543,0))</f>
        <v>45.96</v>
      </c>
      <c r="F611">
        <f t="shared" si="19"/>
        <v>2939.1420000000003</v>
      </c>
      <c r="G611" t="s">
        <v>241</v>
      </c>
    </row>
    <row r="612" spans="1:7" x14ac:dyDescent="0.25">
      <c r="A612" s="133">
        <v>42978</v>
      </c>
      <c r="B612" s="134">
        <v>63.96</v>
      </c>
      <c r="C612" s="134">
        <f>INDEX('[2]cotton-prices-historical-chart-'!$B$10700:$B$12603,MATCH(A612,'[2]cotton-prices-historical-chart-'!$A$10700:$A$12603,0))</f>
        <v>0.71479999999999999</v>
      </c>
      <c r="D612" s="135">
        <f t="shared" si="18"/>
        <v>45.718608000000003</v>
      </c>
      <c r="E612">
        <f>INDEX('[3]wti-crude-oil-prices-10-year-da'!$B$655:$B$2543,MATCH(A612,'[3]wti-crude-oil-prices-10-year-da'!$A$655:$A$2543,0))</f>
        <v>47.23</v>
      </c>
      <c r="F612">
        <f t="shared" si="19"/>
        <v>3020.8307999999997</v>
      </c>
      <c r="G612" t="s">
        <v>241</v>
      </c>
    </row>
    <row r="613" spans="1:7" x14ac:dyDescent="0.25">
      <c r="A613" s="133">
        <v>42979</v>
      </c>
      <c r="B613" s="134">
        <v>63.83</v>
      </c>
      <c r="C613" s="134">
        <f>INDEX('[2]cotton-prices-historical-chart-'!$B$10700:$B$12603,MATCH(A613,'[2]cotton-prices-historical-chart-'!$A$10700:$A$12603,0))</f>
        <v>0.72550000000000003</v>
      </c>
      <c r="D613" s="135">
        <f t="shared" si="18"/>
        <v>46.308664999999998</v>
      </c>
      <c r="E613">
        <f>INDEX('[3]wti-crude-oil-prices-10-year-da'!$B$655:$B$2543,MATCH(A613,'[3]wti-crude-oil-prices-10-year-da'!$A$655:$A$2543,0))</f>
        <v>47.29</v>
      </c>
      <c r="F613">
        <f t="shared" si="19"/>
        <v>3018.5207</v>
      </c>
      <c r="G613" t="s">
        <v>241</v>
      </c>
    </row>
    <row r="614" spans="1:7" x14ac:dyDescent="0.25">
      <c r="A614" s="133">
        <v>42982</v>
      </c>
      <c r="B614" s="134">
        <v>64.040000000000006</v>
      </c>
      <c r="C614" s="134">
        <f>INDEX('[2]cotton-prices-historical-chart-'!$B$10700:$B$12603,MATCH(A614,'[2]cotton-prices-historical-chart-'!$A$10700:$A$12603,0))</f>
        <v>0.72550000000000003</v>
      </c>
      <c r="D614" s="135">
        <f t="shared" si="18"/>
        <v>46.461020000000005</v>
      </c>
      <c r="E614" t="e">
        <f>INDEX('[3]wti-crude-oil-prices-10-year-da'!$B$655:$B$2543,MATCH(A614,'[3]wti-crude-oil-prices-10-year-da'!$A$655:$A$2543,0))</f>
        <v>#N/A</v>
      </c>
      <c r="F614" t="str">
        <f t="shared" si="19"/>
        <v/>
      </c>
      <c r="G614" t="s">
        <v>241</v>
      </c>
    </row>
    <row r="615" spans="1:7" x14ac:dyDescent="0.25">
      <c r="A615" s="133">
        <v>42983</v>
      </c>
      <c r="B615" s="134">
        <v>64.12</v>
      </c>
      <c r="C615" s="134">
        <f>INDEX('[2]cotton-prices-historical-chart-'!$B$10700:$B$12603,MATCH(A615,'[2]cotton-prices-historical-chart-'!$A$10700:$A$12603,0))</f>
        <v>0.75260000000000005</v>
      </c>
      <c r="D615" s="135">
        <f t="shared" si="18"/>
        <v>48.256712000000007</v>
      </c>
      <c r="E615">
        <f>INDEX('[3]wti-crude-oil-prices-10-year-da'!$B$655:$B$2543,MATCH(A615,'[3]wti-crude-oil-prices-10-year-da'!$A$655:$A$2543,0))</f>
        <v>48.66</v>
      </c>
      <c r="F615">
        <f t="shared" si="19"/>
        <v>3120.0792000000001</v>
      </c>
      <c r="G615" t="s">
        <v>241</v>
      </c>
    </row>
    <row r="616" spans="1:7" x14ac:dyDescent="0.25">
      <c r="A616" s="133">
        <v>42984</v>
      </c>
      <c r="B616" s="134">
        <v>64.03</v>
      </c>
      <c r="C616" s="134">
        <f>INDEX('[2]cotton-prices-historical-chart-'!$B$10700:$B$12603,MATCH(A616,'[2]cotton-prices-historical-chart-'!$A$10700:$A$12603,0))</f>
        <v>0.75260000000000005</v>
      </c>
      <c r="D616" s="135">
        <f t="shared" si="18"/>
        <v>48.188978000000006</v>
      </c>
      <c r="E616">
        <f>INDEX('[3]wti-crude-oil-prices-10-year-da'!$B$655:$B$2543,MATCH(A616,'[3]wti-crude-oil-prices-10-year-da'!$A$655:$A$2543,0))</f>
        <v>49.16</v>
      </c>
      <c r="F616">
        <f t="shared" si="19"/>
        <v>3147.7147999999997</v>
      </c>
      <c r="G616" t="s">
        <v>241</v>
      </c>
    </row>
    <row r="617" spans="1:7" x14ac:dyDescent="0.25">
      <c r="A617" s="133">
        <v>42985</v>
      </c>
      <c r="B617" s="134">
        <v>63.97</v>
      </c>
      <c r="C617" s="134">
        <f>INDEX('[2]cotton-prices-historical-chart-'!$B$10700:$B$12603,MATCH(A617,'[2]cotton-prices-historical-chart-'!$A$10700:$A$12603,0))</f>
        <v>0.75029999999999997</v>
      </c>
      <c r="D617" s="135">
        <f t="shared" si="18"/>
        <v>47.996690999999998</v>
      </c>
      <c r="E617">
        <f>INDEX('[3]wti-crude-oil-prices-10-year-da'!$B$655:$B$2543,MATCH(A617,'[3]wti-crude-oil-prices-10-year-da'!$A$655:$A$2543,0))</f>
        <v>49.09</v>
      </c>
      <c r="F617">
        <f t="shared" si="19"/>
        <v>3140.2873</v>
      </c>
      <c r="G617" t="s">
        <v>241</v>
      </c>
    </row>
    <row r="618" spans="1:7" x14ac:dyDescent="0.25">
      <c r="A618" s="133">
        <v>42986</v>
      </c>
      <c r="B618" s="134">
        <v>63.95</v>
      </c>
      <c r="C618" s="134">
        <f>INDEX('[2]cotton-prices-historical-chart-'!$B$10700:$B$12603,MATCH(A618,'[2]cotton-prices-historical-chart-'!$A$10700:$A$12603,0))</f>
        <v>0.75590000000000002</v>
      </c>
      <c r="D618" s="135">
        <f t="shared" si="18"/>
        <v>48.339805000000005</v>
      </c>
      <c r="E618">
        <f>INDEX('[3]wti-crude-oil-prices-10-year-da'!$B$655:$B$2543,MATCH(A618,'[3]wti-crude-oil-prices-10-year-da'!$A$655:$A$2543,0))</f>
        <v>47.48</v>
      </c>
      <c r="F618">
        <f t="shared" si="19"/>
        <v>3036.346</v>
      </c>
      <c r="G618" t="s">
        <v>241</v>
      </c>
    </row>
    <row r="619" spans="1:7" x14ac:dyDescent="0.25">
      <c r="A619" s="133">
        <v>42989</v>
      </c>
      <c r="B619" s="134">
        <v>63.98</v>
      </c>
      <c r="C619" s="134">
        <f>INDEX('[2]cotton-prices-historical-chart-'!$B$10700:$B$12603,MATCH(A619,'[2]cotton-prices-historical-chart-'!$A$10700:$A$12603,0))</f>
        <v>0.73709999999999998</v>
      </c>
      <c r="D619" s="135">
        <f t="shared" si="18"/>
        <v>47.159657999999993</v>
      </c>
      <c r="E619">
        <f>INDEX('[3]wti-crude-oil-prices-10-year-da'!$B$655:$B$2543,MATCH(A619,'[3]wti-crude-oil-prices-10-year-da'!$A$655:$A$2543,0))</f>
        <v>48.07</v>
      </c>
      <c r="F619">
        <f t="shared" si="19"/>
        <v>3075.5185999999999</v>
      </c>
      <c r="G619" t="s">
        <v>241</v>
      </c>
    </row>
    <row r="620" spans="1:7" x14ac:dyDescent="0.25">
      <c r="A620" s="133">
        <v>42990</v>
      </c>
      <c r="B620" s="134">
        <v>63.99</v>
      </c>
      <c r="C620" s="134">
        <f>INDEX('[2]cotton-prices-historical-chart-'!$B$10700:$B$12603,MATCH(A620,'[2]cotton-prices-historical-chart-'!$A$10700:$A$12603,0))</f>
        <v>0.70709999999999995</v>
      </c>
      <c r="D620" s="135">
        <f t="shared" si="18"/>
        <v>45.247329000000001</v>
      </c>
      <c r="E620">
        <f>INDEX('[3]wti-crude-oil-prices-10-year-da'!$B$655:$B$2543,MATCH(A620,'[3]wti-crude-oil-prices-10-year-da'!$A$655:$A$2543,0))</f>
        <v>48.23</v>
      </c>
      <c r="F620">
        <f t="shared" si="19"/>
        <v>3086.2376999999997</v>
      </c>
      <c r="G620" t="s">
        <v>241</v>
      </c>
    </row>
    <row r="621" spans="1:7" x14ac:dyDescent="0.25">
      <c r="A621" s="133">
        <v>42991</v>
      </c>
      <c r="B621" s="134">
        <v>64.13</v>
      </c>
      <c r="C621" s="134">
        <f>INDEX('[2]cotton-prices-historical-chart-'!$B$10700:$B$12603,MATCH(A621,'[2]cotton-prices-historical-chart-'!$A$10700:$A$12603,0))</f>
        <v>0.69979999999999998</v>
      </c>
      <c r="D621" s="135">
        <f t="shared" si="18"/>
        <v>44.878173999999994</v>
      </c>
      <c r="E621">
        <f>INDEX('[3]wti-crude-oil-prices-10-year-da'!$B$655:$B$2543,MATCH(A621,'[3]wti-crude-oil-prices-10-year-da'!$A$655:$A$2543,0))</f>
        <v>49.3</v>
      </c>
      <c r="F621">
        <f t="shared" si="19"/>
        <v>3161.6089999999995</v>
      </c>
      <c r="G621" t="s">
        <v>241</v>
      </c>
    </row>
    <row r="622" spans="1:7" x14ac:dyDescent="0.25">
      <c r="A622" s="133">
        <v>42992</v>
      </c>
      <c r="B622" s="134">
        <v>64.180000000000007</v>
      </c>
      <c r="C622" s="134">
        <f>INDEX('[2]cotton-prices-historical-chart-'!$B$10700:$B$12603,MATCH(A622,'[2]cotton-prices-historical-chart-'!$A$10700:$A$12603,0))</f>
        <v>0.69779999999999998</v>
      </c>
      <c r="D622" s="135">
        <f t="shared" ref="D622:D684" si="20">C622*B622</f>
        <v>44.784804000000001</v>
      </c>
      <c r="E622">
        <f>INDEX('[3]wti-crude-oil-prices-10-year-da'!$B$655:$B$2543,MATCH(A622,'[3]wti-crude-oil-prices-10-year-da'!$A$655:$A$2543,0))</f>
        <v>49.89</v>
      </c>
      <c r="F622">
        <f t="shared" si="19"/>
        <v>3201.9402000000005</v>
      </c>
      <c r="G622" t="s">
        <v>241</v>
      </c>
    </row>
    <row r="623" spans="1:7" x14ac:dyDescent="0.25">
      <c r="A623" s="133">
        <v>42993</v>
      </c>
      <c r="B623" s="134">
        <v>64.150000000000006</v>
      </c>
      <c r="C623" s="134">
        <f>INDEX('[2]cotton-prices-historical-chart-'!$B$10700:$B$12603,MATCH(A623,'[2]cotton-prices-historical-chart-'!$A$10700:$A$12603,0))</f>
        <v>0.70130000000000003</v>
      </c>
      <c r="D623" s="135">
        <f t="shared" si="20"/>
        <v>44.988395000000004</v>
      </c>
      <c r="E623">
        <f>INDEX('[3]wti-crude-oil-prices-10-year-da'!$B$655:$B$2543,MATCH(A623,'[3]wti-crude-oil-prices-10-year-da'!$A$655:$A$2543,0))</f>
        <v>50</v>
      </c>
      <c r="F623">
        <f t="shared" si="19"/>
        <v>3207.5000000000005</v>
      </c>
      <c r="G623" t="s">
        <v>241</v>
      </c>
    </row>
    <row r="624" spans="1:7" x14ac:dyDescent="0.25">
      <c r="A624" s="133">
        <v>42996</v>
      </c>
      <c r="B624" s="134">
        <v>64.19</v>
      </c>
      <c r="C624" s="134">
        <f>INDEX('[2]cotton-prices-historical-chart-'!$B$10700:$B$12603,MATCH(A624,'[2]cotton-prices-historical-chart-'!$A$10700:$A$12603,0))</f>
        <v>0.70409999999999995</v>
      </c>
      <c r="D624" s="135">
        <f t="shared" si="20"/>
        <v>45.196178999999994</v>
      </c>
      <c r="E624">
        <f>INDEX('[3]wti-crude-oil-prices-10-year-da'!$B$655:$B$2543,MATCH(A624,'[3]wti-crude-oil-prices-10-year-da'!$A$655:$A$2543,0))</f>
        <v>50.085999999999999</v>
      </c>
      <c r="F624">
        <f t="shared" si="19"/>
        <v>3215.0203399999996</v>
      </c>
      <c r="G624" t="s">
        <v>241</v>
      </c>
    </row>
    <row r="625" spans="1:7" x14ac:dyDescent="0.25">
      <c r="A625" s="133">
        <v>42997</v>
      </c>
      <c r="B625" s="134">
        <v>64.31</v>
      </c>
      <c r="C625" s="134">
        <f>INDEX('[2]cotton-prices-historical-chart-'!$B$10700:$B$12603,MATCH(A625,'[2]cotton-prices-historical-chart-'!$A$10700:$A$12603,0))</f>
        <v>0.69979999999999998</v>
      </c>
      <c r="D625" s="135">
        <f t="shared" si="20"/>
        <v>45.004137999999998</v>
      </c>
      <c r="E625">
        <f>INDEX('[3]wti-crude-oil-prices-10-year-da'!$B$655:$B$2543,MATCH(A625,'[3]wti-crude-oil-prices-10-year-da'!$A$655:$A$2543,0))</f>
        <v>49.731999999999999</v>
      </c>
      <c r="F625">
        <f t="shared" si="19"/>
        <v>3198.2649200000001</v>
      </c>
      <c r="G625" t="s">
        <v>241</v>
      </c>
    </row>
    <row r="626" spans="1:7" x14ac:dyDescent="0.25">
      <c r="A626" s="133">
        <v>42998</v>
      </c>
      <c r="B626" s="134">
        <v>64.55</v>
      </c>
      <c r="C626" s="134">
        <f>INDEX('[2]cotton-prices-historical-chart-'!$B$10700:$B$12603,MATCH(A626,'[2]cotton-prices-historical-chart-'!$A$10700:$A$12603,0))</f>
        <v>0.70040000000000002</v>
      </c>
      <c r="D626" s="135">
        <f t="shared" si="20"/>
        <v>45.210819999999998</v>
      </c>
      <c r="E626">
        <f>INDEX('[3]wti-crude-oil-prices-10-year-da'!$B$655:$B$2543,MATCH(A626,'[3]wti-crude-oil-prices-10-year-da'!$A$655:$A$2543,0))</f>
        <v>50.634</v>
      </c>
      <c r="F626">
        <f t="shared" si="19"/>
        <v>3268.4247</v>
      </c>
      <c r="G626" t="s">
        <v>241</v>
      </c>
    </row>
    <row r="627" spans="1:7" x14ac:dyDescent="0.25">
      <c r="A627" s="133">
        <v>42999</v>
      </c>
      <c r="B627" s="134">
        <v>64.92</v>
      </c>
      <c r="C627" s="134">
        <f>INDEX('[2]cotton-prices-historical-chart-'!$B$10700:$B$12603,MATCH(A627,'[2]cotton-prices-historical-chart-'!$A$10700:$A$12603,0))</f>
        <v>0.69040000000000001</v>
      </c>
      <c r="D627" s="135">
        <f t="shared" si="20"/>
        <v>44.820768000000001</v>
      </c>
      <c r="E627">
        <f>INDEX('[3]wti-crude-oil-prices-10-year-da'!$B$655:$B$2543,MATCH(A627,'[3]wti-crude-oil-prices-10-year-da'!$A$655:$A$2543,0))</f>
        <v>50.55</v>
      </c>
      <c r="F627">
        <f t="shared" si="19"/>
        <v>3281.7059999999997</v>
      </c>
      <c r="G627" t="s">
        <v>241</v>
      </c>
    </row>
    <row r="628" spans="1:7" x14ac:dyDescent="0.25">
      <c r="A628" s="133">
        <v>43000</v>
      </c>
      <c r="B628" s="134">
        <v>64.91</v>
      </c>
      <c r="C628" s="134">
        <f>INDEX('[2]cotton-prices-historical-chart-'!$B$10700:$B$12603,MATCH(A628,'[2]cotton-prices-historical-chart-'!$A$10700:$A$12603,0))</f>
        <v>0.69089999999999996</v>
      </c>
      <c r="D628" s="135">
        <f t="shared" si="20"/>
        <v>44.846318999999994</v>
      </c>
      <c r="E628">
        <f>INDEX('[3]wti-crude-oil-prices-10-year-da'!$B$655:$B$2543,MATCH(A628,'[3]wti-crude-oil-prices-10-year-da'!$A$655:$A$2543,0))</f>
        <v>50.66</v>
      </c>
      <c r="F628">
        <f t="shared" si="19"/>
        <v>3288.3405999999995</v>
      </c>
      <c r="G628" t="s">
        <v>241</v>
      </c>
    </row>
    <row r="629" spans="1:7" x14ac:dyDescent="0.25">
      <c r="A629" s="133">
        <v>43003</v>
      </c>
      <c r="B629" s="134">
        <v>65.28</v>
      </c>
      <c r="C629" s="134">
        <f>INDEX('[2]cotton-prices-historical-chart-'!$B$10700:$B$12603,MATCH(A629,'[2]cotton-prices-historical-chart-'!$A$10700:$A$12603,0))</f>
        <v>0.70089999999999997</v>
      </c>
      <c r="D629" s="135">
        <f t="shared" si="20"/>
        <v>45.754751999999996</v>
      </c>
      <c r="E629">
        <f>INDEX('[3]wti-crude-oil-prices-10-year-da'!$B$655:$B$2543,MATCH(A629,'[3]wti-crude-oil-prices-10-year-da'!$A$655:$A$2543,0))</f>
        <v>52.22</v>
      </c>
      <c r="F629">
        <f t="shared" si="19"/>
        <v>3408.9216000000001</v>
      </c>
      <c r="G629" t="s">
        <v>241</v>
      </c>
    </row>
    <row r="630" spans="1:7" x14ac:dyDescent="0.25">
      <c r="A630" s="133">
        <v>43004</v>
      </c>
      <c r="B630" s="134">
        <v>65.36</v>
      </c>
      <c r="C630" s="134">
        <f>INDEX('[2]cotton-prices-historical-chart-'!$B$10700:$B$12603,MATCH(A630,'[2]cotton-prices-historical-chart-'!$A$10700:$A$12603,0))</f>
        <v>0.6925</v>
      </c>
      <c r="D630" s="135">
        <f t="shared" si="20"/>
        <v>45.261800000000001</v>
      </c>
      <c r="E630">
        <f>INDEX('[3]wti-crude-oil-prices-10-year-da'!$B$655:$B$2543,MATCH(A630,'[3]wti-crude-oil-prices-10-year-da'!$A$655:$A$2543,0))</f>
        <v>51.88</v>
      </c>
      <c r="F630">
        <f t="shared" si="19"/>
        <v>3390.8768</v>
      </c>
      <c r="G630" t="s">
        <v>241</v>
      </c>
    </row>
    <row r="631" spans="1:7" x14ac:dyDescent="0.25">
      <c r="A631" s="133">
        <v>43005</v>
      </c>
      <c r="B631" s="134">
        <v>65.540000000000006</v>
      </c>
      <c r="C631" s="134">
        <f>INDEX('[2]cotton-prices-historical-chart-'!$B$10700:$B$12603,MATCH(A631,'[2]cotton-prices-historical-chart-'!$A$10700:$A$12603,0))</f>
        <v>0.69030000000000002</v>
      </c>
      <c r="D631" s="135">
        <f t="shared" si="20"/>
        <v>45.242262000000004</v>
      </c>
      <c r="E631">
        <f>INDEX('[3]wti-crude-oil-prices-10-year-da'!$B$655:$B$2543,MATCH(A631,'[3]wti-crude-oil-prices-10-year-da'!$A$655:$A$2543,0))</f>
        <v>52.14</v>
      </c>
      <c r="F631">
        <f t="shared" si="19"/>
        <v>3417.2556000000004</v>
      </c>
      <c r="G631" t="s">
        <v>241</v>
      </c>
    </row>
    <row r="632" spans="1:7" x14ac:dyDescent="0.25">
      <c r="A632" s="133">
        <v>43006</v>
      </c>
      <c r="B632" s="134">
        <v>65.37</v>
      </c>
      <c r="C632" s="134">
        <f>INDEX('[2]cotton-prices-historical-chart-'!$B$10700:$B$12603,MATCH(A632,'[2]cotton-prices-historical-chart-'!$A$10700:$A$12603,0))</f>
        <v>0.69220000000000004</v>
      </c>
      <c r="D632" s="135">
        <f t="shared" si="20"/>
        <v>45.249114000000006</v>
      </c>
      <c r="E632">
        <f>INDEX('[3]wti-crude-oil-prices-10-year-da'!$B$655:$B$2543,MATCH(A632,'[3]wti-crude-oil-prices-10-year-da'!$A$655:$A$2543,0))</f>
        <v>51.56</v>
      </c>
      <c r="F632">
        <f t="shared" si="19"/>
        <v>3370.4772000000003</v>
      </c>
      <c r="G632" t="s">
        <v>241</v>
      </c>
    </row>
    <row r="633" spans="1:7" x14ac:dyDescent="0.25">
      <c r="A633" s="133">
        <v>43007</v>
      </c>
      <c r="B633" s="134">
        <v>65.28</v>
      </c>
      <c r="C633" s="134">
        <f>INDEX('[2]cotton-prices-historical-chart-'!$B$10700:$B$12603,MATCH(A633,'[2]cotton-prices-historical-chart-'!$A$10700:$A$12603,0))</f>
        <v>0.68579999999999997</v>
      </c>
      <c r="D633" s="135">
        <f t="shared" si="20"/>
        <v>44.769024000000002</v>
      </c>
      <c r="E633">
        <f>INDEX('[3]wti-crude-oil-prices-10-year-da'!$B$655:$B$2543,MATCH(A633,'[3]wti-crude-oil-prices-10-year-da'!$A$655:$A$2543,0))</f>
        <v>51.67</v>
      </c>
      <c r="F633">
        <f t="shared" si="19"/>
        <v>3373.0176000000001</v>
      </c>
      <c r="G633" t="s">
        <v>241</v>
      </c>
    </row>
    <row r="634" spans="1:7" x14ac:dyDescent="0.25">
      <c r="A634" s="133">
        <v>43010</v>
      </c>
      <c r="B634" s="134">
        <v>65.61</v>
      </c>
      <c r="C634" s="134">
        <f>INDEX('[2]cotton-prices-historical-chart-'!$B$10700:$B$12603,MATCH(A634,'[2]cotton-prices-historical-chart-'!$A$10700:$A$12603,0))</f>
        <v>0.67569999999999997</v>
      </c>
      <c r="D634" s="135">
        <f t="shared" si="20"/>
        <v>44.332676999999997</v>
      </c>
      <c r="E634">
        <f>INDEX('[3]wti-crude-oil-prices-10-year-da'!$B$655:$B$2543,MATCH(A634,'[3]wti-crude-oil-prices-10-year-da'!$A$655:$A$2543,0))</f>
        <v>50.58</v>
      </c>
      <c r="F634">
        <f t="shared" si="19"/>
        <v>3318.5537999999997</v>
      </c>
      <c r="G634" t="s">
        <v>241</v>
      </c>
    </row>
    <row r="635" spans="1:7" x14ac:dyDescent="0.25">
      <c r="A635" s="133">
        <v>43011</v>
      </c>
      <c r="B635" s="134">
        <v>65.459999999999994</v>
      </c>
      <c r="C635" s="134">
        <f>INDEX('[2]cotton-prices-historical-chart-'!$B$10700:$B$12603,MATCH(A635,'[2]cotton-prices-historical-chart-'!$A$10700:$A$12603,0))</f>
        <v>0.67520000000000002</v>
      </c>
      <c r="D635" s="135">
        <f t="shared" si="20"/>
        <v>44.198591999999998</v>
      </c>
      <c r="E635">
        <f>INDEX('[3]wti-crude-oil-prices-10-year-da'!$B$655:$B$2543,MATCH(A635,'[3]wti-crude-oil-prices-10-year-da'!$A$655:$A$2543,0))</f>
        <v>50.42</v>
      </c>
      <c r="F635">
        <f t="shared" si="19"/>
        <v>3300.4931999999999</v>
      </c>
      <c r="G635" t="s">
        <v>241</v>
      </c>
    </row>
    <row r="636" spans="1:7" x14ac:dyDescent="0.25">
      <c r="A636" s="133">
        <v>43012</v>
      </c>
      <c r="B636" s="134">
        <v>65.02</v>
      </c>
      <c r="C636" s="134">
        <f>INDEX('[2]cotton-prices-historical-chart-'!$B$10700:$B$12603,MATCH(A636,'[2]cotton-prices-historical-chart-'!$A$10700:$A$12603,0))</f>
        <v>0.68799999999999994</v>
      </c>
      <c r="D636" s="135">
        <f t="shared" si="20"/>
        <v>44.733759999999997</v>
      </c>
      <c r="E636">
        <f>INDEX('[3]wti-crude-oil-prices-10-year-da'!$B$655:$B$2543,MATCH(A636,'[3]wti-crude-oil-prices-10-year-da'!$A$655:$A$2543,0))</f>
        <v>49.98</v>
      </c>
      <c r="F636">
        <f t="shared" si="19"/>
        <v>3249.6995999999995</v>
      </c>
      <c r="G636" t="s">
        <v>241</v>
      </c>
    </row>
    <row r="637" spans="1:7" x14ac:dyDescent="0.25">
      <c r="A637" s="133">
        <v>43013</v>
      </c>
      <c r="B637" s="134">
        <v>65.22</v>
      </c>
      <c r="C637" s="134">
        <f>INDEX('[2]cotton-prices-historical-chart-'!$B$10700:$B$12603,MATCH(A637,'[2]cotton-prices-historical-chart-'!$A$10700:$A$12603,0))</f>
        <v>0.68269999999999997</v>
      </c>
      <c r="D637" s="135">
        <f t="shared" si="20"/>
        <v>44.525693999999994</v>
      </c>
      <c r="E637">
        <f>INDEX('[3]wti-crude-oil-prices-10-year-da'!$B$655:$B$2543,MATCH(A637,'[3]wti-crude-oil-prices-10-year-da'!$A$655:$A$2543,0))</f>
        <v>50.79</v>
      </c>
      <c r="F637">
        <f t="shared" si="19"/>
        <v>3312.5237999999999</v>
      </c>
      <c r="G637" t="s">
        <v>241</v>
      </c>
    </row>
    <row r="638" spans="1:7" x14ac:dyDescent="0.25">
      <c r="A638" s="133">
        <v>43014</v>
      </c>
      <c r="B638" s="134">
        <v>65.44</v>
      </c>
      <c r="C638" s="134">
        <f>INDEX('[2]cotton-prices-historical-chart-'!$B$10700:$B$12603,MATCH(A638,'[2]cotton-prices-historical-chart-'!$A$10700:$A$12603,0))</f>
        <v>0.68840000000000001</v>
      </c>
      <c r="D638" s="135">
        <f t="shared" si="20"/>
        <v>45.048895999999999</v>
      </c>
      <c r="E638">
        <f>INDEX('[3]wti-crude-oil-prices-10-year-da'!$B$655:$B$2543,MATCH(A638,'[3]wti-crude-oil-prices-10-year-da'!$A$655:$A$2543,0))</f>
        <v>49.29</v>
      </c>
      <c r="F638">
        <f t="shared" si="19"/>
        <v>3225.5375999999997</v>
      </c>
      <c r="G638" t="s">
        <v>241</v>
      </c>
    </row>
    <row r="639" spans="1:7" x14ac:dyDescent="0.25">
      <c r="A639" s="133">
        <v>43017</v>
      </c>
      <c r="B639" s="134">
        <v>65.42</v>
      </c>
      <c r="C639" s="134">
        <f>INDEX('[2]cotton-prices-historical-chart-'!$B$10700:$B$12603,MATCH(A639,'[2]cotton-prices-historical-chart-'!$A$10700:$A$12603,0))</f>
        <v>0.6895</v>
      </c>
      <c r="D639" s="135">
        <f t="shared" si="20"/>
        <v>45.107089999999999</v>
      </c>
      <c r="E639">
        <f>INDEX('[3]wti-crude-oil-prices-10-year-da'!$B$655:$B$2543,MATCH(A639,'[3]wti-crude-oil-prices-10-year-da'!$A$655:$A$2543,0))</f>
        <v>49.58</v>
      </c>
      <c r="F639">
        <f t="shared" si="19"/>
        <v>3243.5236</v>
      </c>
      <c r="G639" t="s">
        <v>241</v>
      </c>
    </row>
    <row r="640" spans="1:7" x14ac:dyDescent="0.25">
      <c r="A640" s="133">
        <v>43018</v>
      </c>
      <c r="B640" s="134">
        <v>65.23</v>
      </c>
      <c r="C640" s="134">
        <f>INDEX('[2]cotton-prices-historical-chart-'!$B$10700:$B$12603,MATCH(A640,'[2]cotton-prices-historical-chart-'!$A$10700:$A$12603,0))</f>
        <v>0.6895</v>
      </c>
      <c r="D640" s="135">
        <f t="shared" si="20"/>
        <v>44.976085000000005</v>
      </c>
      <c r="E640">
        <f>INDEX('[3]wti-crude-oil-prices-10-year-da'!$B$655:$B$2543,MATCH(A640,'[3]wti-crude-oil-prices-10-year-da'!$A$655:$A$2543,0))</f>
        <v>50.92</v>
      </c>
      <c r="F640">
        <f t="shared" si="19"/>
        <v>3321.5116000000003</v>
      </c>
      <c r="G640" t="s">
        <v>241</v>
      </c>
    </row>
    <row r="641" spans="1:7" x14ac:dyDescent="0.25">
      <c r="A641" s="133">
        <v>43019</v>
      </c>
      <c r="B641" s="134">
        <v>65.17</v>
      </c>
      <c r="C641" s="134">
        <f>INDEX('[2]cotton-prices-historical-chart-'!$B$10700:$B$12603,MATCH(A641,'[2]cotton-prices-historical-chart-'!$A$10700:$A$12603,0))</f>
        <v>0.68730000000000002</v>
      </c>
      <c r="D641" s="135">
        <f t="shared" si="20"/>
        <v>44.791341000000003</v>
      </c>
      <c r="E641">
        <f>INDEX('[3]wti-crude-oil-prices-10-year-da'!$B$655:$B$2543,MATCH(A641,'[3]wti-crude-oil-prices-10-year-da'!$A$655:$A$2543,0))</f>
        <v>51.3</v>
      </c>
      <c r="F641">
        <f t="shared" si="19"/>
        <v>3343.221</v>
      </c>
      <c r="G641" t="s">
        <v>241</v>
      </c>
    </row>
    <row r="642" spans="1:7" x14ac:dyDescent="0.25">
      <c r="A642" s="133">
        <v>43020</v>
      </c>
      <c r="B642" s="134">
        <v>65.02</v>
      </c>
      <c r="C642" s="134">
        <f>INDEX('[2]cotton-prices-historical-chart-'!$B$10700:$B$12603,MATCH(A642,'[2]cotton-prices-historical-chart-'!$A$10700:$A$12603,0))</f>
        <v>0.6784</v>
      </c>
      <c r="D642" s="135">
        <f t="shared" si="20"/>
        <v>44.109567999999996</v>
      </c>
      <c r="E642">
        <f>INDEX('[3]wti-crude-oil-prices-10-year-da'!$B$655:$B$2543,MATCH(A642,'[3]wti-crude-oil-prices-10-year-da'!$A$655:$A$2543,0))</f>
        <v>50.6</v>
      </c>
      <c r="F642">
        <f t="shared" si="19"/>
        <v>3290.0119999999997</v>
      </c>
      <c r="G642" t="s">
        <v>241</v>
      </c>
    </row>
    <row r="643" spans="1:7" x14ac:dyDescent="0.25">
      <c r="A643" s="133">
        <v>43021</v>
      </c>
      <c r="B643" s="134">
        <v>64.67</v>
      </c>
      <c r="C643" s="134">
        <f>INDEX('[2]cotton-prices-historical-chart-'!$B$10700:$B$12603,MATCH(A643,'[2]cotton-prices-historical-chart-'!$A$10700:$A$12603,0))</f>
        <v>0.68620000000000003</v>
      </c>
      <c r="D643" s="135">
        <f t="shared" si="20"/>
        <v>44.376554000000006</v>
      </c>
      <c r="E643">
        <f>INDEX('[3]wti-crude-oil-prices-10-year-da'!$B$655:$B$2543,MATCH(A643,'[3]wti-crude-oil-prices-10-year-da'!$A$655:$A$2543,0))</f>
        <v>51.45</v>
      </c>
      <c r="F643">
        <f t="shared" ref="F643:F706" si="21">IFERROR(E643*B643,"")</f>
        <v>3327.2715000000003</v>
      </c>
      <c r="G643" t="s">
        <v>241</v>
      </c>
    </row>
    <row r="644" spans="1:7" x14ac:dyDescent="0.25">
      <c r="A644" s="133">
        <v>43024</v>
      </c>
      <c r="B644" s="134">
        <v>64.7</v>
      </c>
      <c r="C644" s="134">
        <f>INDEX('[2]cotton-prices-historical-chart-'!$B$10700:$B$12603,MATCH(A644,'[2]cotton-prices-historical-chart-'!$A$10700:$A$12603,0))</f>
        <v>0.67530000000000001</v>
      </c>
      <c r="D644" s="135">
        <f t="shared" si="20"/>
        <v>43.69191</v>
      </c>
      <c r="E644">
        <f>INDEX('[3]wti-crude-oil-prices-10-year-da'!$B$655:$B$2543,MATCH(A644,'[3]wti-crude-oil-prices-10-year-da'!$A$655:$A$2543,0))</f>
        <v>51.87</v>
      </c>
      <c r="F644">
        <f t="shared" si="21"/>
        <v>3355.989</v>
      </c>
      <c r="G644" t="s">
        <v>241</v>
      </c>
    </row>
    <row r="645" spans="1:7" x14ac:dyDescent="0.25">
      <c r="A645" s="133">
        <v>43025</v>
      </c>
      <c r="B645" s="134">
        <v>64.92</v>
      </c>
      <c r="C645" s="134">
        <f>INDEX('[2]cotton-prices-historical-chart-'!$B$10700:$B$12603,MATCH(A645,'[2]cotton-prices-historical-chart-'!$A$10700:$A$12603,0))</f>
        <v>0.67769999999999997</v>
      </c>
      <c r="D645" s="135">
        <f t="shared" si="20"/>
        <v>43.996283999999996</v>
      </c>
      <c r="E645">
        <f>INDEX('[3]wti-crude-oil-prices-10-year-da'!$B$655:$B$2543,MATCH(A645,'[3]wti-crude-oil-prices-10-year-da'!$A$655:$A$2543,0))</f>
        <v>51.926000000000002</v>
      </c>
      <c r="F645">
        <f t="shared" si="21"/>
        <v>3371.0359200000003</v>
      </c>
      <c r="G645" t="s">
        <v>241</v>
      </c>
    </row>
    <row r="646" spans="1:7" x14ac:dyDescent="0.25">
      <c r="A646" s="133">
        <v>43026</v>
      </c>
      <c r="B646" s="134">
        <v>65.05</v>
      </c>
      <c r="C646" s="134">
        <f>INDEX('[2]cotton-prices-historical-chart-'!$B$10700:$B$12603,MATCH(A646,'[2]cotton-prices-historical-chart-'!$A$10700:$A$12603,0))</f>
        <v>0.67630000000000001</v>
      </c>
      <c r="D646" s="135">
        <f t="shared" si="20"/>
        <v>43.993314999999996</v>
      </c>
      <c r="E646">
        <f>INDEX('[3]wti-crude-oil-prices-10-year-da'!$B$655:$B$2543,MATCH(A646,'[3]wti-crude-oil-prices-10-year-da'!$A$655:$A$2543,0))</f>
        <v>52.128</v>
      </c>
      <c r="F646">
        <f t="shared" si="21"/>
        <v>3390.9263999999998</v>
      </c>
      <c r="G646" t="s">
        <v>241</v>
      </c>
    </row>
    <row r="647" spans="1:7" x14ac:dyDescent="0.25">
      <c r="A647" s="133">
        <v>43027</v>
      </c>
      <c r="B647" s="134">
        <v>64.92</v>
      </c>
      <c r="C647" s="134">
        <f>INDEX('[2]cotton-prices-historical-chart-'!$B$10700:$B$12603,MATCH(A647,'[2]cotton-prices-historical-chart-'!$A$10700:$A$12603,0))</f>
        <v>0.67310000000000003</v>
      </c>
      <c r="D647" s="135">
        <f t="shared" si="20"/>
        <v>43.697652000000005</v>
      </c>
      <c r="E647">
        <f>INDEX('[3]wti-crude-oil-prices-10-year-da'!$B$655:$B$2543,MATCH(A647,'[3]wti-crude-oil-prices-10-year-da'!$A$655:$A$2543,0))</f>
        <v>51.421999999999997</v>
      </c>
      <c r="F647">
        <f t="shared" si="21"/>
        <v>3338.3162400000001</v>
      </c>
      <c r="G647" t="s">
        <v>241</v>
      </c>
    </row>
    <row r="648" spans="1:7" x14ac:dyDescent="0.25">
      <c r="A648" s="133">
        <v>43028</v>
      </c>
      <c r="B648" s="134">
        <v>65.11</v>
      </c>
      <c r="C648" s="134">
        <f>INDEX('[2]cotton-prices-historical-chart-'!$B$10700:$B$12603,MATCH(A648,'[2]cotton-prices-historical-chart-'!$A$10700:$A$12603,0))</f>
        <v>0.66879999999999995</v>
      </c>
      <c r="D648" s="135">
        <f t="shared" si="20"/>
        <v>43.545567999999996</v>
      </c>
      <c r="E648">
        <f>INDEX('[3]wti-crude-oil-prices-10-year-da'!$B$655:$B$2543,MATCH(A648,'[3]wti-crude-oil-prices-10-year-da'!$A$655:$A$2543,0))</f>
        <v>51.765999999999998</v>
      </c>
      <c r="F648">
        <f t="shared" si="21"/>
        <v>3370.4842599999997</v>
      </c>
      <c r="G648" t="s">
        <v>241</v>
      </c>
    </row>
    <row r="649" spans="1:7" x14ac:dyDescent="0.25">
      <c r="A649" s="133">
        <v>43031</v>
      </c>
      <c r="B649" s="134">
        <v>65.05</v>
      </c>
      <c r="C649" s="134">
        <f>INDEX('[2]cotton-prices-historical-chart-'!$B$10700:$B$12603,MATCH(A649,'[2]cotton-prices-historical-chart-'!$A$10700:$A$12603,0))</f>
        <v>0.69720000000000004</v>
      </c>
      <c r="D649" s="135">
        <f t="shared" si="20"/>
        <v>45.35286</v>
      </c>
      <c r="E649">
        <f>INDEX('[3]wti-crude-oil-prices-10-year-da'!$B$655:$B$2543,MATCH(A649,'[3]wti-crude-oil-prices-10-year-da'!$A$655:$A$2543,0))</f>
        <v>51.9</v>
      </c>
      <c r="F649">
        <f t="shared" si="21"/>
        <v>3376.0949999999998</v>
      </c>
      <c r="G649" t="s">
        <v>241</v>
      </c>
    </row>
    <row r="650" spans="1:7" x14ac:dyDescent="0.25">
      <c r="A650" s="133">
        <v>43032</v>
      </c>
      <c r="B650" s="134">
        <v>65.09</v>
      </c>
      <c r="C650" s="134">
        <f>INDEX('[2]cotton-prices-historical-chart-'!$B$10700:$B$12603,MATCH(A650,'[2]cotton-prices-historical-chart-'!$A$10700:$A$12603,0))</f>
        <v>0.69540000000000002</v>
      </c>
      <c r="D650" s="135">
        <f t="shared" si="20"/>
        <v>45.263586000000004</v>
      </c>
      <c r="E650">
        <f>INDEX('[3]wti-crude-oil-prices-10-year-da'!$B$655:$B$2543,MATCH(A650,'[3]wti-crude-oil-prices-10-year-da'!$A$655:$A$2543,0))</f>
        <v>52.47</v>
      </c>
      <c r="F650">
        <f t="shared" si="21"/>
        <v>3415.2723000000001</v>
      </c>
      <c r="G650" t="s">
        <v>241</v>
      </c>
    </row>
    <row r="651" spans="1:7" x14ac:dyDescent="0.25">
      <c r="A651" s="133">
        <v>43033</v>
      </c>
      <c r="B651" s="134">
        <v>64.81</v>
      </c>
      <c r="C651" s="134">
        <f>INDEX('[2]cotton-prices-historical-chart-'!$B$10700:$B$12603,MATCH(A651,'[2]cotton-prices-historical-chart-'!$A$10700:$A$12603,0))</f>
        <v>0.69310000000000005</v>
      </c>
      <c r="D651" s="135">
        <f t="shared" si="20"/>
        <v>44.919811000000003</v>
      </c>
      <c r="E651">
        <f>INDEX('[3]wti-crude-oil-prices-10-year-da'!$B$655:$B$2543,MATCH(A651,'[3]wti-crude-oil-prices-10-year-da'!$A$655:$A$2543,0))</f>
        <v>52.18</v>
      </c>
      <c r="F651">
        <f t="shared" si="21"/>
        <v>3381.7858000000001</v>
      </c>
      <c r="G651" t="s">
        <v>241</v>
      </c>
    </row>
    <row r="652" spans="1:7" x14ac:dyDescent="0.25">
      <c r="A652" s="133">
        <v>43034</v>
      </c>
      <c r="B652" s="134">
        <v>65.09</v>
      </c>
      <c r="C652" s="134">
        <f>INDEX('[2]cotton-prices-historical-chart-'!$B$10700:$B$12603,MATCH(A652,'[2]cotton-prices-historical-chart-'!$A$10700:$A$12603,0))</f>
        <v>0.68189999999999995</v>
      </c>
      <c r="D652" s="135">
        <f t="shared" si="20"/>
        <v>44.384870999999997</v>
      </c>
      <c r="E652">
        <f>INDEX('[3]wti-crude-oil-prices-10-year-da'!$B$655:$B$2543,MATCH(A652,'[3]wti-crude-oil-prices-10-year-da'!$A$655:$A$2543,0))</f>
        <v>52.64</v>
      </c>
      <c r="F652">
        <f t="shared" si="21"/>
        <v>3426.3376000000003</v>
      </c>
      <c r="G652" t="s">
        <v>241</v>
      </c>
    </row>
    <row r="653" spans="1:7" x14ac:dyDescent="0.25">
      <c r="A653" s="133">
        <v>43035</v>
      </c>
      <c r="B653" s="134">
        <v>64.89</v>
      </c>
      <c r="C653" s="134">
        <f>INDEX('[2]cotton-prices-historical-chart-'!$B$10700:$B$12603,MATCH(A653,'[2]cotton-prices-historical-chart-'!$A$10700:$A$12603,0))</f>
        <v>0.68200000000000005</v>
      </c>
      <c r="D653" s="135">
        <f t="shared" si="20"/>
        <v>44.254980000000003</v>
      </c>
      <c r="E653">
        <f>INDEX('[3]wti-crude-oil-prices-10-year-da'!$B$655:$B$2543,MATCH(A653,'[3]wti-crude-oil-prices-10-year-da'!$A$655:$A$2543,0))</f>
        <v>53.9</v>
      </c>
      <c r="F653">
        <f t="shared" si="21"/>
        <v>3497.5709999999999</v>
      </c>
      <c r="G653" t="s">
        <v>241</v>
      </c>
    </row>
    <row r="654" spans="1:7" x14ac:dyDescent="0.25">
      <c r="A654" s="133">
        <v>43038</v>
      </c>
      <c r="B654" s="134">
        <v>64.86</v>
      </c>
      <c r="C654" s="134">
        <f>INDEX('[2]cotton-prices-historical-chart-'!$B$10700:$B$12603,MATCH(A654,'[2]cotton-prices-historical-chart-'!$A$10700:$A$12603,0))</f>
        <v>0.68640000000000001</v>
      </c>
      <c r="D654" s="135">
        <f t="shared" si="20"/>
        <v>44.519903999999997</v>
      </c>
      <c r="E654">
        <f>INDEX('[3]wti-crude-oil-prices-10-year-da'!$B$655:$B$2543,MATCH(A654,'[3]wti-crude-oil-prices-10-year-da'!$A$655:$A$2543,0))</f>
        <v>54.15</v>
      </c>
      <c r="F654">
        <f t="shared" si="21"/>
        <v>3512.1689999999999</v>
      </c>
      <c r="G654" t="s">
        <v>241</v>
      </c>
    </row>
    <row r="655" spans="1:7" x14ac:dyDescent="0.25">
      <c r="A655" s="133">
        <v>43039</v>
      </c>
      <c r="B655" s="134">
        <v>64.69</v>
      </c>
      <c r="C655" s="134">
        <f>INDEX('[2]cotton-prices-historical-chart-'!$B$10700:$B$12603,MATCH(A655,'[2]cotton-prices-historical-chart-'!$A$10700:$A$12603,0))</f>
        <v>0.68379999999999996</v>
      </c>
      <c r="D655" s="135">
        <f t="shared" si="20"/>
        <v>44.235021999999994</v>
      </c>
      <c r="E655">
        <f>INDEX('[3]wti-crude-oil-prices-10-year-da'!$B$655:$B$2543,MATCH(A655,'[3]wti-crude-oil-prices-10-year-da'!$A$655:$A$2543,0))</f>
        <v>54.38</v>
      </c>
      <c r="F655">
        <f t="shared" si="21"/>
        <v>3517.8422</v>
      </c>
      <c r="G655" t="s">
        <v>241</v>
      </c>
    </row>
    <row r="656" spans="1:7" x14ac:dyDescent="0.25">
      <c r="A656" s="133">
        <v>43040</v>
      </c>
      <c r="B656" s="134">
        <v>64.53</v>
      </c>
      <c r="C656" s="134">
        <f>INDEX('[2]cotton-prices-historical-chart-'!$B$10700:$B$12603,MATCH(A656,'[2]cotton-prices-historical-chart-'!$A$10700:$A$12603,0))</f>
        <v>0.68169999999999997</v>
      </c>
      <c r="D656" s="135">
        <f t="shared" si="20"/>
        <v>43.990100999999996</v>
      </c>
      <c r="E656">
        <f>INDEX('[3]wti-crude-oil-prices-10-year-da'!$B$655:$B$2543,MATCH(A656,'[3]wti-crude-oil-prices-10-year-da'!$A$655:$A$2543,0))</f>
        <v>54.3</v>
      </c>
      <c r="F656">
        <f t="shared" si="21"/>
        <v>3503.9789999999998</v>
      </c>
      <c r="G656" t="s">
        <v>241</v>
      </c>
    </row>
    <row r="657" spans="1:7" x14ac:dyDescent="0.25">
      <c r="A657" s="133">
        <v>43041</v>
      </c>
      <c r="B657" s="134">
        <v>64.5</v>
      </c>
      <c r="C657" s="134">
        <f>INDEX('[2]cotton-prices-historical-chart-'!$B$10700:$B$12603,MATCH(A657,'[2]cotton-prices-historical-chart-'!$A$10700:$A$12603,0))</f>
        <v>0.69079999999999997</v>
      </c>
      <c r="D657" s="135">
        <f t="shared" si="20"/>
        <v>44.556599999999996</v>
      </c>
      <c r="E657">
        <f>INDEX('[3]wti-crude-oil-prices-10-year-da'!$B$655:$B$2543,MATCH(A657,'[3]wti-crude-oil-prices-10-year-da'!$A$655:$A$2543,0))</f>
        <v>54.54</v>
      </c>
      <c r="F657">
        <f t="shared" si="21"/>
        <v>3517.83</v>
      </c>
      <c r="G657" t="s">
        <v>241</v>
      </c>
    </row>
    <row r="658" spans="1:7" x14ac:dyDescent="0.25">
      <c r="A658" s="133">
        <v>43042</v>
      </c>
      <c r="B658" s="134">
        <v>64.7</v>
      </c>
      <c r="C658" s="134">
        <f>INDEX('[2]cotton-prices-historical-chart-'!$B$10700:$B$12603,MATCH(A658,'[2]cotton-prices-historical-chart-'!$A$10700:$A$12603,0))</f>
        <v>0.68720000000000003</v>
      </c>
      <c r="D658" s="135">
        <f t="shared" si="20"/>
        <v>44.461840000000002</v>
      </c>
      <c r="E658">
        <f>INDEX('[3]wti-crude-oil-prices-10-year-da'!$B$655:$B$2543,MATCH(A658,'[3]wti-crude-oil-prices-10-year-da'!$A$655:$A$2543,0))</f>
        <v>55.64</v>
      </c>
      <c r="F658">
        <f t="shared" si="21"/>
        <v>3599.9080000000004</v>
      </c>
      <c r="G658" t="s">
        <v>241</v>
      </c>
    </row>
    <row r="659" spans="1:7" x14ac:dyDescent="0.25">
      <c r="A659" s="133">
        <v>43045</v>
      </c>
      <c r="B659" s="134">
        <v>64.599999999999994</v>
      </c>
      <c r="C659" s="134">
        <f>INDEX('[2]cotton-prices-historical-chart-'!$B$10700:$B$12603,MATCH(A659,'[2]cotton-prices-historical-chart-'!$A$10700:$A$12603,0))</f>
        <v>0.6885</v>
      </c>
      <c r="D659" s="135">
        <f t="shared" si="20"/>
        <v>44.477099999999993</v>
      </c>
      <c r="E659">
        <f>INDEX('[3]wti-crude-oil-prices-10-year-da'!$B$655:$B$2543,MATCH(A659,'[3]wti-crude-oil-prices-10-year-da'!$A$655:$A$2543,0))</f>
        <v>57.35</v>
      </c>
      <c r="F659">
        <f t="shared" si="21"/>
        <v>3704.81</v>
      </c>
      <c r="G659" t="s">
        <v>241</v>
      </c>
    </row>
    <row r="660" spans="1:7" x14ac:dyDescent="0.25">
      <c r="A660" s="133">
        <v>43046</v>
      </c>
      <c r="B660" s="134">
        <v>65.17</v>
      </c>
      <c r="C660" s="134">
        <f>INDEX('[2]cotton-prices-historical-chart-'!$B$10700:$B$12603,MATCH(A660,'[2]cotton-prices-historical-chart-'!$A$10700:$A$12603,0))</f>
        <v>0.68069999999999997</v>
      </c>
      <c r="D660" s="135">
        <f t="shared" si="20"/>
        <v>44.361218999999998</v>
      </c>
      <c r="E660">
        <f>INDEX('[3]wti-crude-oil-prices-10-year-da'!$B$655:$B$2543,MATCH(A660,'[3]wti-crude-oil-prices-10-year-da'!$A$655:$A$2543,0))</f>
        <v>57.2</v>
      </c>
      <c r="F660">
        <f t="shared" si="21"/>
        <v>3727.7240000000002</v>
      </c>
      <c r="G660" t="s">
        <v>241</v>
      </c>
    </row>
    <row r="661" spans="1:7" x14ac:dyDescent="0.25">
      <c r="A661" s="133">
        <v>43047</v>
      </c>
      <c r="B661" s="134">
        <v>64.91</v>
      </c>
      <c r="C661" s="134">
        <f>INDEX('[2]cotton-prices-historical-chart-'!$B$10700:$B$12603,MATCH(A661,'[2]cotton-prices-historical-chart-'!$A$10700:$A$12603,0))</f>
        <v>0.68630000000000002</v>
      </c>
      <c r="D661" s="135">
        <f t="shared" si="20"/>
        <v>44.547733000000001</v>
      </c>
      <c r="E661">
        <f>INDEX('[3]wti-crude-oil-prices-10-year-da'!$B$655:$B$2543,MATCH(A661,'[3]wti-crude-oil-prices-10-year-da'!$A$655:$A$2543,0))</f>
        <v>56.81</v>
      </c>
      <c r="F661">
        <f t="shared" si="21"/>
        <v>3687.5371</v>
      </c>
      <c r="G661" t="s">
        <v>241</v>
      </c>
    </row>
    <row r="662" spans="1:7" x14ac:dyDescent="0.25">
      <c r="A662" s="133">
        <v>43048</v>
      </c>
      <c r="B662" s="134">
        <v>64.97</v>
      </c>
      <c r="C662" s="134">
        <f>INDEX('[2]cotton-prices-historical-chart-'!$B$10700:$B$12603,MATCH(A662,'[2]cotton-prices-historical-chart-'!$A$10700:$A$12603,0))</f>
        <v>0.68289999999999995</v>
      </c>
      <c r="D662" s="135">
        <f t="shared" si="20"/>
        <v>44.368012999999998</v>
      </c>
      <c r="E662">
        <f>INDEX('[3]wti-crude-oil-prices-10-year-da'!$B$655:$B$2543,MATCH(A662,'[3]wti-crude-oil-prices-10-year-da'!$A$655:$A$2543,0))</f>
        <v>57.17</v>
      </c>
      <c r="F662">
        <f t="shared" si="21"/>
        <v>3714.3348999999998</v>
      </c>
      <c r="G662" t="s">
        <v>241</v>
      </c>
    </row>
    <row r="663" spans="1:7" x14ac:dyDescent="0.25">
      <c r="A663" s="133">
        <v>43049</v>
      </c>
      <c r="B663" s="134">
        <v>65.19</v>
      </c>
      <c r="C663" s="134">
        <f>INDEX('[2]cotton-prices-historical-chart-'!$B$10700:$B$12603,MATCH(A663,'[2]cotton-prices-historical-chart-'!$A$10700:$A$12603,0))</f>
        <v>0.6905</v>
      </c>
      <c r="D663" s="135">
        <f t="shared" si="20"/>
        <v>45.013694999999998</v>
      </c>
      <c r="E663">
        <f>INDEX('[3]wti-crude-oil-prices-10-year-da'!$B$655:$B$2543,MATCH(A663,'[3]wti-crude-oil-prices-10-year-da'!$A$655:$A$2543,0))</f>
        <v>56.74</v>
      </c>
      <c r="F663">
        <f t="shared" si="21"/>
        <v>3698.8806</v>
      </c>
      <c r="G663" t="s">
        <v>241</v>
      </c>
    </row>
    <row r="664" spans="1:7" x14ac:dyDescent="0.25">
      <c r="A664" s="133">
        <v>43052</v>
      </c>
      <c r="B664" s="134">
        <v>65.44</v>
      </c>
      <c r="C664" s="134">
        <f>INDEX('[2]cotton-prices-historical-chart-'!$B$10700:$B$12603,MATCH(A664,'[2]cotton-prices-historical-chart-'!$A$10700:$A$12603,0))</f>
        <v>0.68879999999999997</v>
      </c>
      <c r="D664" s="135">
        <f t="shared" si="20"/>
        <v>45.075071999999999</v>
      </c>
      <c r="E664">
        <f>INDEX('[3]wti-crude-oil-prices-10-year-da'!$B$655:$B$2543,MATCH(A664,'[3]wti-crude-oil-prices-10-year-da'!$A$655:$A$2543,0))</f>
        <v>56.76</v>
      </c>
      <c r="F664">
        <f t="shared" si="21"/>
        <v>3714.3743999999997</v>
      </c>
      <c r="G664" t="s">
        <v>241</v>
      </c>
    </row>
    <row r="665" spans="1:7" x14ac:dyDescent="0.25">
      <c r="A665" s="133">
        <v>43053</v>
      </c>
      <c r="B665" s="134">
        <v>65.42</v>
      </c>
      <c r="C665" s="134">
        <f>INDEX('[2]cotton-prices-historical-chart-'!$B$10700:$B$12603,MATCH(A665,'[2]cotton-prices-historical-chart-'!$A$10700:$A$12603,0))</f>
        <v>0.68600000000000005</v>
      </c>
      <c r="D665" s="135">
        <f t="shared" si="20"/>
        <v>44.878120000000003</v>
      </c>
      <c r="E665">
        <f>INDEX('[3]wti-crude-oil-prices-10-year-da'!$B$655:$B$2543,MATCH(A665,'[3]wti-crude-oil-prices-10-year-da'!$A$655:$A$2543,0))</f>
        <v>55.7</v>
      </c>
      <c r="F665">
        <f t="shared" si="21"/>
        <v>3643.8940000000002</v>
      </c>
      <c r="G665" t="s">
        <v>241</v>
      </c>
    </row>
    <row r="666" spans="1:7" x14ac:dyDescent="0.25">
      <c r="A666" s="133">
        <v>43054</v>
      </c>
      <c r="B666" s="134">
        <v>65.31</v>
      </c>
      <c r="C666" s="134">
        <f>INDEX('[2]cotton-prices-historical-chart-'!$B$10700:$B$12603,MATCH(A666,'[2]cotton-prices-historical-chart-'!$A$10700:$A$12603,0))</f>
        <v>0.68810000000000004</v>
      </c>
      <c r="D666" s="135">
        <f t="shared" si="20"/>
        <v>44.939811000000006</v>
      </c>
      <c r="E666">
        <f>INDEX('[3]wti-crude-oil-prices-10-year-da'!$B$655:$B$2543,MATCH(A666,'[3]wti-crude-oil-prices-10-year-da'!$A$655:$A$2543,0))</f>
        <v>55.368000000000002</v>
      </c>
      <c r="F666">
        <f t="shared" si="21"/>
        <v>3616.0840800000001</v>
      </c>
      <c r="G666" t="s">
        <v>241</v>
      </c>
    </row>
    <row r="667" spans="1:7" x14ac:dyDescent="0.25">
      <c r="A667" s="133">
        <v>43055</v>
      </c>
      <c r="B667" s="134">
        <v>65.22</v>
      </c>
      <c r="C667" s="134">
        <f>INDEX('[2]cotton-prices-historical-chart-'!$B$10700:$B$12603,MATCH(A667,'[2]cotton-prices-historical-chart-'!$A$10700:$A$12603,0))</f>
        <v>0.69210000000000005</v>
      </c>
      <c r="D667" s="135">
        <f t="shared" si="20"/>
        <v>45.138762</v>
      </c>
      <c r="E667">
        <f>INDEX('[3]wti-crude-oil-prices-10-year-da'!$B$655:$B$2543,MATCH(A667,'[3]wti-crude-oil-prices-10-year-da'!$A$655:$A$2543,0))</f>
        <v>55.223999999999997</v>
      </c>
      <c r="F667">
        <f t="shared" si="21"/>
        <v>3601.7092799999996</v>
      </c>
      <c r="G667" t="s">
        <v>241</v>
      </c>
    </row>
    <row r="668" spans="1:7" x14ac:dyDescent="0.25">
      <c r="A668" s="133">
        <v>43056</v>
      </c>
      <c r="B668" s="134">
        <v>64.94</v>
      </c>
      <c r="C668" s="134">
        <f>INDEX('[2]cotton-prices-historical-chart-'!$B$10700:$B$12603,MATCH(A668,'[2]cotton-prices-historical-chart-'!$A$10700:$A$12603,0))</f>
        <v>0.69779999999999998</v>
      </c>
      <c r="D668" s="135">
        <f t="shared" si="20"/>
        <v>45.315131999999998</v>
      </c>
      <c r="E668">
        <f>INDEX('[3]wti-crude-oil-prices-10-year-da'!$B$655:$B$2543,MATCH(A668,'[3]wti-crude-oil-prices-10-year-da'!$A$655:$A$2543,0))</f>
        <v>56.646000000000001</v>
      </c>
      <c r="F668">
        <f t="shared" si="21"/>
        <v>3678.5912399999997</v>
      </c>
      <c r="G668" t="s">
        <v>241</v>
      </c>
    </row>
    <row r="669" spans="1:7" x14ac:dyDescent="0.25">
      <c r="A669" s="133">
        <v>43059</v>
      </c>
      <c r="B669" s="134">
        <v>65.05</v>
      </c>
      <c r="C669" s="134">
        <f>INDEX('[2]cotton-prices-historical-chart-'!$B$10700:$B$12603,MATCH(A669,'[2]cotton-prices-historical-chart-'!$A$10700:$A$12603,0))</f>
        <v>0.7137</v>
      </c>
      <c r="D669" s="135">
        <f t="shared" si="20"/>
        <v>46.426184999999997</v>
      </c>
      <c r="E669">
        <f>INDEX('[3]wti-crude-oil-prices-10-year-da'!$B$655:$B$2543,MATCH(A669,'[3]wti-crude-oil-prices-10-year-da'!$A$655:$A$2543,0))</f>
        <v>56.353999999999999</v>
      </c>
      <c r="F669">
        <f t="shared" si="21"/>
        <v>3665.8276999999998</v>
      </c>
      <c r="G669" t="s">
        <v>241</v>
      </c>
    </row>
    <row r="670" spans="1:7" x14ac:dyDescent="0.25">
      <c r="A670" s="133">
        <v>43060</v>
      </c>
      <c r="B670" s="134">
        <v>64.81</v>
      </c>
      <c r="C670" s="134">
        <f>INDEX('[2]cotton-prices-historical-chart-'!$B$10700:$B$12603,MATCH(A670,'[2]cotton-prices-historical-chart-'!$A$10700:$A$12603,0))</f>
        <v>0.70899999999999996</v>
      </c>
      <c r="D670" s="135">
        <f t="shared" si="20"/>
        <v>45.950290000000003</v>
      </c>
      <c r="E670">
        <f>INDEX('[3]wti-crude-oil-prices-10-year-da'!$B$655:$B$2543,MATCH(A670,'[3]wti-crude-oil-prices-10-year-da'!$A$655:$A$2543,0))</f>
        <v>56.83</v>
      </c>
      <c r="F670">
        <f t="shared" si="21"/>
        <v>3683.1523000000002</v>
      </c>
      <c r="G670" t="s">
        <v>241</v>
      </c>
    </row>
    <row r="671" spans="1:7" x14ac:dyDescent="0.25">
      <c r="A671" s="133">
        <v>43061</v>
      </c>
      <c r="B671" s="134">
        <v>64.75</v>
      </c>
      <c r="C671" s="134">
        <f>INDEX('[2]cotton-prices-historical-chart-'!$B$10700:$B$12603,MATCH(A671,'[2]cotton-prices-historical-chart-'!$A$10700:$A$12603,0))</f>
        <v>0.70740000000000003</v>
      </c>
      <c r="D671" s="135">
        <f t="shared" si="20"/>
        <v>45.80415</v>
      </c>
      <c r="E671">
        <f>INDEX('[3]wti-crude-oil-prices-10-year-da'!$B$655:$B$2543,MATCH(A671,'[3]wti-crude-oil-prices-10-year-da'!$A$655:$A$2543,0))</f>
        <v>58.02</v>
      </c>
      <c r="F671">
        <f t="shared" si="21"/>
        <v>3756.7950000000001</v>
      </c>
      <c r="G671" t="s">
        <v>241</v>
      </c>
    </row>
    <row r="672" spans="1:7" x14ac:dyDescent="0.25">
      <c r="A672" s="133">
        <v>43063</v>
      </c>
      <c r="B672" s="134">
        <v>64.55</v>
      </c>
      <c r="C672" s="134">
        <f>INDEX('[2]cotton-prices-historical-chart-'!$B$10700:$B$12603,MATCH(A672,'[2]cotton-prices-historical-chart-'!$A$10700:$A$12603,0))</f>
        <v>0.72230000000000005</v>
      </c>
      <c r="D672" s="135">
        <f t="shared" si="20"/>
        <v>46.624465000000001</v>
      </c>
      <c r="E672">
        <f>INDEX('[3]wti-crude-oil-prices-10-year-da'!$B$655:$B$2543,MATCH(A672,'[3]wti-crude-oil-prices-10-year-da'!$A$655:$A$2543,0))</f>
        <v>58.95</v>
      </c>
      <c r="F672">
        <f t="shared" si="21"/>
        <v>3805.2224999999999</v>
      </c>
      <c r="G672" t="s">
        <v>241</v>
      </c>
    </row>
    <row r="673" spans="1:7" x14ac:dyDescent="0.25">
      <c r="A673" s="133">
        <v>43066</v>
      </c>
      <c r="B673" s="134">
        <v>64.44</v>
      </c>
      <c r="C673" s="134">
        <f>INDEX('[2]cotton-prices-historical-chart-'!$B$10700:$B$12603,MATCH(A673,'[2]cotton-prices-historical-chart-'!$A$10700:$A$12603,0))</f>
        <v>0.72</v>
      </c>
      <c r="D673" s="135">
        <f t="shared" si="20"/>
        <v>46.396799999999999</v>
      </c>
      <c r="E673">
        <f>INDEX('[3]wti-crude-oil-prices-10-year-da'!$B$655:$B$2543,MATCH(A673,'[3]wti-crude-oil-prices-10-year-da'!$A$655:$A$2543,0))</f>
        <v>58.11</v>
      </c>
      <c r="F673">
        <f t="shared" si="21"/>
        <v>3744.6083999999996</v>
      </c>
      <c r="G673" t="s">
        <v>241</v>
      </c>
    </row>
    <row r="674" spans="1:7" x14ac:dyDescent="0.25">
      <c r="A674" s="133">
        <v>43067</v>
      </c>
      <c r="B674" s="134">
        <v>64.47</v>
      </c>
      <c r="C674" s="134">
        <f>INDEX('[2]cotton-prices-historical-chart-'!$B$10700:$B$12603,MATCH(A674,'[2]cotton-prices-historical-chart-'!$A$10700:$A$12603,0))</f>
        <v>0.7329</v>
      </c>
      <c r="D674" s="135">
        <f t="shared" si="20"/>
        <v>47.250062999999997</v>
      </c>
      <c r="E674">
        <f>INDEX('[3]wti-crude-oil-prices-10-year-da'!$B$655:$B$2543,MATCH(A674,'[3]wti-crude-oil-prices-10-year-da'!$A$655:$A$2543,0))</f>
        <v>57.99</v>
      </c>
      <c r="F674">
        <f t="shared" si="21"/>
        <v>3738.6152999999999</v>
      </c>
      <c r="G674" t="s">
        <v>241</v>
      </c>
    </row>
    <row r="675" spans="1:7" x14ac:dyDescent="0.25">
      <c r="A675" s="133">
        <v>43068</v>
      </c>
      <c r="B675" s="134">
        <v>64.42</v>
      </c>
      <c r="C675" s="134">
        <f>INDEX('[2]cotton-prices-historical-chart-'!$B$10700:$B$12603,MATCH(A675,'[2]cotton-prices-historical-chart-'!$A$10700:$A$12603,0))</f>
        <v>0.74270000000000003</v>
      </c>
      <c r="D675" s="135">
        <f t="shared" si="20"/>
        <v>47.844734000000003</v>
      </c>
      <c r="E675">
        <f>INDEX('[3]wti-crude-oil-prices-10-year-da'!$B$655:$B$2543,MATCH(A675,'[3]wti-crude-oil-prices-10-year-da'!$A$655:$A$2543,0))</f>
        <v>57.3</v>
      </c>
      <c r="F675">
        <f t="shared" si="21"/>
        <v>3691.2660000000001</v>
      </c>
      <c r="G675" t="s">
        <v>241</v>
      </c>
    </row>
    <row r="676" spans="1:7" x14ac:dyDescent="0.25">
      <c r="A676" s="133">
        <v>43069</v>
      </c>
      <c r="B676" s="134">
        <v>64.59</v>
      </c>
      <c r="C676" s="134">
        <f>INDEX('[2]cotton-prices-historical-chart-'!$B$10700:$B$12603,MATCH(A676,'[2]cotton-prices-historical-chart-'!$A$10700:$A$12603,0))</f>
        <v>0.73260000000000003</v>
      </c>
      <c r="D676" s="135">
        <f t="shared" si="20"/>
        <v>47.318634000000003</v>
      </c>
      <c r="E676">
        <f>INDEX('[3]wti-crude-oil-prices-10-year-da'!$B$655:$B$2543,MATCH(A676,'[3]wti-crude-oil-prices-10-year-da'!$A$655:$A$2543,0))</f>
        <v>57.4</v>
      </c>
      <c r="F676">
        <f t="shared" si="21"/>
        <v>3707.4659999999999</v>
      </c>
      <c r="G676" t="s">
        <v>241</v>
      </c>
    </row>
    <row r="677" spans="1:7" x14ac:dyDescent="0.25">
      <c r="A677" s="133">
        <v>43070</v>
      </c>
      <c r="B677" s="134">
        <v>64.510000000000005</v>
      </c>
      <c r="C677" s="134">
        <f>INDEX('[2]cotton-prices-historical-chart-'!$B$10700:$B$12603,MATCH(A677,'[2]cotton-prices-historical-chart-'!$A$10700:$A$12603,0))</f>
        <v>0.73280000000000001</v>
      </c>
      <c r="D677" s="135">
        <f t="shared" si="20"/>
        <v>47.272928000000007</v>
      </c>
      <c r="E677">
        <f>INDEX('[3]wti-crude-oil-prices-10-year-da'!$B$655:$B$2543,MATCH(A677,'[3]wti-crude-oil-prices-10-year-da'!$A$655:$A$2543,0))</f>
        <v>58.36</v>
      </c>
      <c r="F677">
        <f t="shared" si="21"/>
        <v>3764.8036000000002</v>
      </c>
      <c r="G677" t="s">
        <v>241</v>
      </c>
    </row>
    <row r="678" spans="1:7" x14ac:dyDescent="0.25">
      <c r="A678" s="133">
        <v>43073</v>
      </c>
      <c r="B678" s="134">
        <v>64.36</v>
      </c>
      <c r="C678" s="134">
        <f>INDEX('[2]cotton-prices-historical-chart-'!$B$10700:$B$12603,MATCH(A678,'[2]cotton-prices-historical-chart-'!$A$10700:$A$12603,0))</f>
        <v>0.7258</v>
      </c>
      <c r="D678" s="135">
        <f t="shared" si="20"/>
        <v>46.712488</v>
      </c>
      <c r="E678">
        <f>INDEX('[3]wti-crude-oil-prices-10-year-da'!$B$655:$B$2543,MATCH(A678,'[3]wti-crude-oil-prices-10-year-da'!$A$655:$A$2543,0))</f>
        <v>57.47</v>
      </c>
      <c r="F678">
        <f t="shared" si="21"/>
        <v>3698.7691999999997</v>
      </c>
      <c r="G678" t="s">
        <v>241</v>
      </c>
    </row>
    <row r="679" spans="1:7" x14ac:dyDescent="0.25">
      <c r="A679" s="133">
        <v>43074</v>
      </c>
      <c r="B679" s="134">
        <v>64.37</v>
      </c>
      <c r="C679" s="134">
        <f>INDEX('[2]cotton-prices-historical-chart-'!$B$10700:$B$12603,MATCH(A679,'[2]cotton-prices-historical-chart-'!$A$10700:$A$12603,0))</f>
        <v>0.72509999999999997</v>
      </c>
      <c r="D679" s="135">
        <f t="shared" si="20"/>
        <v>46.674686999999999</v>
      </c>
      <c r="E679">
        <f>INDEX('[3]wti-crude-oil-prices-10-year-da'!$B$655:$B$2543,MATCH(A679,'[3]wti-crude-oil-prices-10-year-da'!$A$655:$A$2543,0))</f>
        <v>57.62</v>
      </c>
      <c r="F679">
        <f t="shared" si="21"/>
        <v>3708.9994000000002</v>
      </c>
      <c r="G679" t="s">
        <v>241</v>
      </c>
    </row>
    <row r="680" spans="1:7" x14ac:dyDescent="0.25">
      <c r="A680" s="133">
        <v>43075</v>
      </c>
      <c r="B680" s="134">
        <v>64.52</v>
      </c>
      <c r="C680" s="134">
        <f>INDEX('[2]cotton-prices-historical-chart-'!$B$10700:$B$12603,MATCH(A680,'[2]cotton-prices-historical-chart-'!$A$10700:$A$12603,0))</f>
        <v>0.72719999999999996</v>
      </c>
      <c r="D680" s="135">
        <f t="shared" si="20"/>
        <v>46.918943999999996</v>
      </c>
      <c r="E680">
        <f>INDEX('[3]wti-crude-oil-prices-10-year-da'!$B$655:$B$2543,MATCH(A680,'[3]wti-crude-oil-prices-10-year-da'!$A$655:$A$2543,0))</f>
        <v>55.96</v>
      </c>
      <c r="F680">
        <f t="shared" si="21"/>
        <v>3610.5391999999997</v>
      </c>
      <c r="G680" t="s">
        <v>241</v>
      </c>
    </row>
    <row r="681" spans="1:7" x14ac:dyDescent="0.25">
      <c r="A681" s="133">
        <v>43076</v>
      </c>
      <c r="B681" s="134">
        <v>64.55</v>
      </c>
      <c r="C681" s="134">
        <f>INDEX('[2]cotton-prices-historical-chart-'!$B$10700:$B$12603,MATCH(A681,'[2]cotton-prices-historical-chart-'!$A$10700:$A$12603,0))</f>
        <v>0.74229999999999996</v>
      </c>
      <c r="D681" s="135">
        <f t="shared" si="20"/>
        <v>47.915464999999998</v>
      </c>
      <c r="E681">
        <f>INDEX('[3]wti-crude-oil-prices-10-year-da'!$B$655:$B$2543,MATCH(A681,'[3]wti-crude-oil-prices-10-year-da'!$A$655:$A$2543,0))</f>
        <v>56.69</v>
      </c>
      <c r="F681">
        <f t="shared" si="21"/>
        <v>3659.3394999999996</v>
      </c>
      <c r="G681" t="s">
        <v>241</v>
      </c>
    </row>
    <row r="682" spans="1:7" x14ac:dyDescent="0.25">
      <c r="A682" s="133">
        <v>43077</v>
      </c>
      <c r="B682" s="134">
        <v>64.489999999999995</v>
      </c>
      <c r="C682" s="134">
        <f>INDEX('[2]cotton-prices-historical-chart-'!$B$10700:$B$12603,MATCH(A682,'[2]cotton-prices-historical-chart-'!$A$10700:$A$12603,0))</f>
        <v>0.73719999999999997</v>
      </c>
      <c r="D682" s="135">
        <f t="shared" si="20"/>
        <v>47.542027999999995</v>
      </c>
      <c r="E682">
        <f>INDEX('[3]wti-crude-oil-prices-10-year-da'!$B$655:$B$2543,MATCH(A682,'[3]wti-crude-oil-prices-10-year-da'!$A$655:$A$2543,0))</f>
        <v>57.36</v>
      </c>
      <c r="F682">
        <f t="shared" si="21"/>
        <v>3699.1463999999996</v>
      </c>
      <c r="G682" t="s">
        <v>241</v>
      </c>
    </row>
    <row r="683" spans="1:7" x14ac:dyDescent="0.25">
      <c r="A683" s="133">
        <v>43080</v>
      </c>
      <c r="B683" s="134">
        <v>64.36</v>
      </c>
      <c r="C683" s="134">
        <f>INDEX('[2]cotton-prices-historical-chart-'!$B$10700:$B$12603,MATCH(A683,'[2]cotton-prices-historical-chart-'!$A$10700:$A$12603,0))</f>
        <v>0.73</v>
      </c>
      <c r="D683" s="135">
        <f t="shared" si="20"/>
        <v>46.982799999999997</v>
      </c>
      <c r="E683">
        <f>INDEX('[3]wti-crude-oil-prices-10-year-da'!$B$655:$B$2543,MATCH(A683,'[3]wti-crude-oil-prices-10-year-da'!$A$655:$A$2543,0))</f>
        <v>57.99</v>
      </c>
      <c r="F683">
        <f t="shared" si="21"/>
        <v>3732.2364000000002</v>
      </c>
      <c r="G683" t="s">
        <v>241</v>
      </c>
    </row>
    <row r="684" spans="1:7" x14ac:dyDescent="0.25">
      <c r="A684" s="133">
        <v>43081</v>
      </c>
      <c r="B684" s="134">
        <v>64.55</v>
      </c>
      <c r="C684" s="134">
        <f>INDEX('[2]cotton-prices-historical-chart-'!$B$10700:$B$12603,MATCH(A684,'[2]cotton-prices-historical-chart-'!$A$10700:$A$12603,0))</f>
        <v>0.72909999999999997</v>
      </c>
      <c r="D684" s="135">
        <f t="shared" si="20"/>
        <v>47.063404999999996</v>
      </c>
      <c r="E684">
        <f>INDEX('[3]wti-crude-oil-prices-10-year-da'!$B$655:$B$2543,MATCH(A684,'[3]wti-crude-oil-prices-10-year-da'!$A$655:$A$2543,0))</f>
        <v>57.14</v>
      </c>
      <c r="F684">
        <f t="shared" si="21"/>
        <v>3688.3869999999997</v>
      </c>
      <c r="G684" t="s">
        <v>241</v>
      </c>
    </row>
    <row r="685" spans="1:7" x14ac:dyDescent="0.25">
      <c r="A685" s="133">
        <v>43082</v>
      </c>
      <c r="B685" s="134">
        <v>64.33</v>
      </c>
      <c r="C685" s="134">
        <f>INDEX('[2]cotton-prices-historical-chart-'!$B$10700:$B$12603,MATCH(A685,'[2]cotton-prices-historical-chart-'!$A$10700:$A$12603,0))</f>
        <v>0.74129999999999996</v>
      </c>
      <c r="D685" s="135">
        <f t="shared" ref="D685:D744" si="22">C685*B685</f>
        <v>47.687828999999994</v>
      </c>
      <c r="E685">
        <f>INDEX('[3]wti-crude-oil-prices-10-year-da'!$B$655:$B$2543,MATCH(A685,'[3]wti-crude-oil-prices-10-year-da'!$A$655:$A$2543,0))</f>
        <v>56.6</v>
      </c>
      <c r="F685">
        <f t="shared" si="21"/>
        <v>3641.078</v>
      </c>
      <c r="G685" t="s">
        <v>241</v>
      </c>
    </row>
    <row r="686" spans="1:7" x14ac:dyDescent="0.25">
      <c r="A686" s="133">
        <v>43083</v>
      </c>
      <c r="B686" s="134">
        <v>64.28</v>
      </c>
      <c r="C686" s="134">
        <f>INDEX('[2]cotton-prices-historical-chart-'!$B$10700:$B$12603,MATCH(A686,'[2]cotton-prices-historical-chart-'!$A$10700:$A$12603,0))</f>
        <v>0.75329999999999997</v>
      </c>
      <c r="D686" s="135">
        <f t="shared" si="22"/>
        <v>48.422123999999997</v>
      </c>
      <c r="E686">
        <f>INDEX('[3]wti-crude-oil-prices-10-year-da'!$B$655:$B$2543,MATCH(A686,'[3]wti-crude-oil-prices-10-year-da'!$A$655:$A$2543,0))</f>
        <v>57.048000000000002</v>
      </c>
      <c r="F686">
        <f t="shared" si="21"/>
        <v>3667.0454400000003</v>
      </c>
      <c r="G686" t="s">
        <v>241</v>
      </c>
    </row>
    <row r="687" spans="1:7" x14ac:dyDescent="0.25">
      <c r="A687" s="133">
        <v>43084</v>
      </c>
      <c r="B687" s="134">
        <v>64.069999999999993</v>
      </c>
      <c r="C687" s="134">
        <f>INDEX('[2]cotton-prices-historical-chart-'!$B$10700:$B$12603,MATCH(A687,'[2]cotton-prices-historical-chart-'!$A$10700:$A$12603,0))</f>
        <v>0.75919999999999999</v>
      </c>
      <c r="D687" s="135">
        <f t="shared" si="22"/>
        <v>48.641943999999995</v>
      </c>
      <c r="E687">
        <f>INDEX('[3]wti-crude-oil-prices-10-year-da'!$B$655:$B$2543,MATCH(A687,'[3]wti-crude-oil-prices-10-year-da'!$A$655:$A$2543,0))</f>
        <v>57.311999999999998</v>
      </c>
      <c r="F687">
        <f t="shared" si="21"/>
        <v>3671.9798399999995</v>
      </c>
      <c r="G687" t="s">
        <v>241</v>
      </c>
    </row>
    <row r="688" spans="1:7" x14ac:dyDescent="0.25">
      <c r="A688" s="133">
        <v>43087</v>
      </c>
      <c r="B688" s="134">
        <v>64.17</v>
      </c>
      <c r="C688" s="134">
        <f>INDEX('[2]cotton-prices-historical-chart-'!$B$10700:$B$12603,MATCH(A688,'[2]cotton-prices-historical-chart-'!$A$10700:$A$12603,0))</f>
        <v>0.752</v>
      </c>
      <c r="D688" s="135">
        <f t="shared" si="22"/>
        <v>48.255839999999999</v>
      </c>
      <c r="E688">
        <f>INDEX('[3]wti-crude-oil-prices-10-year-da'!$B$655:$B$2543,MATCH(A688,'[3]wti-crude-oil-prices-10-year-da'!$A$655:$A$2543,0))</f>
        <v>57.195999999999998</v>
      </c>
      <c r="F688">
        <f t="shared" si="21"/>
        <v>3670.2673199999999</v>
      </c>
      <c r="G688" t="s">
        <v>241</v>
      </c>
    </row>
    <row r="689" spans="1:7" x14ac:dyDescent="0.25">
      <c r="A689" s="133">
        <v>43088</v>
      </c>
      <c r="B689" s="134">
        <v>64.06</v>
      </c>
      <c r="C689" s="134">
        <f>INDEX('[2]cotton-prices-historical-chart-'!$B$10700:$B$12603,MATCH(A689,'[2]cotton-prices-historical-chart-'!$A$10700:$A$12603,0))</f>
        <v>0.75029999999999997</v>
      </c>
      <c r="D689" s="135">
        <f t="shared" si="22"/>
        <v>48.064217999999997</v>
      </c>
      <c r="E689">
        <f>INDEX('[3]wti-crude-oil-prices-10-year-da'!$B$655:$B$2543,MATCH(A689,'[3]wti-crude-oil-prices-10-year-da'!$A$655:$A$2543,0))</f>
        <v>57.54</v>
      </c>
      <c r="F689">
        <f t="shared" si="21"/>
        <v>3686.0124000000001</v>
      </c>
      <c r="G689" t="s">
        <v>241</v>
      </c>
    </row>
    <row r="690" spans="1:7" x14ac:dyDescent="0.25">
      <c r="A690" s="133">
        <v>43089</v>
      </c>
      <c r="B690" s="134">
        <v>63.98</v>
      </c>
      <c r="C690" s="134">
        <f>INDEX('[2]cotton-prices-historical-chart-'!$B$10700:$B$12603,MATCH(A690,'[2]cotton-prices-historical-chart-'!$A$10700:$A$12603,0))</f>
        <v>0.7571</v>
      </c>
      <c r="D690" s="135">
        <f t="shared" si="22"/>
        <v>48.439257999999995</v>
      </c>
      <c r="E690">
        <f>INDEX('[3]wti-crude-oil-prices-10-year-da'!$B$655:$B$2543,MATCH(A690,'[3]wti-crude-oil-prices-10-year-da'!$A$655:$A$2543,0))</f>
        <v>58.09</v>
      </c>
      <c r="F690">
        <f t="shared" si="21"/>
        <v>3716.5981999999999</v>
      </c>
      <c r="G690" t="s">
        <v>241</v>
      </c>
    </row>
    <row r="691" spans="1:7" x14ac:dyDescent="0.25">
      <c r="A691" s="133">
        <v>43090</v>
      </c>
      <c r="B691" s="134">
        <v>64.02</v>
      </c>
      <c r="C691" s="134">
        <f>INDEX('[2]cotton-prices-historical-chart-'!$B$10700:$B$12603,MATCH(A691,'[2]cotton-prices-historical-chart-'!$A$10700:$A$12603,0))</f>
        <v>0.77939999999999998</v>
      </c>
      <c r="D691" s="135">
        <f t="shared" si="22"/>
        <v>49.897187999999993</v>
      </c>
      <c r="E691">
        <f>INDEX('[3]wti-crude-oil-prices-10-year-da'!$B$655:$B$2543,MATCH(A691,'[3]wti-crude-oil-prices-10-year-da'!$A$655:$A$2543,0))</f>
        <v>58.36</v>
      </c>
      <c r="F691">
        <f t="shared" si="21"/>
        <v>3736.2071999999998</v>
      </c>
      <c r="G691" t="s">
        <v>241</v>
      </c>
    </row>
    <row r="692" spans="1:7" x14ac:dyDescent="0.25">
      <c r="A692" s="133">
        <v>43091</v>
      </c>
      <c r="B692" s="134">
        <v>64.010000000000005</v>
      </c>
      <c r="C692" s="134">
        <f>INDEX('[2]cotton-prices-historical-chart-'!$B$10700:$B$12603,MATCH(A692,'[2]cotton-prices-historical-chart-'!$A$10700:$A$12603,0))</f>
        <v>0.77869999999999995</v>
      </c>
      <c r="D692" s="135">
        <f t="shared" si="22"/>
        <v>49.844586999999997</v>
      </c>
      <c r="E692">
        <f>INDEX('[3]wti-crude-oil-prices-10-year-da'!$B$655:$B$2543,MATCH(A692,'[3]wti-crude-oil-prices-10-year-da'!$A$655:$A$2543,0))</f>
        <v>58.47</v>
      </c>
      <c r="F692">
        <f t="shared" si="21"/>
        <v>3742.6647000000003</v>
      </c>
      <c r="G692" t="s">
        <v>241</v>
      </c>
    </row>
    <row r="693" spans="1:7" x14ac:dyDescent="0.25">
      <c r="A693" s="133">
        <v>43095</v>
      </c>
      <c r="B693" s="134">
        <v>64.03</v>
      </c>
      <c r="C693" s="134">
        <f>INDEX('[2]cotton-prices-historical-chart-'!$B$10700:$B$12603,MATCH(A693,'[2]cotton-prices-historical-chart-'!$A$10700:$A$12603,0))</f>
        <v>0.77429999999999999</v>
      </c>
      <c r="D693" s="135">
        <f t="shared" si="22"/>
        <v>49.578429</v>
      </c>
      <c r="E693">
        <f>INDEX('[3]wti-crude-oil-prices-10-year-da'!$B$655:$B$2543,MATCH(A693,'[3]wti-crude-oil-prices-10-year-da'!$A$655:$A$2543,0))</f>
        <v>59.97</v>
      </c>
      <c r="F693">
        <f t="shared" si="21"/>
        <v>3839.8791000000001</v>
      </c>
      <c r="G693" t="s">
        <v>241</v>
      </c>
    </row>
    <row r="694" spans="1:7" x14ac:dyDescent="0.25">
      <c r="A694" s="133">
        <v>43096</v>
      </c>
      <c r="B694" s="134">
        <v>64.12</v>
      </c>
      <c r="C694" s="134">
        <f>INDEX('[2]cotton-prices-historical-chart-'!$B$10700:$B$12603,MATCH(A694,'[2]cotton-prices-historical-chart-'!$A$10700:$A$12603,0))</f>
        <v>0.78949999999999998</v>
      </c>
      <c r="D694" s="135">
        <f t="shared" si="22"/>
        <v>50.62274</v>
      </c>
      <c r="E694">
        <f>INDEX('[3]wti-crude-oil-prices-10-year-da'!$B$655:$B$2543,MATCH(A694,'[3]wti-crude-oil-prices-10-year-da'!$A$655:$A$2543,0))</f>
        <v>59.64</v>
      </c>
      <c r="F694">
        <f t="shared" si="21"/>
        <v>3824.1168000000002</v>
      </c>
      <c r="G694" t="s">
        <v>241</v>
      </c>
    </row>
    <row r="695" spans="1:7" x14ac:dyDescent="0.25">
      <c r="A695" s="133">
        <v>43097</v>
      </c>
      <c r="B695" s="134">
        <v>64.069999999999993</v>
      </c>
      <c r="C695" s="134">
        <f>INDEX('[2]cotton-prices-historical-chart-'!$B$10700:$B$12603,MATCH(A695,'[2]cotton-prices-historical-chart-'!$A$10700:$A$12603,0))</f>
        <v>0.78800000000000003</v>
      </c>
      <c r="D695" s="135">
        <f t="shared" si="22"/>
        <v>50.487159999999996</v>
      </c>
      <c r="E695">
        <f>INDEX('[3]wti-crude-oil-prices-10-year-da'!$B$655:$B$2543,MATCH(A695,'[3]wti-crude-oil-prices-10-year-da'!$A$655:$A$2543,0))</f>
        <v>59.84</v>
      </c>
      <c r="F695">
        <f t="shared" si="21"/>
        <v>3833.9487999999997</v>
      </c>
      <c r="G695" t="s">
        <v>241</v>
      </c>
    </row>
    <row r="696" spans="1:7" x14ac:dyDescent="0.25">
      <c r="A696" s="133">
        <v>43098</v>
      </c>
      <c r="B696" s="134">
        <v>63.87</v>
      </c>
      <c r="C696" s="134">
        <f>INDEX('[2]cotton-prices-historical-chart-'!$B$10700:$B$12603,MATCH(A696,'[2]cotton-prices-historical-chart-'!$A$10700:$A$12603,0))</f>
        <v>0.7863</v>
      </c>
      <c r="D696" s="135">
        <f t="shared" si="22"/>
        <v>50.220980999999995</v>
      </c>
      <c r="E696">
        <f>INDEX('[3]wti-crude-oil-prices-10-year-da'!$B$655:$B$2543,MATCH(A696,'[3]wti-crude-oil-prices-10-year-da'!$A$655:$A$2543,0))</f>
        <v>60.42</v>
      </c>
      <c r="F696">
        <f t="shared" si="21"/>
        <v>3859.0254</v>
      </c>
      <c r="G696" t="s">
        <v>241</v>
      </c>
    </row>
    <row r="697" spans="1:7" x14ac:dyDescent="0.25">
      <c r="A697" s="133">
        <v>43102</v>
      </c>
      <c r="B697" s="134">
        <v>63.47</v>
      </c>
      <c r="C697" s="134">
        <f>INDEX('[2]cotton-prices-historical-chart-'!$B$10700:$B$12603,MATCH(A697,'[2]cotton-prices-historical-chart-'!$A$10700:$A$12603,0))</f>
        <v>0.77500000000000002</v>
      </c>
      <c r="D697" s="135">
        <f t="shared" si="22"/>
        <v>49.189250000000001</v>
      </c>
      <c r="E697">
        <f>INDEX('[3]wti-crude-oil-prices-10-year-da'!$B$655:$B$2543,MATCH(A697,'[3]wti-crude-oil-prices-10-year-da'!$A$655:$A$2543,0))</f>
        <v>60.37</v>
      </c>
      <c r="F697">
        <f t="shared" si="21"/>
        <v>3831.6839</v>
      </c>
      <c r="G697" t="s">
        <v>241</v>
      </c>
    </row>
    <row r="698" spans="1:7" x14ac:dyDescent="0.25">
      <c r="A698" s="133">
        <v>43103</v>
      </c>
      <c r="B698" s="134">
        <v>63.44</v>
      </c>
      <c r="C698" s="134">
        <f>INDEX('[2]cotton-prices-historical-chart-'!$B$10700:$B$12603,MATCH(A698,'[2]cotton-prices-historical-chart-'!$A$10700:$A$12603,0))</f>
        <v>0.78110000000000002</v>
      </c>
      <c r="D698" s="135">
        <f t="shared" si="22"/>
        <v>49.552984000000002</v>
      </c>
      <c r="E698">
        <f>INDEX('[3]wti-crude-oil-prices-10-year-da'!$B$655:$B$2543,MATCH(A698,'[3]wti-crude-oil-prices-10-year-da'!$A$655:$A$2543,0))</f>
        <v>61.63</v>
      </c>
      <c r="F698">
        <f t="shared" si="21"/>
        <v>3909.8072000000002</v>
      </c>
      <c r="G698" t="s">
        <v>241</v>
      </c>
    </row>
    <row r="699" spans="1:7" x14ac:dyDescent="0.25">
      <c r="A699" s="133">
        <v>43104</v>
      </c>
      <c r="B699" s="134">
        <v>63.37</v>
      </c>
      <c r="C699" s="134">
        <f>INDEX('[2]cotton-prices-historical-chart-'!$B$10700:$B$12603,MATCH(A699,'[2]cotton-prices-historical-chart-'!$A$10700:$A$12603,0))</f>
        <v>0.79249999999999998</v>
      </c>
      <c r="D699" s="135">
        <f t="shared" si="22"/>
        <v>50.220724999999995</v>
      </c>
      <c r="E699">
        <f>INDEX('[3]wti-crude-oil-prices-10-year-da'!$B$655:$B$2543,MATCH(A699,'[3]wti-crude-oil-prices-10-year-da'!$A$655:$A$2543,0))</f>
        <v>62.01</v>
      </c>
      <c r="F699">
        <f t="shared" si="21"/>
        <v>3929.5736999999999</v>
      </c>
      <c r="G699" t="s">
        <v>241</v>
      </c>
    </row>
    <row r="700" spans="1:7" x14ac:dyDescent="0.25">
      <c r="A700" s="133">
        <v>43105</v>
      </c>
      <c r="B700" s="134">
        <v>63.27</v>
      </c>
      <c r="C700" s="134">
        <f>INDEX('[2]cotton-prices-historical-chart-'!$B$10700:$B$12603,MATCH(A700,'[2]cotton-prices-historical-chart-'!$A$10700:$A$12603,0))</f>
        <v>0.78010000000000002</v>
      </c>
      <c r="D700" s="135">
        <f t="shared" si="22"/>
        <v>49.356927000000006</v>
      </c>
      <c r="E700">
        <f>INDEX('[3]wti-crude-oil-prices-10-year-da'!$B$655:$B$2543,MATCH(A700,'[3]wti-crude-oil-prices-10-year-da'!$A$655:$A$2543,0))</f>
        <v>61.44</v>
      </c>
      <c r="F700">
        <f t="shared" si="21"/>
        <v>3887.3088000000002</v>
      </c>
      <c r="G700" t="s">
        <v>241</v>
      </c>
    </row>
    <row r="701" spans="1:7" x14ac:dyDescent="0.25">
      <c r="A701" s="133">
        <v>43108</v>
      </c>
      <c r="B701" s="134">
        <v>63.46</v>
      </c>
      <c r="C701" s="134">
        <f>INDEX('[2]cotton-prices-historical-chart-'!$B$10700:$B$12603,MATCH(A701,'[2]cotton-prices-historical-chart-'!$A$10700:$A$12603,0))</f>
        <v>0.78139999999999998</v>
      </c>
      <c r="D701" s="135">
        <f t="shared" si="22"/>
        <v>49.587643999999997</v>
      </c>
      <c r="E701">
        <f>INDEX('[3]wti-crude-oil-prices-10-year-da'!$B$655:$B$2543,MATCH(A701,'[3]wti-crude-oil-prices-10-year-da'!$A$655:$A$2543,0))</f>
        <v>61.73</v>
      </c>
      <c r="F701">
        <f t="shared" si="21"/>
        <v>3917.3858</v>
      </c>
      <c r="G701" t="s">
        <v>241</v>
      </c>
    </row>
    <row r="702" spans="1:7" x14ac:dyDescent="0.25">
      <c r="A702" s="133">
        <v>43109</v>
      </c>
      <c r="B702" s="134">
        <v>63.64</v>
      </c>
      <c r="C702" s="134">
        <f>INDEX('[2]cotton-prices-historical-chart-'!$B$10700:$B$12603,MATCH(A702,'[2]cotton-prices-historical-chart-'!$A$10700:$A$12603,0))</f>
        <v>0.78349999999999997</v>
      </c>
      <c r="D702" s="135">
        <f t="shared" si="22"/>
        <v>49.861939999999997</v>
      </c>
      <c r="E702">
        <f>INDEX('[3]wti-crude-oil-prices-10-year-da'!$B$655:$B$2543,MATCH(A702,'[3]wti-crude-oil-prices-10-year-da'!$A$655:$A$2543,0))</f>
        <v>62.96</v>
      </c>
      <c r="F702">
        <f t="shared" si="21"/>
        <v>4006.7744000000002</v>
      </c>
      <c r="G702" t="s">
        <v>241</v>
      </c>
    </row>
    <row r="703" spans="1:7" x14ac:dyDescent="0.25">
      <c r="A703" s="133">
        <v>43110</v>
      </c>
      <c r="B703" s="134">
        <v>63.77</v>
      </c>
      <c r="C703" s="134">
        <f>INDEX('[2]cotton-prices-historical-chart-'!$B$10700:$B$12603,MATCH(A703,'[2]cotton-prices-historical-chart-'!$A$10700:$A$12603,0))</f>
        <v>0.79649999999999999</v>
      </c>
      <c r="D703" s="135">
        <f t="shared" si="22"/>
        <v>50.792805000000001</v>
      </c>
      <c r="E703">
        <f>INDEX('[3]wti-crude-oil-prices-10-year-da'!$B$655:$B$2543,MATCH(A703,'[3]wti-crude-oil-prices-10-year-da'!$A$655:$A$2543,0))</f>
        <v>63.57</v>
      </c>
      <c r="F703">
        <f t="shared" si="21"/>
        <v>4053.8589000000002</v>
      </c>
      <c r="G703" t="s">
        <v>241</v>
      </c>
    </row>
    <row r="704" spans="1:7" x14ac:dyDescent="0.25">
      <c r="A704" s="133">
        <v>43111</v>
      </c>
      <c r="B704" s="134">
        <v>63.68</v>
      </c>
      <c r="C704" s="134">
        <f>INDEX('[2]cotton-prices-historical-chart-'!$B$10700:$B$12603,MATCH(A704,'[2]cotton-prices-historical-chart-'!$A$10700:$A$12603,0))</f>
        <v>0.82650000000000001</v>
      </c>
      <c r="D704" s="135">
        <f t="shared" si="22"/>
        <v>52.631520000000002</v>
      </c>
      <c r="E704">
        <f>INDEX('[3]wti-crude-oil-prices-10-year-da'!$B$655:$B$2543,MATCH(A704,'[3]wti-crude-oil-prices-10-year-da'!$A$655:$A$2543,0))</f>
        <v>63.8</v>
      </c>
      <c r="F704">
        <f t="shared" si="21"/>
        <v>4062.7839999999997</v>
      </c>
      <c r="G704" t="s">
        <v>241</v>
      </c>
    </row>
    <row r="705" spans="1:7" x14ac:dyDescent="0.25">
      <c r="A705" s="133">
        <v>43112</v>
      </c>
      <c r="B705" s="134">
        <v>63.54</v>
      </c>
      <c r="C705" s="134">
        <f>INDEX('[2]cotton-prices-historical-chart-'!$B$10700:$B$12603,MATCH(A705,'[2]cotton-prices-historical-chart-'!$A$10700:$A$12603,0))</f>
        <v>0.81679999999999997</v>
      </c>
      <c r="D705" s="135">
        <f t="shared" si="22"/>
        <v>51.899471999999996</v>
      </c>
      <c r="E705">
        <f>INDEX('[3]wti-crude-oil-prices-10-year-da'!$B$655:$B$2543,MATCH(A705,'[3]wti-crude-oil-prices-10-year-da'!$A$655:$A$2543,0))</f>
        <v>64.3</v>
      </c>
      <c r="F705">
        <f t="shared" si="21"/>
        <v>4085.6219999999998</v>
      </c>
      <c r="G705" t="s">
        <v>241</v>
      </c>
    </row>
    <row r="706" spans="1:7" x14ac:dyDescent="0.25">
      <c r="A706" s="133">
        <v>43116</v>
      </c>
      <c r="B706" s="134">
        <v>64.010000000000005</v>
      </c>
      <c r="C706" s="134">
        <f>INDEX('[2]cotton-prices-historical-chart-'!$B$10700:$B$12603,MATCH(A706,'[2]cotton-prices-historical-chart-'!$A$10700:$A$12603,0))</f>
        <v>0.81430000000000002</v>
      </c>
      <c r="D706" s="135">
        <f t="shared" si="22"/>
        <v>52.123343000000006</v>
      </c>
      <c r="E706">
        <f>INDEX('[3]wti-crude-oil-prices-10-year-da'!$B$655:$B$2543,MATCH(A706,'[3]wti-crude-oil-prices-10-year-da'!$A$655:$A$2543,0))</f>
        <v>63.73</v>
      </c>
      <c r="F706">
        <f t="shared" si="21"/>
        <v>4079.3573000000001</v>
      </c>
      <c r="G706" t="s">
        <v>241</v>
      </c>
    </row>
    <row r="707" spans="1:7" x14ac:dyDescent="0.25">
      <c r="A707" s="133">
        <v>43117</v>
      </c>
      <c r="B707" s="134">
        <v>63.84</v>
      </c>
      <c r="C707" s="134">
        <f>INDEX('[2]cotton-prices-historical-chart-'!$B$10700:$B$12603,MATCH(A707,'[2]cotton-prices-historical-chart-'!$A$10700:$A$12603,0))</f>
        <v>0.82140000000000002</v>
      </c>
      <c r="D707" s="135">
        <f t="shared" si="22"/>
        <v>52.438176000000006</v>
      </c>
      <c r="E707">
        <f>INDEX('[3]wti-crude-oil-prices-10-year-da'!$B$655:$B$2543,MATCH(A707,'[3]wti-crude-oil-prices-10-year-da'!$A$655:$A$2543,0))</f>
        <v>63.96</v>
      </c>
      <c r="F707">
        <f t="shared" ref="F707:F770" si="23">IFERROR(E707*B707,"")</f>
        <v>4083.2064000000005</v>
      </c>
      <c r="G707" t="s">
        <v>241</v>
      </c>
    </row>
    <row r="708" spans="1:7" x14ac:dyDescent="0.25">
      <c r="A708" s="133">
        <v>43118</v>
      </c>
      <c r="B708" s="134">
        <v>63.88</v>
      </c>
      <c r="C708" s="134">
        <f>INDEX('[2]cotton-prices-historical-chart-'!$B$10700:$B$12603,MATCH(A708,'[2]cotton-prices-historical-chart-'!$A$10700:$A$12603,0))</f>
        <v>0.82630000000000003</v>
      </c>
      <c r="D708" s="135">
        <f t="shared" si="22"/>
        <v>52.784044000000002</v>
      </c>
      <c r="E708">
        <f>INDEX('[3]wti-crude-oil-prices-10-year-da'!$B$655:$B$2543,MATCH(A708,'[3]wti-crude-oil-prices-10-year-da'!$A$655:$A$2543,0))</f>
        <v>63.926000000000002</v>
      </c>
      <c r="F708">
        <f t="shared" si="23"/>
        <v>4083.5928800000002</v>
      </c>
      <c r="G708" t="s">
        <v>241</v>
      </c>
    </row>
    <row r="709" spans="1:7" x14ac:dyDescent="0.25">
      <c r="A709" s="133">
        <v>43119</v>
      </c>
      <c r="B709" s="134">
        <v>63.84</v>
      </c>
      <c r="C709" s="134">
        <f>INDEX('[2]cotton-prices-historical-chart-'!$B$10700:$B$12603,MATCH(A709,'[2]cotton-prices-historical-chart-'!$A$10700:$A$12603,0))</f>
        <v>0.83420000000000005</v>
      </c>
      <c r="D709" s="135">
        <f t="shared" si="22"/>
        <v>53.255328000000006</v>
      </c>
      <c r="E709">
        <f>INDEX('[3]wti-crude-oil-prices-10-year-da'!$B$655:$B$2543,MATCH(A709,'[3]wti-crude-oil-prices-10-year-da'!$A$655:$A$2543,0))</f>
        <v>63.334000000000003</v>
      </c>
      <c r="F709">
        <f t="shared" si="23"/>
        <v>4043.2425600000006</v>
      </c>
      <c r="G709" t="s">
        <v>241</v>
      </c>
    </row>
    <row r="710" spans="1:7" x14ac:dyDescent="0.25">
      <c r="A710" s="133">
        <v>43122</v>
      </c>
      <c r="B710" s="134">
        <v>63.89</v>
      </c>
      <c r="C710" s="134">
        <f>INDEX('[2]cotton-prices-historical-chart-'!$B$10700:$B$12603,MATCH(A710,'[2]cotton-prices-historical-chart-'!$A$10700:$A$12603,0))</f>
        <v>0.83409999999999995</v>
      </c>
      <c r="D710" s="135">
        <f t="shared" si="22"/>
        <v>53.290648999999995</v>
      </c>
      <c r="E710">
        <f>INDEX('[3]wti-crude-oil-prices-10-year-da'!$B$655:$B$2543,MATCH(A710,'[3]wti-crude-oil-prices-10-year-da'!$A$655:$A$2543,0))</f>
        <v>63.554000000000002</v>
      </c>
      <c r="F710">
        <f t="shared" si="23"/>
        <v>4060.46506</v>
      </c>
      <c r="G710" t="s">
        <v>241</v>
      </c>
    </row>
    <row r="711" spans="1:7" x14ac:dyDescent="0.25">
      <c r="A711" s="133">
        <v>43123</v>
      </c>
      <c r="B711" s="134">
        <v>63.76</v>
      </c>
      <c r="C711" s="134">
        <f>INDEX('[2]cotton-prices-historical-chart-'!$B$10700:$B$12603,MATCH(A711,'[2]cotton-prices-historical-chart-'!$A$10700:$A$12603,0))</f>
        <v>0.8226</v>
      </c>
      <c r="D711" s="135">
        <f t="shared" si="22"/>
        <v>52.448975999999995</v>
      </c>
      <c r="E711">
        <f>INDEX('[3]wti-crude-oil-prices-10-year-da'!$B$655:$B$2543,MATCH(A711,'[3]wti-crude-oil-prices-10-year-da'!$A$655:$A$2543,0))</f>
        <v>64.47</v>
      </c>
      <c r="F711">
        <f t="shared" si="23"/>
        <v>4110.6071999999995</v>
      </c>
      <c r="G711" t="s">
        <v>241</v>
      </c>
    </row>
    <row r="712" spans="1:7" x14ac:dyDescent="0.25">
      <c r="A712" s="133">
        <v>43124</v>
      </c>
      <c r="B712" s="134">
        <v>63.57</v>
      </c>
      <c r="C712" s="134">
        <f>INDEX('[2]cotton-prices-historical-chart-'!$B$10700:$B$12603,MATCH(A712,'[2]cotton-prices-historical-chart-'!$A$10700:$A$12603,0))</f>
        <v>0.82269999999999999</v>
      </c>
      <c r="D712" s="135">
        <f t="shared" si="22"/>
        <v>52.299039</v>
      </c>
      <c r="E712">
        <f>INDEX('[3]wti-crude-oil-prices-10-year-da'!$B$655:$B$2543,MATCH(A712,'[3]wti-crude-oil-prices-10-year-da'!$A$655:$A$2543,0))</f>
        <v>65.61</v>
      </c>
      <c r="F712">
        <f t="shared" si="23"/>
        <v>4170.8276999999998</v>
      </c>
      <c r="G712" t="s">
        <v>241</v>
      </c>
    </row>
    <row r="713" spans="1:7" x14ac:dyDescent="0.25">
      <c r="A713" s="133">
        <v>43125</v>
      </c>
      <c r="B713" s="134">
        <v>63.61</v>
      </c>
      <c r="C713" s="134">
        <f>INDEX('[2]cotton-prices-historical-chart-'!$B$10700:$B$12603,MATCH(A713,'[2]cotton-prices-historical-chart-'!$A$10700:$A$12603,0))</f>
        <v>0.81879999999999997</v>
      </c>
      <c r="D713" s="135">
        <f t="shared" si="22"/>
        <v>52.083867999999995</v>
      </c>
      <c r="E713">
        <f>INDEX('[3]wti-crude-oil-prices-10-year-da'!$B$655:$B$2543,MATCH(A713,'[3]wti-crude-oil-prices-10-year-da'!$A$655:$A$2543,0))</f>
        <v>65.510000000000005</v>
      </c>
      <c r="F713">
        <f t="shared" si="23"/>
        <v>4167.0911000000006</v>
      </c>
      <c r="G713" t="s">
        <v>241</v>
      </c>
    </row>
    <row r="714" spans="1:7" x14ac:dyDescent="0.25">
      <c r="A714" s="133">
        <v>43126</v>
      </c>
      <c r="B714" s="134">
        <v>63.6</v>
      </c>
      <c r="C714" s="134">
        <f>INDEX('[2]cotton-prices-historical-chart-'!$B$10700:$B$12603,MATCH(A714,'[2]cotton-prices-historical-chart-'!$A$10700:$A$12603,0))</f>
        <v>0.80479999999999996</v>
      </c>
      <c r="D714" s="135">
        <f t="shared" si="22"/>
        <v>51.185279999999999</v>
      </c>
      <c r="E714">
        <f>INDEX('[3]wti-crude-oil-prices-10-year-da'!$B$655:$B$2543,MATCH(A714,'[3]wti-crude-oil-prices-10-year-da'!$A$655:$A$2543,0))</f>
        <v>66.14</v>
      </c>
      <c r="F714">
        <f t="shared" si="23"/>
        <v>4206.5039999999999</v>
      </c>
      <c r="G714" t="s">
        <v>241</v>
      </c>
    </row>
    <row r="715" spans="1:7" x14ac:dyDescent="0.25">
      <c r="A715" s="133">
        <v>43129</v>
      </c>
      <c r="B715" s="134">
        <v>63.67</v>
      </c>
      <c r="C715" s="134">
        <f>INDEX('[2]cotton-prices-historical-chart-'!$B$10700:$B$12603,MATCH(A715,'[2]cotton-prices-historical-chart-'!$A$10700:$A$12603,0))</f>
        <v>0.78359999999999996</v>
      </c>
      <c r="D715" s="135">
        <f t="shared" si="22"/>
        <v>49.891812000000002</v>
      </c>
      <c r="E715">
        <f>INDEX('[3]wti-crude-oil-prices-10-year-da'!$B$655:$B$2543,MATCH(A715,'[3]wti-crude-oil-prices-10-year-da'!$A$655:$A$2543,0))</f>
        <v>65.56</v>
      </c>
      <c r="F715">
        <f t="shared" si="23"/>
        <v>4174.2052000000003</v>
      </c>
      <c r="G715" t="s">
        <v>241</v>
      </c>
    </row>
    <row r="716" spans="1:7" x14ac:dyDescent="0.25">
      <c r="A716" s="133">
        <v>43130</v>
      </c>
      <c r="B716" s="134">
        <v>63.78</v>
      </c>
      <c r="C716" s="134">
        <f>INDEX('[2]cotton-prices-historical-chart-'!$B$10700:$B$12603,MATCH(A716,'[2]cotton-prices-historical-chart-'!$A$10700:$A$12603,0))</f>
        <v>0.77029999999999998</v>
      </c>
      <c r="D716" s="135">
        <f t="shared" si="22"/>
        <v>49.129733999999999</v>
      </c>
      <c r="E716">
        <f>INDEX('[3]wti-crude-oil-prices-10-year-da'!$B$655:$B$2543,MATCH(A716,'[3]wti-crude-oil-prices-10-year-da'!$A$655:$A$2543,0))</f>
        <v>64.5</v>
      </c>
      <c r="F716">
        <f t="shared" si="23"/>
        <v>4113.8100000000004</v>
      </c>
      <c r="G716" t="s">
        <v>241</v>
      </c>
    </row>
    <row r="717" spans="1:7" x14ac:dyDescent="0.25">
      <c r="A717" s="133">
        <v>43131</v>
      </c>
      <c r="B717" s="134">
        <v>63.67</v>
      </c>
      <c r="C717" s="134">
        <f>INDEX('[2]cotton-prices-historical-chart-'!$B$10700:$B$12603,MATCH(A717,'[2]cotton-prices-historical-chart-'!$A$10700:$A$12603,0))</f>
        <v>0.77280000000000004</v>
      </c>
      <c r="D717" s="135">
        <f t="shared" si="22"/>
        <v>49.204176000000004</v>
      </c>
      <c r="E717">
        <f>INDEX('[3]wti-crude-oil-prices-10-year-da'!$B$655:$B$2543,MATCH(A717,'[3]wti-crude-oil-prices-10-year-da'!$A$655:$A$2543,0))</f>
        <v>64.73</v>
      </c>
      <c r="F717">
        <f t="shared" si="23"/>
        <v>4121.3591000000006</v>
      </c>
      <c r="G717" t="s">
        <v>241</v>
      </c>
    </row>
    <row r="718" spans="1:7" x14ac:dyDescent="0.25">
      <c r="A718" s="133">
        <v>43132</v>
      </c>
      <c r="B718" s="134">
        <v>63.89</v>
      </c>
      <c r="C718" s="134">
        <f>INDEX('[2]cotton-prices-historical-chart-'!$B$10700:$B$12603,MATCH(A718,'[2]cotton-prices-historical-chart-'!$A$10700:$A$12603,0))</f>
        <v>0.78349999999999997</v>
      </c>
      <c r="D718" s="135">
        <f t="shared" si="22"/>
        <v>50.057814999999998</v>
      </c>
      <c r="E718">
        <f>INDEX('[3]wti-crude-oil-prices-10-year-da'!$B$655:$B$2543,MATCH(A718,'[3]wti-crude-oil-prices-10-year-da'!$A$655:$A$2543,0))</f>
        <v>65.8</v>
      </c>
      <c r="F718">
        <f t="shared" si="23"/>
        <v>4203.9619999999995</v>
      </c>
      <c r="G718" t="s">
        <v>241</v>
      </c>
    </row>
    <row r="719" spans="1:7" x14ac:dyDescent="0.25">
      <c r="A719" s="133">
        <v>43133</v>
      </c>
      <c r="B719" s="134">
        <v>64.22</v>
      </c>
      <c r="C719" s="134">
        <f>INDEX('[2]cotton-prices-historical-chart-'!$B$10700:$B$12603,MATCH(A719,'[2]cotton-prices-historical-chart-'!$A$10700:$A$12603,0))</f>
        <v>0.77300000000000002</v>
      </c>
      <c r="D719" s="135">
        <f t="shared" si="22"/>
        <v>49.642060000000001</v>
      </c>
      <c r="E719">
        <f>INDEX('[3]wti-crude-oil-prices-10-year-da'!$B$655:$B$2543,MATCH(A719,'[3]wti-crude-oil-prices-10-year-da'!$A$655:$A$2543,0))</f>
        <v>65.45</v>
      </c>
      <c r="F719">
        <f t="shared" si="23"/>
        <v>4203.1990000000005</v>
      </c>
      <c r="G719" t="s">
        <v>241</v>
      </c>
    </row>
    <row r="720" spans="1:7" x14ac:dyDescent="0.25">
      <c r="A720" s="133">
        <v>43136</v>
      </c>
      <c r="B720" s="134">
        <v>64.31</v>
      </c>
      <c r="C720" s="134">
        <f>INDEX('[2]cotton-prices-historical-chart-'!$B$10700:$B$12603,MATCH(A720,'[2]cotton-prices-historical-chart-'!$A$10700:$A$12603,0))</f>
        <v>0.76570000000000005</v>
      </c>
      <c r="D720" s="135">
        <f t="shared" si="22"/>
        <v>49.242167000000002</v>
      </c>
      <c r="E720">
        <f>INDEX('[3]wti-crude-oil-prices-10-year-da'!$B$655:$B$2543,MATCH(A720,'[3]wti-crude-oil-prices-10-year-da'!$A$655:$A$2543,0))</f>
        <v>64.150000000000006</v>
      </c>
      <c r="F720">
        <f t="shared" si="23"/>
        <v>4125.4865000000009</v>
      </c>
      <c r="G720" t="s">
        <v>241</v>
      </c>
    </row>
    <row r="721" spans="1:7" x14ac:dyDescent="0.25">
      <c r="A721" s="133">
        <v>43137</v>
      </c>
      <c r="B721" s="134">
        <v>64.05</v>
      </c>
      <c r="C721" s="134">
        <f>INDEX('[2]cotton-prices-historical-chart-'!$B$10700:$B$12603,MATCH(A721,'[2]cotton-prices-historical-chart-'!$A$10700:$A$12603,0))</f>
        <v>0.76190000000000002</v>
      </c>
      <c r="D721" s="135">
        <f t="shared" si="22"/>
        <v>48.799695</v>
      </c>
      <c r="E721">
        <f>INDEX('[3]wti-crude-oil-prices-10-year-da'!$B$655:$B$2543,MATCH(A721,'[3]wti-crude-oil-prices-10-year-da'!$A$655:$A$2543,0))</f>
        <v>63.39</v>
      </c>
      <c r="F721">
        <f t="shared" si="23"/>
        <v>4060.1295</v>
      </c>
      <c r="G721" t="s">
        <v>241</v>
      </c>
    </row>
    <row r="722" spans="1:7" x14ac:dyDescent="0.25">
      <c r="A722" s="133">
        <v>43138</v>
      </c>
      <c r="B722" s="134">
        <v>64.17</v>
      </c>
      <c r="C722" s="134">
        <f>INDEX('[2]cotton-prices-historical-chart-'!$B$10700:$B$12603,MATCH(A722,'[2]cotton-prices-historical-chart-'!$A$10700:$A$12603,0))</f>
        <v>0.75960000000000005</v>
      </c>
      <c r="D722" s="135">
        <f t="shared" si="22"/>
        <v>48.743532000000002</v>
      </c>
      <c r="E722">
        <f>INDEX('[3]wti-crude-oil-prices-10-year-da'!$B$655:$B$2543,MATCH(A722,'[3]wti-crude-oil-prices-10-year-da'!$A$655:$A$2543,0))</f>
        <v>61.79</v>
      </c>
      <c r="F722">
        <f t="shared" si="23"/>
        <v>3965.0643</v>
      </c>
      <c r="G722" t="s">
        <v>241</v>
      </c>
    </row>
    <row r="723" spans="1:7" x14ac:dyDescent="0.25">
      <c r="A723" s="133">
        <v>43139</v>
      </c>
      <c r="B723" s="134">
        <v>64.59</v>
      </c>
      <c r="C723" s="134">
        <f>INDEX('[2]cotton-prices-historical-chart-'!$B$10700:$B$12603,MATCH(A723,'[2]cotton-prices-historical-chart-'!$A$10700:$A$12603,0))</f>
        <v>0.76619999999999999</v>
      </c>
      <c r="D723" s="135">
        <f t="shared" si="22"/>
        <v>49.488858</v>
      </c>
      <c r="E723">
        <f>INDEX('[3]wti-crude-oil-prices-10-year-da'!$B$655:$B$2543,MATCH(A723,'[3]wti-crude-oil-prices-10-year-da'!$A$655:$A$2543,0))</f>
        <v>61.15</v>
      </c>
      <c r="F723">
        <f t="shared" si="23"/>
        <v>3949.6785</v>
      </c>
      <c r="G723" t="s">
        <v>241</v>
      </c>
    </row>
    <row r="724" spans="1:7" x14ac:dyDescent="0.25">
      <c r="A724" s="133">
        <v>43140</v>
      </c>
      <c r="B724" s="134">
        <v>64.22</v>
      </c>
      <c r="C724" s="134">
        <f>INDEX('[2]cotton-prices-historical-chart-'!$B$10700:$B$12603,MATCH(A724,'[2]cotton-prices-historical-chart-'!$A$10700:$A$12603,0))</f>
        <v>0.76680000000000004</v>
      </c>
      <c r="D724" s="135">
        <f t="shared" si="22"/>
        <v>49.243895999999999</v>
      </c>
      <c r="E724">
        <f>INDEX('[3]wti-crude-oil-prices-10-year-da'!$B$655:$B$2543,MATCH(A724,'[3]wti-crude-oil-prices-10-year-da'!$A$655:$A$2543,0))</f>
        <v>59.2</v>
      </c>
      <c r="F724">
        <f t="shared" si="23"/>
        <v>3801.8240000000001</v>
      </c>
      <c r="G724" t="s">
        <v>241</v>
      </c>
    </row>
    <row r="725" spans="1:7" x14ac:dyDescent="0.25">
      <c r="A725" s="133">
        <v>43143</v>
      </c>
      <c r="B725" s="134">
        <v>64.28</v>
      </c>
      <c r="C725" s="134">
        <f>INDEX('[2]cotton-prices-historical-chart-'!$B$10700:$B$12603,MATCH(A725,'[2]cotton-prices-historical-chart-'!$A$10700:$A$12603,0))</f>
        <v>0.76449999999999996</v>
      </c>
      <c r="D725" s="135">
        <f t="shared" si="22"/>
        <v>49.142060000000001</v>
      </c>
      <c r="E725">
        <f>INDEX('[3]wti-crude-oil-prices-10-year-da'!$B$655:$B$2543,MATCH(A725,'[3]wti-crude-oil-prices-10-year-da'!$A$655:$A$2543,0))</f>
        <v>59.29</v>
      </c>
      <c r="F725">
        <f t="shared" si="23"/>
        <v>3811.1612</v>
      </c>
      <c r="G725" t="s">
        <v>241</v>
      </c>
    </row>
    <row r="726" spans="1:7" x14ac:dyDescent="0.25">
      <c r="A726" s="133">
        <v>43144</v>
      </c>
      <c r="B726" s="134">
        <v>64.27</v>
      </c>
      <c r="C726" s="134">
        <f>INDEX('[2]cotton-prices-historical-chart-'!$B$10700:$B$12603,MATCH(A726,'[2]cotton-prices-historical-chart-'!$A$10700:$A$12603,0))</f>
        <v>0.76380000000000003</v>
      </c>
      <c r="D726" s="135">
        <f t="shared" si="22"/>
        <v>49.089425999999996</v>
      </c>
      <c r="E726">
        <f>INDEX('[3]wti-crude-oil-prices-10-year-da'!$B$655:$B$2543,MATCH(A726,'[3]wti-crude-oil-prices-10-year-da'!$A$655:$A$2543,0))</f>
        <v>59.19</v>
      </c>
      <c r="F726">
        <f t="shared" si="23"/>
        <v>3804.1412999999998</v>
      </c>
      <c r="G726" t="s">
        <v>241</v>
      </c>
    </row>
    <row r="727" spans="1:7" x14ac:dyDescent="0.25">
      <c r="A727" s="133">
        <v>43145</v>
      </c>
      <c r="B727" s="134">
        <v>64.03</v>
      </c>
      <c r="C727" s="134">
        <f>INDEX('[2]cotton-prices-historical-chart-'!$B$10700:$B$12603,MATCH(A727,'[2]cotton-prices-historical-chart-'!$A$10700:$A$12603,0))</f>
        <v>0.75600000000000001</v>
      </c>
      <c r="D727" s="135">
        <f t="shared" si="22"/>
        <v>48.406680000000001</v>
      </c>
      <c r="E727">
        <f>INDEX('[3]wti-crude-oil-prices-10-year-da'!$B$655:$B$2543,MATCH(A727,'[3]wti-crude-oil-prices-10-year-da'!$A$655:$A$2543,0))</f>
        <v>60.582000000000001</v>
      </c>
      <c r="F727">
        <f t="shared" si="23"/>
        <v>3879.0654600000003</v>
      </c>
      <c r="G727" t="s">
        <v>241</v>
      </c>
    </row>
    <row r="728" spans="1:7" x14ac:dyDescent="0.25">
      <c r="A728" s="133">
        <v>43146</v>
      </c>
      <c r="B728" s="134">
        <v>63.9</v>
      </c>
      <c r="C728" s="134">
        <f>INDEX('[2]cotton-prices-historical-chart-'!$B$10700:$B$12603,MATCH(A728,'[2]cotton-prices-historical-chart-'!$A$10700:$A$12603,0))</f>
        <v>0.75409999999999999</v>
      </c>
      <c r="D728" s="135">
        <f t="shared" si="22"/>
        <v>48.186990000000002</v>
      </c>
      <c r="E728">
        <f>INDEX('[3]wti-crude-oil-prices-10-year-da'!$B$655:$B$2543,MATCH(A728,'[3]wti-crude-oil-prices-10-year-da'!$A$655:$A$2543,0))</f>
        <v>61.271999999999998</v>
      </c>
      <c r="F728">
        <f t="shared" si="23"/>
        <v>3915.2808</v>
      </c>
      <c r="G728" t="s">
        <v>241</v>
      </c>
    </row>
    <row r="729" spans="1:7" x14ac:dyDescent="0.25">
      <c r="A729" s="133">
        <v>43147</v>
      </c>
      <c r="B729" s="134">
        <v>64.41</v>
      </c>
      <c r="C729" s="134">
        <f>INDEX('[2]cotton-prices-historical-chart-'!$B$10700:$B$12603,MATCH(A729,'[2]cotton-prices-historical-chart-'!$A$10700:$A$12603,0))</f>
        <v>0.75719999999999998</v>
      </c>
      <c r="D729" s="135">
        <f t="shared" si="22"/>
        <v>48.771251999999997</v>
      </c>
      <c r="E729">
        <f>INDEX('[3]wti-crude-oil-prices-10-year-da'!$B$655:$B$2543,MATCH(A729,'[3]wti-crude-oil-prices-10-year-da'!$A$655:$A$2543,0))</f>
        <v>61.601999999999997</v>
      </c>
      <c r="F729">
        <f t="shared" si="23"/>
        <v>3967.7848199999994</v>
      </c>
      <c r="G729" t="s">
        <v>241</v>
      </c>
    </row>
    <row r="730" spans="1:7" x14ac:dyDescent="0.25">
      <c r="A730" s="133">
        <v>43151</v>
      </c>
      <c r="B730" s="134">
        <v>65.02</v>
      </c>
      <c r="C730" s="134">
        <f>INDEX('[2]cotton-prices-historical-chart-'!$B$10700:$B$12603,MATCH(A730,'[2]cotton-prices-historical-chart-'!$A$10700:$A$12603,0))</f>
        <v>0.77510000000000001</v>
      </c>
      <c r="D730" s="135">
        <f t="shared" si="22"/>
        <v>50.397002000000001</v>
      </c>
      <c r="E730">
        <f>INDEX('[3]wti-crude-oil-prices-10-year-da'!$B$655:$B$2543,MATCH(A730,'[3]wti-crude-oil-prices-10-year-da'!$A$655:$A$2543,0))</f>
        <v>61.811999999999998</v>
      </c>
      <c r="F730">
        <f t="shared" si="23"/>
        <v>4019.0162399999995</v>
      </c>
      <c r="G730" t="s">
        <v>241</v>
      </c>
    </row>
    <row r="731" spans="1:7" x14ac:dyDescent="0.25">
      <c r="A731" s="133">
        <v>43152</v>
      </c>
      <c r="B731" s="134">
        <v>64.91</v>
      </c>
      <c r="C731" s="134">
        <f>INDEX('[2]cotton-prices-historical-chart-'!$B$10700:$B$12603,MATCH(A731,'[2]cotton-prices-historical-chart-'!$A$10700:$A$12603,0))</f>
        <v>0.78910000000000002</v>
      </c>
      <c r="D731" s="135">
        <f t="shared" si="22"/>
        <v>51.220480999999999</v>
      </c>
      <c r="E731">
        <f>INDEX('[3]wti-crude-oil-prices-10-year-da'!$B$655:$B$2543,MATCH(A731,'[3]wti-crude-oil-prices-10-year-da'!$A$655:$A$2543,0))</f>
        <v>61.68</v>
      </c>
      <c r="F731">
        <f t="shared" si="23"/>
        <v>4003.6487999999999</v>
      </c>
      <c r="G731" t="s">
        <v>241</v>
      </c>
    </row>
    <row r="732" spans="1:7" x14ac:dyDescent="0.25">
      <c r="A732" s="133">
        <v>43153</v>
      </c>
      <c r="B732" s="134">
        <v>64.959999999999994</v>
      </c>
      <c r="C732" s="134">
        <f>INDEX('[2]cotton-prices-historical-chart-'!$B$10700:$B$12603,MATCH(A732,'[2]cotton-prices-historical-chart-'!$A$10700:$A$12603,0))</f>
        <v>0.8054</v>
      </c>
      <c r="D732" s="135">
        <f t="shared" si="22"/>
        <v>52.318783999999994</v>
      </c>
      <c r="E732">
        <f>INDEX('[3]wti-crude-oil-prices-10-year-da'!$B$655:$B$2543,MATCH(A732,'[3]wti-crude-oil-prices-10-year-da'!$A$655:$A$2543,0))</f>
        <v>62.77</v>
      </c>
      <c r="F732">
        <f t="shared" si="23"/>
        <v>4077.5391999999997</v>
      </c>
      <c r="G732" t="s">
        <v>241</v>
      </c>
    </row>
    <row r="733" spans="1:7" x14ac:dyDescent="0.25">
      <c r="A733" s="133">
        <v>43154</v>
      </c>
      <c r="B733" s="134">
        <v>64.91</v>
      </c>
      <c r="C733" s="134">
        <f>INDEX('[2]cotton-prices-historical-chart-'!$B$10700:$B$12603,MATCH(A733,'[2]cotton-prices-historical-chart-'!$A$10700:$A$12603,0))</f>
        <v>0.81430000000000002</v>
      </c>
      <c r="D733" s="135">
        <f t="shared" si="22"/>
        <v>52.856212999999997</v>
      </c>
      <c r="E733">
        <f>INDEX('[3]wti-crude-oil-prices-10-year-da'!$B$655:$B$2543,MATCH(A733,'[3]wti-crude-oil-prices-10-year-da'!$A$655:$A$2543,0))</f>
        <v>63.55</v>
      </c>
      <c r="F733">
        <f t="shared" si="23"/>
        <v>4125.0304999999998</v>
      </c>
      <c r="G733" t="s">
        <v>241</v>
      </c>
    </row>
    <row r="734" spans="1:7" x14ac:dyDescent="0.25">
      <c r="A734" s="133">
        <v>43157</v>
      </c>
      <c r="B734" s="134">
        <v>64.8</v>
      </c>
      <c r="C734" s="134">
        <f>INDEX('[2]cotton-prices-historical-chart-'!$B$10700:$B$12603,MATCH(A734,'[2]cotton-prices-historical-chart-'!$A$10700:$A$12603,0))</f>
        <v>0.81879999999999997</v>
      </c>
      <c r="D734" s="135">
        <f t="shared" si="22"/>
        <v>53.058239999999998</v>
      </c>
      <c r="E734">
        <f>INDEX('[3]wti-crude-oil-prices-10-year-da'!$B$655:$B$2543,MATCH(A734,'[3]wti-crude-oil-prices-10-year-da'!$A$655:$A$2543,0))</f>
        <v>63.91</v>
      </c>
      <c r="F734">
        <f t="shared" si="23"/>
        <v>4141.3679999999995</v>
      </c>
      <c r="G734" t="s">
        <v>241</v>
      </c>
    </row>
    <row r="735" spans="1:7" x14ac:dyDescent="0.25">
      <c r="A735" s="133">
        <v>43158</v>
      </c>
      <c r="B735" s="134">
        <v>64.930000000000007</v>
      </c>
      <c r="C735" s="134">
        <f>INDEX('[2]cotton-prices-historical-chart-'!$B$10700:$B$12603,MATCH(A735,'[2]cotton-prices-historical-chart-'!$A$10700:$A$12603,0))</f>
        <v>0.82050000000000001</v>
      </c>
      <c r="D735" s="135">
        <f t="shared" si="22"/>
        <v>53.275065000000005</v>
      </c>
      <c r="E735">
        <f>INDEX('[3]wti-crude-oil-prices-10-year-da'!$B$655:$B$2543,MATCH(A735,'[3]wti-crude-oil-prices-10-year-da'!$A$655:$A$2543,0))</f>
        <v>63.01</v>
      </c>
      <c r="F735">
        <f t="shared" si="23"/>
        <v>4091.2393000000002</v>
      </c>
      <c r="G735" t="s">
        <v>241</v>
      </c>
    </row>
    <row r="736" spans="1:7" x14ac:dyDescent="0.25">
      <c r="A736" s="133">
        <v>43159</v>
      </c>
      <c r="B736" s="134">
        <v>65.209999999999994</v>
      </c>
      <c r="C736" s="134">
        <f>INDEX('[2]cotton-prices-historical-chart-'!$B$10700:$B$12603,MATCH(A736,'[2]cotton-prices-historical-chart-'!$A$10700:$A$12603,0))</f>
        <v>0.82669999999999999</v>
      </c>
      <c r="D736" s="135">
        <f t="shared" si="22"/>
        <v>53.909106999999992</v>
      </c>
      <c r="E736">
        <f>INDEX('[3]wti-crude-oil-prices-10-year-da'!$B$655:$B$2543,MATCH(A736,'[3]wti-crude-oil-prices-10-year-da'!$A$655:$A$2543,0))</f>
        <v>61.64</v>
      </c>
      <c r="F736">
        <f t="shared" si="23"/>
        <v>4019.5443999999998</v>
      </c>
      <c r="G736" t="s">
        <v>241</v>
      </c>
    </row>
    <row r="737" spans="1:7" x14ac:dyDescent="0.25">
      <c r="A737" s="133">
        <v>43160</v>
      </c>
      <c r="B737" s="134">
        <v>65.23</v>
      </c>
      <c r="C737" s="134">
        <f>INDEX('[2]cotton-prices-historical-chart-'!$B$10700:$B$12603,MATCH(A737,'[2]cotton-prices-historical-chart-'!$A$10700:$A$12603,0))</f>
        <v>0.81810000000000005</v>
      </c>
      <c r="D737" s="135">
        <f t="shared" si="22"/>
        <v>53.364663000000007</v>
      </c>
      <c r="E737">
        <f>INDEX('[3]wti-crude-oil-prices-10-year-da'!$B$655:$B$2543,MATCH(A737,'[3]wti-crude-oil-prices-10-year-da'!$A$655:$A$2543,0))</f>
        <v>60.99</v>
      </c>
      <c r="F737">
        <f t="shared" si="23"/>
        <v>3978.3777000000005</v>
      </c>
      <c r="G737" t="s">
        <v>241</v>
      </c>
    </row>
    <row r="738" spans="1:7" x14ac:dyDescent="0.25">
      <c r="A738" s="133">
        <v>43161</v>
      </c>
      <c r="B738" s="134">
        <v>65.2</v>
      </c>
      <c r="C738" s="134">
        <f>INDEX('[2]cotton-prices-historical-chart-'!$B$10700:$B$12603,MATCH(A738,'[2]cotton-prices-historical-chart-'!$A$10700:$A$12603,0))</f>
        <v>0.82089999999999996</v>
      </c>
      <c r="D738" s="135">
        <f t="shared" si="22"/>
        <v>53.522680000000001</v>
      </c>
      <c r="E738">
        <f>INDEX('[3]wti-crude-oil-prices-10-year-da'!$B$655:$B$2543,MATCH(A738,'[3]wti-crude-oil-prices-10-year-da'!$A$655:$A$2543,0))</f>
        <v>61.25</v>
      </c>
      <c r="F738">
        <f t="shared" si="23"/>
        <v>3993.5</v>
      </c>
      <c r="G738" t="s">
        <v>241</v>
      </c>
    </row>
    <row r="739" spans="1:7" x14ac:dyDescent="0.25">
      <c r="A739" s="133">
        <v>43164</v>
      </c>
      <c r="B739" s="134">
        <v>65.010000000000005</v>
      </c>
      <c r="C739" s="134">
        <f>INDEX('[2]cotton-prices-historical-chart-'!$B$10700:$B$12603,MATCH(A739,'[2]cotton-prices-historical-chart-'!$A$10700:$A$12603,0))</f>
        <v>0.85229999999999995</v>
      </c>
      <c r="D739" s="135">
        <f t="shared" si="22"/>
        <v>55.408023</v>
      </c>
      <c r="E739">
        <f>INDEX('[3]wti-crude-oil-prices-10-year-da'!$B$655:$B$2543,MATCH(A739,'[3]wti-crude-oil-prices-10-year-da'!$A$655:$A$2543,0))</f>
        <v>62.57</v>
      </c>
      <c r="F739">
        <f t="shared" si="23"/>
        <v>4067.6757000000002</v>
      </c>
      <c r="G739" t="s">
        <v>241</v>
      </c>
    </row>
    <row r="740" spans="1:7" x14ac:dyDescent="0.25">
      <c r="A740" s="133">
        <v>43165</v>
      </c>
      <c r="B740" s="134">
        <v>64.87</v>
      </c>
      <c r="C740" s="134">
        <f>INDEX('[2]cotton-prices-historical-chart-'!$B$10700:$B$12603,MATCH(A740,'[2]cotton-prices-historical-chart-'!$A$10700:$A$12603,0))</f>
        <v>0.82430000000000003</v>
      </c>
      <c r="D740" s="135">
        <f t="shared" si="22"/>
        <v>53.472341000000007</v>
      </c>
      <c r="E740">
        <f>INDEX('[3]wti-crude-oil-prices-10-year-da'!$B$655:$B$2543,MATCH(A740,'[3]wti-crude-oil-prices-10-year-da'!$A$655:$A$2543,0))</f>
        <v>62.6</v>
      </c>
      <c r="F740">
        <f t="shared" si="23"/>
        <v>4060.8620000000005</v>
      </c>
      <c r="G740" t="s">
        <v>241</v>
      </c>
    </row>
    <row r="741" spans="1:7" x14ac:dyDescent="0.25">
      <c r="A741" s="133">
        <v>43166</v>
      </c>
      <c r="B741" s="134">
        <v>64.91</v>
      </c>
      <c r="C741" s="134">
        <f>INDEX('[2]cotton-prices-historical-chart-'!$B$10700:$B$12603,MATCH(A741,'[2]cotton-prices-historical-chart-'!$A$10700:$A$12603,0))</f>
        <v>0.8286</v>
      </c>
      <c r="D741" s="135">
        <f t="shared" si="22"/>
        <v>53.784425999999996</v>
      </c>
      <c r="E741">
        <f>INDEX('[3]wti-crude-oil-prices-10-year-da'!$B$655:$B$2543,MATCH(A741,'[3]wti-crude-oil-prices-10-year-da'!$A$655:$A$2543,0))</f>
        <v>61.15</v>
      </c>
      <c r="F741">
        <f t="shared" si="23"/>
        <v>3969.2464999999997</v>
      </c>
      <c r="G741" t="s">
        <v>241</v>
      </c>
    </row>
    <row r="742" spans="1:7" x14ac:dyDescent="0.25">
      <c r="A742" s="133">
        <v>43167</v>
      </c>
      <c r="B742" s="134">
        <v>65.099999999999994</v>
      </c>
      <c r="C742" s="134">
        <f>INDEX('[2]cotton-prices-historical-chart-'!$B$10700:$B$12603,MATCH(A742,'[2]cotton-prices-historical-chart-'!$A$10700:$A$12603,0))</f>
        <v>0.85119999999999996</v>
      </c>
      <c r="D742" s="135">
        <f t="shared" si="22"/>
        <v>55.413119999999992</v>
      </c>
      <c r="E742">
        <f>INDEX('[3]wti-crude-oil-prices-10-year-da'!$B$655:$B$2543,MATCH(A742,'[3]wti-crude-oil-prices-10-year-da'!$A$655:$A$2543,0))</f>
        <v>60.12</v>
      </c>
      <c r="F742">
        <f t="shared" si="23"/>
        <v>3913.8119999999994</v>
      </c>
      <c r="G742" t="s">
        <v>241</v>
      </c>
    </row>
    <row r="743" spans="1:7" x14ac:dyDescent="0.25">
      <c r="A743" s="133">
        <v>43168</v>
      </c>
      <c r="B743" s="134">
        <v>64.94</v>
      </c>
      <c r="C743" s="134">
        <f>INDEX('[2]cotton-prices-historical-chart-'!$B$10700:$B$12603,MATCH(A743,'[2]cotton-prices-historical-chart-'!$A$10700:$A$12603,0))</f>
        <v>0.84519999999999995</v>
      </c>
      <c r="D743" s="135">
        <f t="shared" si="22"/>
        <v>54.887287999999998</v>
      </c>
      <c r="E743">
        <f>INDEX('[3]wti-crude-oil-prices-10-year-da'!$B$655:$B$2543,MATCH(A743,'[3]wti-crude-oil-prices-10-year-da'!$A$655:$A$2543,0))</f>
        <v>62.04</v>
      </c>
      <c r="F743">
        <f t="shared" si="23"/>
        <v>4028.8775999999998</v>
      </c>
      <c r="G743" t="s">
        <v>241</v>
      </c>
    </row>
    <row r="744" spans="1:7" x14ac:dyDescent="0.25">
      <c r="A744" s="133">
        <v>43171</v>
      </c>
      <c r="B744" s="134">
        <v>64.97</v>
      </c>
      <c r="C744" s="134">
        <f>INDEX('[2]cotton-prices-historical-chart-'!$B$10700:$B$12603,MATCH(A744,'[2]cotton-prices-historical-chart-'!$A$10700:$A$12603,0))</f>
        <v>0.83279999999999998</v>
      </c>
      <c r="D744" s="135">
        <f t="shared" si="22"/>
        <v>54.107016000000002</v>
      </c>
      <c r="E744">
        <f>INDEX('[3]wti-crude-oil-prices-10-year-da'!$B$655:$B$2543,MATCH(A744,'[3]wti-crude-oil-prices-10-year-da'!$A$655:$A$2543,0))</f>
        <v>61.36</v>
      </c>
      <c r="F744">
        <f t="shared" si="23"/>
        <v>3986.5591999999997</v>
      </c>
      <c r="G744" t="s">
        <v>241</v>
      </c>
    </row>
    <row r="745" spans="1:7" x14ac:dyDescent="0.25">
      <c r="A745" s="133">
        <v>43172</v>
      </c>
      <c r="B745" s="134">
        <v>64.84</v>
      </c>
      <c r="C745" s="134">
        <f>INDEX('[2]cotton-prices-historical-chart-'!$B$10700:$B$12603,MATCH(A745,'[2]cotton-prices-historical-chart-'!$A$10700:$A$12603,0))</f>
        <v>0.82979999999999998</v>
      </c>
      <c r="D745" s="135">
        <f t="shared" ref="D745:D806" si="24">C745*B745</f>
        <v>53.804231999999999</v>
      </c>
      <c r="E745">
        <f>INDEX('[3]wti-crude-oil-prices-10-year-da'!$B$655:$B$2543,MATCH(A745,'[3]wti-crude-oil-prices-10-year-da'!$A$655:$A$2543,0))</f>
        <v>60.71</v>
      </c>
      <c r="F745">
        <f t="shared" si="23"/>
        <v>3936.4364</v>
      </c>
      <c r="G745" t="s">
        <v>241</v>
      </c>
    </row>
    <row r="746" spans="1:7" x14ac:dyDescent="0.25">
      <c r="A746" s="133">
        <v>43173</v>
      </c>
      <c r="B746" s="134">
        <v>64.95</v>
      </c>
      <c r="C746" s="134">
        <f>INDEX('[2]cotton-prices-historical-chart-'!$B$10700:$B$12603,MATCH(A746,'[2]cotton-prices-historical-chart-'!$A$10700:$A$12603,0))</f>
        <v>0.83440000000000003</v>
      </c>
      <c r="D746" s="135">
        <f t="shared" si="24"/>
        <v>54.194280000000006</v>
      </c>
      <c r="E746">
        <f>INDEX('[3]wti-crude-oil-prices-10-year-da'!$B$655:$B$2543,MATCH(A746,'[3]wti-crude-oil-prices-10-year-da'!$A$655:$A$2543,0))</f>
        <v>60.96</v>
      </c>
      <c r="F746">
        <f t="shared" si="23"/>
        <v>3959.3520000000003</v>
      </c>
      <c r="G746" t="s">
        <v>241</v>
      </c>
    </row>
    <row r="747" spans="1:7" x14ac:dyDescent="0.25">
      <c r="A747" s="133">
        <v>43174</v>
      </c>
      <c r="B747" s="134">
        <v>65.010000000000005</v>
      </c>
      <c r="C747" s="134">
        <f>INDEX('[2]cotton-prices-historical-chart-'!$B$10700:$B$12603,MATCH(A747,'[2]cotton-prices-historical-chart-'!$A$10700:$A$12603,0))</f>
        <v>0.83530000000000004</v>
      </c>
      <c r="D747" s="135">
        <f t="shared" si="24"/>
        <v>54.302853000000006</v>
      </c>
      <c r="E747">
        <f>INDEX('[3]wti-crude-oil-prices-10-year-da'!$B$655:$B$2543,MATCH(A747,'[3]wti-crude-oil-prices-10-year-da'!$A$655:$A$2543,0))</f>
        <v>61.201999999999998</v>
      </c>
      <c r="F747">
        <f t="shared" si="23"/>
        <v>3978.7420200000001</v>
      </c>
      <c r="G747" t="s">
        <v>241</v>
      </c>
    </row>
    <row r="748" spans="1:7" x14ac:dyDescent="0.25">
      <c r="A748" s="133">
        <v>43175</v>
      </c>
      <c r="B748" s="134">
        <v>65.08</v>
      </c>
      <c r="C748" s="134">
        <f>INDEX('[2]cotton-prices-historical-chart-'!$B$10700:$B$12603,MATCH(A748,'[2]cotton-prices-historical-chart-'!$A$10700:$A$12603,0))</f>
        <v>0.82850000000000001</v>
      </c>
      <c r="D748" s="135">
        <f t="shared" si="24"/>
        <v>53.918779999999998</v>
      </c>
      <c r="E748">
        <f>INDEX('[3]wti-crude-oil-prices-10-year-da'!$B$655:$B$2543,MATCH(A748,'[3]wti-crude-oil-prices-10-year-da'!$A$655:$A$2543,0))</f>
        <v>62.368000000000002</v>
      </c>
      <c r="F748">
        <f t="shared" si="23"/>
        <v>4058.9094399999999</v>
      </c>
      <c r="G748" t="s">
        <v>241</v>
      </c>
    </row>
    <row r="749" spans="1:7" x14ac:dyDescent="0.25">
      <c r="A749" s="133">
        <v>43178</v>
      </c>
      <c r="B749" s="134">
        <v>65.28</v>
      </c>
      <c r="C749" s="134">
        <f>INDEX('[2]cotton-prices-historical-chart-'!$B$10700:$B$12603,MATCH(A749,'[2]cotton-prices-historical-chart-'!$A$10700:$A$12603,0))</f>
        <v>0.81230000000000002</v>
      </c>
      <c r="D749" s="135">
        <f t="shared" si="24"/>
        <v>53.026944</v>
      </c>
      <c r="E749">
        <f>INDEX('[3]wti-crude-oil-prices-10-year-da'!$B$655:$B$2543,MATCH(A749,'[3]wti-crude-oil-prices-10-year-da'!$A$655:$A$2543,0))</f>
        <v>62.101999999999997</v>
      </c>
      <c r="F749">
        <f t="shared" si="23"/>
        <v>4054.01856</v>
      </c>
      <c r="G749" t="s">
        <v>241</v>
      </c>
    </row>
    <row r="750" spans="1:7" x14ac:dyDescent="0.25">
      <c r="A750" s="133">
        <v>43179</v>
      </c>
      <c r="B750" s="134">
        <v>65.23</v>
      </c>
      <c r="C750" s="134">
        <f>INDEX('[2]cotton-prices-historical-chart-'!$B$10700:$B$12603,MATCH(A750,'[2]cotton-prices-historical-chart-'!$A$10700:$A$12603,0))</f>
        <v>0.83079999999999998</v>
      </c>
      <c r="D750" s="135">
        <f t="shared" si="24"/>
        <v>54.193083999999999</v>
      </c>
      <c r="E750">
        <f>INDEX('[3]wti-crude-oil-prices-10-year-da'!$B$655:$B$2543,MATCH(A750,'[3]wti-crude-oil-prices-10-year-da'!$A$655:$A$2543,0))</f>
        <v>63.512</v>
      </c>
      <c r="F750">
        <f t="shared" si="23"/>
        <v>4142.8877600000005</v>
      </c>
      <c r="G750" t="s">
        <v>241</v>
      </c>
    </row>
    <row r="751" spans="1:7" x14ac:dyDescent="0.25">
      <c r="A751" s="133">
        <v>43180</v>
      </c>
      <c r="B751" s="134">
        <v>65.08</v>
      </c>
      <c r="C751" s="134">
        <f>INDEX('[2]cotton-prices-historical-chart-'!$B$10700:$B$12603,MATCH(A751,'[2]cotton-prices-historical-chart-'!$A$10700:$A$12603,0))</f>
        <v>0.82589999999999997</v>
      </c>
      <c r="D751" s="135">
        <f t="shared" si="24"/>
        <v>53.749571999999993</v>
      </c>
      <c r="E751">
        <f>INDEX('[3]wti-crude-oil-prices-10-year-da'!$B$655:$B$2543,MATCH(A751,'[3]wti-crude-oil-prices-10-year-da'!$A$655:$A$2543,0))</f>
        <v>65.17</v>
      </c>
      <c r="F751">
        <f t="shared" si="23"/>
        <v>4241.2636000000002</v>
      </c>
      <c r="G751" t="s">
        <v>241</v>
      </c>
    </row>
    <row r="752" spans="1:7" x14ac:dyDescent="0.25">
      <c r="A752" s="133">
        <v>43181</v>
      </c>
      <c r="B752" s="134">
        <v>65.17</v>
      </c>
      <c r="C752" s="134">
        <f>INDEX('[2]cotton-prices-historical-chart-'!$B$10700:$B$12603,MATCH(A752,'[2]cotton-prices-historical-chart-'!$A$10700:$A$12603,0))</f>
        <v>0.82150000000000001</v>
      </c>
      <c r="D752" s="135">
        <f t="shared" si="24"/>
        <v>53.537154999999998</v>
      </c>
      <c r="E752">
        <f>INDEX('[3]wti-crude-oil-prices-10-year-da'!$B$655:$B$2543,MATCH(A752,'[3]wti-crude-oil-prices-10-year-da'!$A$655:$A$2543,0))</f>
        <v>64.3</v>
      </c>
      <c r="F752">
        <f t="shared" si="23"/>
        <v>4190.4309999999996</v>
      </c>
      <c r="G752" t="s">
        <v>241</v>
      </c>
    </row>
    <row r="753" spans="1:7" x14ac:dyDescent="0.25">
      <c r="A753" s="133">
        <v>43182</v>
      </c>
      <c r="B753" s="134">
        <v>65.010000000000005</v>
      </c>
      <c r="C753" s="134">
        <f>INDEX('[2]cotton-prices-historical-chart-'!$B$10700:$B$12603,MATCH(A753,'[2]cotton-prices-historical-chart-'!$A$10700:$A$12603,0))</f>
        <v>0.81830000000000003</v>
      </c>
      <c r="D753" s="135">
        <f t="shared" si="24"/>
        <v>53.197683000000005</v>
      </c>
      <c r="E753">
        <f>INDEX('[3]wti-crude-oil-prices-10-year-da'!$B$655:$B$2543,MATCH(A753,'[3]wti-crude-oil-prices-10-year-da'!$A$655:$A$2543,0))</f>
        <v>65.88</v>
      </c>
      <c r="F753">
        <f t="shared" si="23"/>
        <v>4282.8588</v>
      </c>
      <c r="G753" t="s">
        <v>241</v>
      </c>
    </row>
    <row r="754" spans="1:7" x14ac:dyDescent="0.25">
      <c r="A754" s="133">
        <v>43185</v>
      </c>
      <c r="B754" s="134">
        <v>64.709999999999994</v>
      </c>
      <c r="C754" s="134">
        <f>INDEX('[2]cotton-prices-historical-chart-'!$B$10700:$B$12603,MATCH(A754,'[2]cotton-prices-historical-chart-'!$A$10700:$A$12603,0))</f>
        <v>0.81779999999999997</v>
      </c>
      <c r="D754" s="135">
        <f t="shared" si="24"/>
        <v>52.919837999999991</v>
      </c>
      <c r="E754">
        <f>INDEX('[3]wti-crude-oil-prices-10-year-da'!$B$655:$B$2543,MATCH(A754,'[3]wti-crude-oil-prices-10-year-da'!$A$655:$A$2543,0))</f>
        <v>65.55</v>
      </c>
      <c r="F754">
        <f t="shared" si="23"/>
        <v>4241.740499999999</v>
      </c>
      <c r="G754" t="s">
        <v>241</v>
      </c>
    </row>
    <row r="755" spans="1:7" x14ac:dyDescent="0.25">
      <c r="A755" s="133">
        <v>43186</v>
      </c>
      <c r="B755" s="134">
        <v>64.92</v>
      </c>
      <c r="C755" s="134">
        <f>INDEX('[2]cotton-prices-historical-chart-'!$B$10700:$B$12603,MATCH(A755,'[2]cotton-prices-historical-chart-'!$A$10700:$A$12603,0))</f>
        <v>0.82020000000000004</v>
      </c>
      <c r="D755" s="135">
        <f t="shared" si="24"/>
        <v>53.247384000000004</v>
      </c>
      <c r="E755">
        <f>INDEX('[3]wti-crude-oil-prices-10-year-da'!$B$655:$B$2543,MATCH(A755,'[3]wti-crude-oil-prices-10-year-da'!$A$655:$A$2543,0))</f>
        <v>65.25</v>
      </c>
      <c r="F755">
        <f t="shared" si="23"/>
        <v>4236.03</v>
      </c>
      <c r="G755" t="s">
        <v>241</v>
      </c>
    </row>
    <row r="756" spans="1:7" x14ac:dyDescent="0.25">
      <c r="A756" s="133">
        <v>43187</v>
      </c>
      <c r="B756" s="134">
        <v>65.11</v>
      </c>
      <c r="C756" s="134">
        <f>INDEX('[2]cotton-prices-historical-chart-'!$B$10700:$B$12603,MATCH(A756,'[2]cotton-prices-historical-chart-'!$A$10700:$A$12603,0))</f>
        <v>0.80740000000000001</v>
      </c>
      <c r="D756" s="135">
        <f t="shared" si="24"/>
        <v>52.569814000000001</v>
      </c>
      <c r="E756">
        <f>INDEX('[3]wti-crude-oil-prices-10-year-da'!$B$655:$B$2543,MATCH(A756,'[3]wti-crude-oil-prices-10-year-da'!$A$655:$A$2543,0))</f>
        <v>64.38</v>
      </c>
      <c r="F756">
        <f t="shared" si="23"/>
        <v>4191.7817999999997</v>
      </c>
      <c r="G756" t="s">
        <v>241</v>
      </c>
    </row>
    <row r="757" spans="1:7" x14ac:dyDescent="0.25">
      <c r="A757" s="133">
        <v>43188</v>
      </c>
      <c r="B757" s="134">
        <v>65.03</v>
      </c>
      <c r="C757" s="134">
        <f>INDEX('[2]cotton-prices-historical-chart-'!$B$10700:$B$12603,MATCH(A757,'[2]cotton-prices-historical-chart-'!$A$10700:$A$12603,0))</f>
        <v>0.81459999999999999</v>
      </c>
      <c r="D757" s="135">
        <f t="shared" si="24"/>
        <v>52.973438000000002</v>
      </c>
      <c r="E757">
        <f>INDEX('[3]wti-crude-oil-prices-10-year-da'!$B$655:$B$2543,MATCH(A757,'[3]wti-crude-oil-prices-10-year-da'!$A$655:$A$2543,0))</f>
        <v>64.94</v>
      </c>
      <c r="F757">
        <f t="shared" si="23"/>
        <v>4223.0482000000002</v>
      </c>
      <c r="G757" t="s">
        <v>241</v>
      </c>
    </row>
    <row r="758" spans="1:7" x14ac:dyDescent="0.25">
      <c r="A758" s="133">
        <v>43192</v>
      </c>
      <c r="B758" s="134">
        <v>65.13</v>
      </c>
      <c r="C758" s="134">
        <f>INDEX('[2]cotton-prices-historical-chart-'!$B$10700:$B$12603,MATCH(A758,'[2]cotton-prices-historical-chart-'!$A$10700:$A$12603,0))</f>
        <v>0.80969999999999998</v>
      </c>
      <c r="D758" s="135">
        <f t="shared" si="24"/>
        <v>52.735760999999997</v>
      </c>
      <c r="E758">
        <f>INDEX('[3]wti-crude-oil-prices-10-year-da'!$B$655:$B$2543,MATCH(A758,'[3]wti-crude-oil-prices-10-year-da'!$A$655:$A$2543,0))</f>
        <v>63.01</v>
      </c>
      <c r="F758">
        <f t="shared" si="23"/>
        <v>4103.8412999999991</v>
      </c>
      <c r="G758" t="s">
        <v>241</v>
      </c>
    </row>
    <row r="759" spans="1:7" x14ac:dyDescent="0.25">
      <c r="A759" s="133">
        <v>43193</v>
      </c>
      <c r="B759" s="134">
        <v>64.92</v>
      </c>
      <c r="C759" s="134">
        <f>INDEX('[2]cotton-prices-historical-chart-'!$B$10700:$B$12603,MATCH(A759,'[2]cotton-prices-historical-chart-'!$A$10700:$A$12603,0))</f>
        <v>0.82020000000000004</v>
      </c>
      <c r="D759" s="135">
        <f t="shared" si="24"/>
        <v>53.247384000000004</v>
      </c>
      <c r="E759">
        <f>INDEX('[3]wti-crude-oil-prices-10-year-da'!$B$655:$B$2543,MATCH(A759,'[3]wti-crude-oil-prices-10-year-da'!$A$655:$A$2543,0))</f>
        <v>63.51</v>
      </c>
      <c r="F759">
        <f t="shared" si="23"/>
        <v>4123.0691999999999</v>
      </c>
      <c r="G759" t="s">
        <v>241</v>
      </c>
    </row>
    <row r="760" spans="1:7" x14ac:dyDescent="0.25">
      <c r="A760" s="133">
        <v>43194</v>
      </c>
      <c r="B760" s="134">
        <v>65.02</v>
      </c>
      <c r="C760" s="134">
        <f>INDEX('[2]cotton-prices-historical-chart-'!$B$10700:$B$12603,MATCH(A760,'[2]cotton-prices-historical-chart-'!$A$10700:$A$12603,0))</f>
        <v>0.7964</v>
      </c>
      <c r="D760" s="135">
        <f t="shared" si="24"/>
        <v>51.781927999999994</v>
      </c>
      <c r="E760">
        <f>INDEX('[3]wti-crude-oil-prices-10-year-da'!$B$655:$B$2543,MATCH(A760,'[3]wti-crude-oil-prices-10-year-da'!$A$655:$A$2543,0))</f>
        <v>63.37</v>
      </c>
      <c r="F760">
        <f t="shared" si="23"/>
        <v>4120.3173999999999</v>
      </c>
      <c r="G760" t="s">
        <v>241</v>
      </c>
    </row>
    <row r="761" spans="1:7" x14ac:dyDescent="0.25">
      <c r="A761" s="133">
        <v>43195</v>
      </c>
      <c r="B761" s="134">
        <v>64.87</v>
      </c>
      <c r="C761" s="134">
        <f>INDEX('[2]cotton-prices-historical-chart-'!$B$10700:$B$12603,MATCH(A761,'[2]cotton-prices-historical-chart-'!$A$10700:$A$12603,0))</f>
        <v>0.82569999999999999</v>
      </c>
      <c r="D761" s="135">
        <f t="shared" si="24"/>
        <v>53.563159000000006</v>
      </c>
      <c r="E761">
        <f>INDEX('[3]wti-crude-oil-prices-10-year-da'!$B$655:$B$2543,MATCH(A761,'[3]wti-crude-oil-prices-10-year-da'!$A$655:$A$2543,0))</f>
        <v>63.54</v>
      </c>
      <c r="F761">
        <f t="shared" si="23"/>
        <v>4121.8398000000007</v>
      </c>
      <c r="G761" t="s">
        <v>241</v>
      </c>
    </row>
    <row r="762" spans="1:7" x14ac:dyDescent="0.25">
      <c r="A762" s="133">
        <v>43196</v>
      </c>
      <c r="B762" s="134">
        <v>64.92</v>
      </c>
      <c r="C762" s="134">
        <f>INDEX('[2]cotton-prices-historical-chart-'!$B$10700:$B$12603,MATCH(A762,'[2]cotton-prices-historical-chart-'!$A$10700:$A$12603,0))</f>
        <v>0.82540000000000002</v>
      </c>
      <c r="D762" s="135">
        <f t="shared" si="24"/>
        <v>53.584968000000003</v>
      </c>
      <c r="E762">
        <f>INDEX('[3]wti-crude-oil-prices-10-year-da'!$B$655:$B$2543,MATCH(A762,'[3]wti-crude-oil-prices-10-year-da'!$A$655:$A$2543,0))</f>
        <v>62.06</v>
      </c>
      <c r="F762">
        <f t="shared" si="23"/>
        <v>4028.9352000000003</v>
      </c>
      <c r="G762" t="s">
        <v>241</v>
      </c>
    </row>
    <row r="763" spans="1:7" x14ac:dyDescent="0.25">
      <c r="A763" s="133">
        <v>43199</v>
      </c>
      <c r="B763" s="134">
        <v>64.88</v>
      </c>
      <c r="C763" s="134">
        <f>INDEX('[2]cotton-prices-historical-chart-'!$B$10700:$B$12603,MATCH(A763,'[2]cotton-prices-historical-chart-'!$A$10700:$A$12603,0))</f>
        <v>0.82909999999999995</v>
      </c>
      <c r="D763" s="135">
        <f t="shared" si="24"/>
        <v>53.792007999999996</v>
      </c>
      <c r="E763">
        <f>INDEX('[3]wti-crude-oil-prices-10-year-da'!$B$655:$B$2543,MATCH(A763,'[3]wti-crude-oil-prices-10-year-da'!$A$655:$A$2543,0))</f>
        <v>63.42</v>
      </c>
      <c r="F763">
        <f t="shared" si="23"/>
        <v>4114.6895999999997</v>
      </c>
      <c r="G763" t="s">
        <v>241</v>
      </c>
    </row>
    <row r="764" spans="1:7" x14ac:dyDescent="0.25">
      <c r="A764" s="133">
        <v>43200</v>
      </c>
      <c r="B764" s="134">
        <v>64.94</v>
      </c>
      <c r="C764" s="134">
        <f>INDEX('[2]cotton-prices-historical-chart-'!$B$10700:$B$12603,MATCH(A764,'[2]cotton-prices-historical-chart-'!$A$10700:$A$12603,0))</f>
        <v>0.83530000000000004</v>
      </c>
      <c r="D764" s="135">
        <f t="shared" si="24"/>
        <v>54.244382000000002</v>
      </c>
      <c r="E764">
        <f>INDEX('[3]wti-crude-oil-prices-10-year-da'!$B$655:$B$2543,MATCH(A764,'[3]wti-crude-oil-prices-10-year-da'!$A$655:$A$2543,0))</f>
        <v>65.510000000000005</v>
      </c>
      <c r="F764">
        <f t="shared" si="23"/>
        <v>4254.2194</v>
      </c>
      <c r="G764" t="s">
        <v>241</v>
      </c>
    </row>
    <row r="765" spans="1:7" x14ac:dyDescent="0.25">
      <c r="A765" s="133">
        <v>43201</v>
      </c>
      <c r="B765" s="134">
        <v>65.19</v>
      </c>
      <c r="C765" s="134">
        <f>INDEX('[2]cotton-prices-historical-chart-'!$B$10700:$B$12603,MATCH(A765,'[2]cotton-prices-historical-chart-'!$A$10700:$A$12603,0))</f>
        <v>0.83830000000000005</v>
      </c>
      <c r="D765" s="135">
        <f t="shared" si="24"/>
        <v>54.648777000000003</v>
      </c>
      <c r="E765">
        <f>INDEX('[3]wti-crude-oil-prices-10-year-da'!$B$655:$B$2543,MATCH(A765,'[3]wti-crude-oil-prices-10-year-da'!$A$655:$A$2543,0))</f>
        <v>66.819999999999993</v>
      </c>
      <c r="F765">
        <f t="shared" si="23"/>
        <v>4355.9957999999997</v>
      </c>
      <c r="G765" t="s">
        <v>241</v>
      </c>
    </row>
    <row r="766" spans="1:7" x14ac:dyDescent="0.25">
      <c r="A766" s="133">
        <v>43202</v>
      </c>
      <c r="B766" s="134">
        <v>65.290000000000006</v>
      </c>
      <c r="C766" s="134">
        <f>INDEX('[2]cotton-prices-historical-chart-'!$B$10700:$B$12603,MATCH(A766,'[2]cotton-prices-historical-chart-'!$A$10700:$A$12603,0))</f>
        <v>0.83689999999999998</v>
      </c>
      <c r="D766" s="135">
        <f t="shared" si="24"/>
        <v>54.641201000000002</v>
      </c>
      <c r="E766">
        <f>INDEX('[3]wti-crude-oil-prices-10-year-da'!$B$655:$B$2543,MATCH(A766,'[3]wti-crude-oil-prices-10-year-da'!$A$655:$A$2543,0))</f>
        <v>67.069999999999993</v>
      </c>
      <c r="F766">
        <f t="shared" si="23"/>
        <v>4379.0002999999997</v>
      </c>
      <c r="G766" t="s">
        <v>241</v>
      </c>
    </row>
    <row r="767" spans="1:7" x14ac:dyDescent="0.25">
      <c r="A767" s="133">
        <v>43203</v>
      </c>
      <c r="B767" s="134">
        <v>65.209999999999994</v>
      </c>
      <c r="C767" s="134">
        <f>INDEX('[2]cotton-prices-historical-chart-'!$B$10700:$B$12603,MATCH(A767,'[2]cotton-prices-historical-chart-'!$A$10700:$A$12603,0))</f>
        <v>0.83409999999999995</v>
      </c>
      <c r="D767" s="135">
        <f t="shared" si="24"/>
        <v>54.391660999999992</v>
      </c>
      <c r="E767">
        <f>INDEX('[3]wti-crude-oil-prices-10-year-da'!$B$655:$B$2543,MATCH(A767,'[3]wti-crude-oil-prices-10-year-da'!$A$655:$A$2543,0))</f>
        <v>67.39</v>
      </c>
      <c r="F767">
        <f t="shared" si="23"/>
        <v>4394.5018999999993</v>
      </c>
      <c r="G767" t="s">
        <v>241</v>
      </c>
    </row>
    <row r="768" spans="1:7" x14ac:dyDescent="0.25">
      <c r="A768" s="133">
        <v>43206</v>
      </c>
      <c r="B768" s="134">
        <v>65.45</v>
      </c>
      <c r="C768" s="134">
        <f>INDEX('[2]cotton-prices-historical-chart-'!$B$10700:$B$12603,MATCH(A768,'[2]cotton-prices-historical-chart-'!$A$10700:$A$12603,0))</f>
        <v>0.83250000000000002</v>
      </c>
      <c r="D768" s="135">
        <f t="shared" si="24"/>
        <v>54.487125000000006</v>
      </c>
      <c r="E768">
        <f>INDEX('[3]wti-crude-oil-prices-10-year-da'!$B$655:$B$2543,MATCH(A768,'[3]wti-crude-oil-prices-10-year-da'!$A$655:$A$2543,0))</f>
        <v>66.22</v>
      </c>
      <c r="F768">
        <f t="shared" si="23"/>
        <v>4334.0990000000002</v>
      </c>
      <c r="G768" t="s">
        <v>241</v>
      </c>
    </row>
    <row r="769" spans="1:7" x14ac:dyDescent="0.25">
      <c r="A769" s="133">
        <v>43207</v>
      </c>
      <c r="B769" s="134">
        <v>65.680000000000007</v>
      </c>
      <c r="C769" s="134">
        <f>INDEX('[2]cotton-prices-historical-chart-'!$B$10700:$B$12603,MATCH(A769,'[2]cotton-prices-historical-chart-'!$A$10700:$A$12603,0))</f>
        <v>0.83130000000000004</v>
      </c>
      <c r="D769" s="135">
        <f t="shared" si="24"/>
        <v>54.599784000000007</v>
      </c>
      <c r="E769">
        <f>INDEX('[3]wti-crude-oil-prices-10-year-da'!$B$655:$B$2543,MATCH(A769,'[3]wti-crude-oil-prices-10-year-da'!$A$655:$A$2543,0))</f>
        <v>66.518000000000001</v>
      </c>
      <c r="F769">
        <f t="shared" si="23"/>
        <v>4368.9022400000003</v>
      </c>
      <c r="G769" t="s">
        <v>241</v>
      </c>
    </row>
    <row r="770" spans="1:7" x14ac:dyDescent="0.25">
      <c r="A770" s="133">
        <v>43208</v>
      </c>
      <c r="B770" s="134">
        <v>65.73</v>
      </c>
      <c r="C770" s="134">
        <f>INDEX('[2]cotton-prices-historical-chart-'!$B$10700:$B$12603,MATCH(A770,'[2]cotton-prices-historical-chart-'!$A$10700:$A$12603,0))</f>
        <v>0.82740000000000002</v>
      </c>
      <c r="D770" s="135">
        <f t="shared" si="24"/>
        <v>54.385002000000007</v>
      </c>
      <c r="E770">
        <f>INDEX('[3]wti-crude-oil-prices-10-year-da'!$B$655:$B$2543,MATCH(A770,'[3]wti-crude-oil-prices-10-year-da'!$A$655:$A$2543,0))</f>
        <v>68.47</v>
      </c>
      <c r="F770">
        <f t="shared" si="23"/>
        <v>4500.5331000000006</v>
      </c>
      <c r="G770" t="s">
        <v>241</v>
      </c>
    </row>
    <row r="771" spans="1:7" x14ac:dyDescent="0.25">
      <c r="A771" s="133">
        <v>43209</v>
      </c>
      <c r="B771" s="134">
        <v>66.040000000000006</v>
      </c>
      <c r="C771" s="134">
        <f>INDEX('[2]cotton-prices-historical-chart-'!$B$10700:$B$12603,MATCH(A771,'[2]cotton-prices-historical-chart-'!$A$10700:$A$12603,0))</f>
        <v>0.82969999999999999</v>
      </c>
      <c r="D771" s="135">
        <f t="shared" si="24"/>
        <v>54.793388000000007</v>
      </c>
      <c r="E771">
        <f>INDEX('[3]wti-crude-oil-prices-10-year-da'!$B$655:$B$2543,MATCH(A771,'[3]wti-crude-oil-prices-10-year-da'!$A$655:$A$2543,0))</f>
        <v>68.313999999999993</v>
      </c>
      <c r="F771">
        <f t="shared" ref="F771:F834" si="25">IFERROR(E771*B771,"")</f>
        <v>4511.4565599999996</v>
      </c>
      <c r="G771" t="s">
        <v>241</v>
      </c>
    </row>
    <row r="772" spans="1:7" x14ac:dyDescent="0.25">
      <c r="A772" s="133">
        <v>43210</v>
      </c>
      <c r="B772" s="134">
        <v>66.209999999999994</v>
      </c>
      <c r="C772" s="134">
        <f>INDEX('[2]cotton-prices-historical-chart-'!$B$10700:$B$12603,MATCH(A772,'[2]cotton-prices-historical-chart-'!$A$10700:$A$12603,0))</f>
        <v>0.85470000000000002</v>
      </c>
      <c r="D772" s="135">
        <f t="shared" si="24"/>
        <v>56.589686999999998</v>
      </c>
      <c r="E772">
        <f>INDEX('[3]wti-crude-oil-prices-10-year-da'!$B$655:$B$2543,MATCH(A772,'[3]wti-crude-oil-prices-10-year-da'!$A$655:$A$2543,0))</f>
        <v>68.396000000000001</v>
      </c>
      <c r="F772">
        <f t="shared" si="25"/>
        <v>4528.4991599999994</v>
      </c>
      <c r="G772" t="s">
        <v>241</v>
      </c>
    </row>
    <row r="773" spans="1:7" x14ac:dyDescent="0.25">
      <c r="A773" s="133">
        <v>43213</v>
      </c>
      <c r="B773" s="134">
        <v>66.55</v>
      </c>
      <c r="C773" s="134">
        <f>INDEX('[2]cotton-prices-historical-chart-'!$B$10700:$B$12603,MATCH(A773,'[2]cotton-prices-historical-chart-'!$A$10700:$A$12603,0))</f>
        <v>0.83189999999999997</v>
      </c>
      <c r="D773" s="135">
        <f t="shared" si="24"/>
        <v>55.362944999999996</v>
      </c>
      <c r="E773">
        <f>INDEX('[3]wti-crude-oil-prices-10-year-da'!$B$655:$B$2543,MATCH(A773,'[3]wti-crude-oil-prices-10-year-da'!$A$655:$A$2543,0))</f>
        <v>68.64</v>
      </c>
      <c r="F773">
        <f t="shared" si="25"/>
        <v>4567.9920000000002</v>
      </c>
      <c r="G773" t="s">
        <v>241</v>
      </c>
    </row>
    <row r="774" spans="1:7" x14ac:dyDescent="0.25">
      <c r="A774" s="133">
        <v>43214</v>
      </c>
      <c r="B774" s="134">
        <v>66.42</v>
      </c>
      <c r="C774" s="134">
        <f>INDEX('[2]cotton-prices-historical-chart-'!$B$10700:$B$12603,MATCH(A774,'[2]cotton-prices-historical-chart-'!$A$10700:$A$12603,0))</f>
        <v>0.8226</v>
      </c>
      <c r="D774" s="135">
        <f t="shared" si="24"/>
        <v>54.637092000000003</v>
      </c>
      <c r="E774">
        <f>INDEX('[3]wti-crude-oil-prices-10-year-da'!$B$655:$B$2543,MATCH(A774,'[3]wti-crude-oil-prices-10-year-da'!$A$655:$A$2543,0))</f>
        <v>67.7</v>
      </c>
      <c r="F774">
        <f t="shared" si="25"/>
        <v>4496.634</v>
      </c>
      <c r="G774" t="s">
        <v>241</v>
      </c>
    </row>
    <row r="775" spans="1:7" x14ac:dyDescent="0.25">
      <c r="A775" s="133">
        <v>43215</v>
      </c>
      <c r="B775" s="134">
        <v>66.92</v>
      </c>
      <c r="C775" s="134">
        <f>INDEX('[2]cotton-prices-historical-chart-'!$B$10700:$B$12603,MATCH(A775,'[2]cotton-prices-historical-chart-'!$A$10700:$A$12603,0))</f>
        <v>0.84599999999999997</v>
      </c>
      <c r="D775" s="135">
        <f t="shared" si="24"/>
        <v>56.614319999999999</v>
      </c>
      <c r="E775">
        <f>INDEX('[3]wti-crude-oil-prices-10-year-da'!$B$655:$B$2543,MATCH(A775,'[3]wti-crude-oil-prices-10-year-da'!$A$655:$A$2543,0))</f>
        <v>68.05</v>
      </c>
      <c r="F775">
        <f t="shared" si="25"/>
        <v>4553.9059999999999</v>
      </c>
      <c r="G775" t="s">
        <v>241</v>
      </c>
    </row>
    <row r="776" spans="1:7" x14ac:dyDescent="0.25">
      <c r="A776" s="133">
        <v>43216</v>
      </c>
      <c r="B776" s="134">
        <v>66.91</v>
      </c>
      <c r="C776" s="134">
        <f>INDEX('[2]cotton-prices-historical-chart-'!$B$10700:$B$12603,MATCH(A776,'[2]cotton-prices-historical-chart-'!$A$10700:$A$12603,0))</f>
        <v>0.84660000000000002</v>
      </c>
      <c r="D776" s="135">
        <f t="shared" si="24"/>
        <v>56.646006</v>
      </c>
      <c r="E776">
        <f>INDEX('[3]wti-crude-oil-prices-10-year-da'!$B$655:$B$2543,MATCH(A776,'[3]wti-crude-oil-prices-10-year-da'!$A$655:$A$2543,0))</f>
        <v>68.19</v>
      </c>
      <c r="F776">
        <f t="shared" si="25"/>
        <v>4562.5928999999996</v>
      </c>
      <c r="G776" t="s">
        <v>241</v>
      </c>
    </row>
    <row r="777" spans="1:7" x14ac:dyDescent="0.25">
      <c r="A777" s="133">
        <v>43217</v>
      </c>
      <c r="B777" s="134">
        <v>66.62</v>
      </c>
      <c r="C777" s="134">
        <f>INDEX('[2]cotton-prices-historical-chart-'!$B$10700:$B$12603,MATCH(A777,'[2]cotton-prices-historical-chart-'!$A$10700:$A$12603,0))</f>
        <v>0.84840000000000004</v>
      </c>
      <c r="D777" s="135">
        <f t="shared" si="24"/>
        <v>56.520408000000003</v>
      </c>
      <c r="E777">
        <f>INDEX('[3]wti-crude-oil-prices-10-year-da'!$B$655:$B$2543,MATCH(A777,'[3]wti-crude-oil-prices-10-year-da'!$A$655:$A$2543,0))</f>
        <v>68.099999999999994</v>
      </c>
      <c r="F777">
        <f t="shared" si="25"/>
        <v>4536.8220000000001</v>
      </c>
      <c r="G777" t="s">
        <v>241</v>
      </c>
    </row>
    <row r="778" spans="1:7" x14ac:dyDescent="0.25">
      <c r="A778" s="133">
        <v>43220</v>
      </c>
      <c r="B778" s="134">
        <v>66.459999999999994</v>
      </c>
      <c r="C778" s="134">
        <f>INDEX('[2]cotton-prices-historical-chart-'!$B$10700:$B$12603,MATCH(A778,'[2]cotton-prices-historical-chart-'!$A$10700:$A$12603,0))</f>
        <v>0.84009999999999996</v>
      </c>
      <c r="D778" s="135">
        <f t="shared" si="24"/>
        <v>55.833045999999989</v>
      </c>
      <c r="E778">
        <f>INDEX('[3]wti-crude-oil-prices-10-year-da'!$B$655:$B$2543,MATCH(A778,'[3]wti-crude-oil-prices-10-year-da'!$A$655:$A$2543,0))</f>
        <v>68.569999999999993</v>
      </c>
      <c r="F778">
        <f t="shared" si="25"/>
        <v>4557.1621999999988</v>
      </c>
      <c r="G778" t="s">
        <v>241</v>
      </c>
    </row>
    <row r="779" spans="1:7" x14ac:dyDescent="0.25">
      <c r="A779" s="133">
        <v>43221</v>
      </c>
      <c r="B779" s="134">
        <v>66.78</v>
      </c>
      <c r="C779" s="134">
        <f>INDEX('[2]cotton-prices-historical-chart-'!$B$10700:$B$12603,MATCH(A779,'[2]cotton-prices-historical-chart-'!$A$10700:$A$12603,0))</f>
        <v>0.8448</v>
      </c>
      <c r="D779" s="135">
        <f t="shared" si="24"/>
        <v>56.415744000000004</v>
      </c>
      <c r="E779">
        <f>INDEX('[3]wti-crude-oil-prices-10-year-da'!$B$655:$B$2543,MATCH(A779,'[3]wti-crude-oil-prices-10-year-da'!$A$655:$A$2543,0))</f>
        <v>67.25</v>
      </c>
      <c r="F779">
        <f t="shared" si="25"/>
        <v>4490.9549999999999</v>
      </c>
      <c r="G779" t="s">
        <v>241</v>
      </c>
    </row>
    <row r="780" spans="1:7" x14ac:dyDescent="0.25">
      <c r="A780" s="133">
        <v>43222</v>
      </c>
      <c r="B780" s="134">
        <v>66.81</v>
      </c>
      <c r="C780" s="134">
        <f>INDEX('[2]cotton-prices-historical-chart-'!$B$10700:$B$12603,MATCH(A780,'[2]cotton-prices-historical-chart-'!$A$10700:$A$12603,0))</f>
        <v>0.8468</v>
      </c>
      <c r="D780" s="135">
        <f t="shared" si="24"/>
        <v>56.574708000000001</v>
      </c>
      <c r="E780">
        <f>INDEX('[3]wti-crude-oil-prices-10-year-da'!$B$655:$B$2543,MATCH(A780,'[3]wti-crude-oil-prices-10-year-da'!$A$655:$A$2543,0))</f>
        <v>67.930000000000007</v>
      </c>
      <c r="F780">
        <f t="shared" si="25"/>
        <v>4538.4033000000009</v>
      </c>
      <c r="G780" t="s">
        <v>241</v>
      </c>
    </row>
    <row r="781" spans="1:7" x14ac:dyDescent="0.25">
      <c r="A781" s="133">
        <v>43223</v>
      </c>
      <c r="B781" s="134">
        <v>66.69</v>
      </c>
      <c r="C781" s="134">
        <f>INDEX('[2]cotton-prices-historical-chart-'!$B$10700:$B$12603,MATCH(A781,'[2]cotton-prices-historical-chart-'!$A$10700:$A$12603,0))</f>
        <v>0.84499999999999997</v>
      </c>
      <c r="D781" s="135">
        <f t="shared" si="24"/>
        <v>56.353049999999996</v>
      </c>
      <c r="E781">
        <f>INDEX('[3]wti-crude-oil-prices-10-year-da'!$B$655:$B$2543,MATCH(A781,'[3]wti-crude-oil-prices-10-year-da'!$A$655:$A$2543,0))</f>
        <v>68.430000000000007</v>
      </c>
      <c r="F781">
        <f t="shared" si="25"/>
        <v>4563.5967000000001</v>
      </c>
      <c r="G781" t="s">
        <v>241</v>
      </c>
    </row>
    <row r="782" spans="1:7" x14ac:dyDescent="0.25">
      <c r="A782" s="133">
        <v>43224</v>
      </c>
      <c r="B782" s="134">
        <v>66.819999999999993</v>
      </c>
      <c r="C782" s="134">
        <f>INDEX('[2]cotton-prices-historical-chart-'!$B$10700:$B$12603,MATCH(A782,'[2]cotton-prices-historical-chart-'!$A$10700:$A$12603,0))</f>
        <v>0.86899999999999999</v>
      </c>
      <c r="D782" s="135">
        <f t="shared" si="24"/>
        <v>58.066579999999995</v>
      </c>
      <c r="E782">
        <f>INDEX('[3]wti-crude-oil-prices-10-year-da'!$B$655:$B$2543,MATCH(A782,'[3]wti-crude-oil-prices-10-year-da'!$A$655:$A$2543,0))</f>
        <v>69.72</v>
      </c>
      <c r="F782">
        <f t="shared" si="25"/>
        <v>4658.6903999999995</v>
      </c>
      <c r="G782" t="s">
        <v>241</v>
      </c>
    </row>
    <row r="783" spans="1:7" x14ac:dyDescent="0.25">
      <c r="A783" s="133">
        <v>43227</v>
      </c>
      <c r="B783" s="134">
        <v>67.13</v>
      </c>
      <c r="C783" s="134">
        <f>INDEX('[2]cotton-prices-historical-chart-'!$B$10700:$B$12603,MATCH(A783,'[2]cotton-prices-historical-chart-'!$A$10700:$A$12603,0))</f>
        <v>0.8599</v>
      </c>
      <c r="D783" s="135">
        <f t="shared" si="24"/>
        <v>57.725086999999995</v>
      </c>
      <c r="E783">
        <f>INDEX('[3]wti-crude-oil-prices-10-year-da'!$B$655:$B$2543,MATCH(A783,'[3]wti-crude-oil-prices-10-year-da'!$A$655:$A$2543,0))</f>
        <v>70.73</v>
      </c>
      <c r="F783">
        <f t="shared" si="25"/>
        <v>4748.1049000000003</v>
      </c>
      <c r="G783" t="s">
        <v>241</v>
      </c>
    </row>
    <row r="784" spans="1:7" x14ac:dyDescent="0.25">
      <c r="A784" s="133">
        <v>43228</v>
      </c>
      <c r="B784" s="134">
        <v>67.17</v>
      </c>
      <c r="C784" s="134">
        <f>INDEX('[2]cotton-prices-historical-chart-'!$B$10700:$B$12603,MATCH(A784,'[2]cotton-prices-historical-chart-'!$A$10700:$A$12603,0))</f>
        <v>0.8538</v>
      </c>
      <c r="D784" s="135">
        <f t="shared" si="24"/>
        <v>57.349746000000003</v>
      </c>
      <c r="E784">
        <f>INDEX('[3]wti-crude-oil-prices-10-year-da'!$B$655:$B$2543,MATCH(A784,'[3]wti-crude-oil-prices-10-year-da'!$A$655:$A$2543,0))</f>
        <v>69.06</v>
      </c>
      <c r="F784">
        <f t="shared" si="25"/>
        <v>4638.7602000000006</v>
      </c>
      <c r="G784" t="s">
        <v>241</v>
      </c>
    </row>
    <row r="785" spans="1:7" x14ac:dyDescent="0.25">
      <c r="A785" s="133">
        <v>43229</v>
      </c>
      <c r="B785" s="134">
        <v>67.33</v>
      </c>
      <c r="C785" s="134">
        <f>INDEX('[2]cotton-prices-historical-chart-'!$B$10700:$B$12603,MATCH(A785,'[2]cotton-prices-historical-chart-'!$A$10700:$A$12603,0))</f>
        <v>0.85860000000000003</v>
      </c>
      <c r="D785" s="135">
        <f t="shared" si="24"/>
        <v>57.809538000000003</v>
      </c>
      <c r="E785">
        <f>INDEX('[3]wti-crude-oil-prices-10-year-da'!$B$655:$B$2543,MATCH(A785,'[3]wti-crude-oil-prices-10-year-da'!$A$655:$A$2543,0))</f>
        <v>71.14</v>
      </c>
      <c r="F785">
        <f t="shared" si="25"/>
        <v>4789.8562000000002</v>
      </c>
      <c r="G785" t="s">
        <v>241</v>
      </c>
    </row>
    <row r="786" spans="1:7" x14ac:dyDescent="0.25">
      <c r="A786" s="133">
        <v>43230</v>
      </c>
      <c r="B786" s="134">
        <v>67.11</v>
      </c>
      <c r="C786" s="134">
        <f>INDEX('[2]cotton-prices-historical-chart-'!$B$10700:$B$12603,MATCH(A786,'[2]cotton-prices-historical-chart-'!$A$10700:$A$12603,0))</f>
        <v>0.84560000000000002</v>
      </c>
      <c r="D786" s="135">
        <f t="shared" si="24"/>
        <v>56.748215999999999</v>
      </c>
      <c r="E786">
        <f>INDEX('[3]wti-crude-oil-prices-10-year-da'!$B$655:$B$2543,MATCH(A786,'[3]wti-crude-oil-prices-10-year-da'!$A$655:$A$2543,0))</f>
        <v>71.36</v>
      </c>
      <c r="F786">
        <f t="shared" si="25"/>
        <v>4788.9696000000004</v>
      </c>
      <c r="G786" t="s">
        <v>241</v>
      </c>
    </row>
    <row r="787" spans="1:7" x14ac:dyDescent="0.25">
      <c r="A787" s="133">
        <v>43231</v>
      </c>
      <c r="B787" s="134">
        <v>67.41</v>
      </c>
      <c r="C787" s="134">
        <f>INDEX('[2]cotton-prices-historical-chart-'!$B$10700:$B$12603,MATCH(A787,'[2]cotton-prices-historical-chart-'!$A$10700:$A$12603,0))</f>
        <v>0.84619999999999995</v>
      </c>
      <c r="D787" s="135">
        <f t="shared" si="24"/>
        <v>57.042341999999991</v>
      </c>
      <c r="E787">
        <f>INDEX('[3]wti-crude-oil-prices-10-year-da'!$B$655:$B$2543,MATCH(A787,'[3]wti-crude-oil-prices-10-year-da'!$A$655:$A$2543,0))</f>
        <v>70.7</v>
      </c>
      <c r="F787">
        <f t="shared" si="25"/>
        <v>4765.8869999999997</v>
      </c>
      <c r="G787" t="s">
        <v>241</v>
      </c>
    </row>
    <row r="788" spans="1:7" x14ac:dyDescent="0.25">
      <c r="A788" s="133">
        <v>43234</v>
      </c>
      <c r="B788" s="134">
        <v>67.69</v>
      </c>
      <c r="C788" s="134">
        <f>INDEX('[2]cotton-prices-historical-chart-'!$B$10700:$B$12603,MATCH(A788,'[2]cotton-prices-historical-chart-'!$A$10700:$A$12603,0))</f>
        <v>0.83699999999999997</v>
      </c>
      <c r="D788" s="135">
        <f t="shared" si="24"/>
        <v>56.656529999999997</v>
      </c>
      <c r="E788">
        <f>INDEX('[3]wti-crude-oil-prices-10-year-da'!$B$655:$B$2543,MATCH(A788,'[3]wti-crude-oil-prices-10-year-da'!$A$655:$A$2543,0))</f>
        <v>70.959999999999994</v>
      </c>
      <c r="F788">
        <f t="shared" si="25"/>
        <v>4803.2823999999991</v>
      </c>
      <c r="G788" t="s">
        <v>241</v>
      </c>
    </row>
    <row r="789" spans="1:7" x14ac:dyDescent="0.25">
      <c r="A789" s="133">
        <v>43235</v>
      </c>
      <c r="B789" s="134">
        <v>68.08</v>
      </c>
      <c r="C789" s="134">
        <f>INDEX('[2]cotton-prices-historical-chart-'!$B$10700:$B$12603,MATCH(A789,'[2]cotton-prices-historical-chart-'!$A$10700:$A$12603,0))</f>
        <v>0.83760000000000001</v>
      </c>
      <c r="D789" s="135">
        <f t="shared" si="24"/>
        <v>57.023808000000002</v>
      </c>
      <c r="E789">
        <f>INDEX('[3]wti-crude-oil-prices-10-year-da'!$B$655:$B$2543,MATCH(A789,'[3]wti-crude-oil-prices-10-year-da'!$A$655:$A$2543,0))</f>
        <v>71.31</v>
      </c>
      <c r="F789">
        <f t="shared" si="25"/>
        <v>4854.7848000000004</v>
      </c>
      <c r="G789" t="s">
        <v>241</v>
      </c>
    </row>
    <row r="790" spans="1:7" x14ac:dyDescent="0.25">
      <c r="A790" s="133">
        <v>43236</v>
      </c>
      <c r="B790" s="134">
        <v>67.78</v>
      </c>
      <c r="C790" s="134">
        <f>INDEX('[2]cotton-prices-historical-chart-'!$B$10700:$B$12603,MATCH(A790,'[2]cotton-prices-historical-chart-'!$A$10700:$A$12603,0))</f>
        <v>0.84350000000000003</v>
      </c>
      <c r="D790" s="135">
        <f t="shared" si="24"/>
        <v>57.172430000000006</v>
      </c>
      <c r="E790">
        <f>INDEX('[3]wti-crude-oil-prices-10-year-da'!$B$655:$B$2543,MATCH(A790,'[3]wti-crude-oil-prices-10-year-da'!$A$655:$A$2543,0))</f>
        <v>71.489999999999995</v>
      </c>
      <c r="F790">
        <f t="shared" si="25"/>
        <v>4845.5922</v>
      </c>
      <c r="G790" t="s">
        <v>241</v>
      </c>
    </row>
    <row r="791" spans="1:7" x14ac:dyDescent="0.25">
      <c r="A791" s="133">
        <v>43237</v>
      </c>
      <c r="B791" s="134">
        <v>67.77</v>
      </c>
      <c r="C791" s="134">
        <f>INDEX('[2]cotton-prices-historical-chart-'!$B$10700:$B$12603,MATCH(A791,'[2]cotton-prices-historical-chart-'!$A$10700:$A$12603,0))</f>
        <v>0.85029999999999994</v>
      </c>
      <c r="D791" s="135">
        <f t="shared" si="24"/>
        <v>57.624830999999993</v>
      </c>
      <c r="E791">
        <f>INDEX('[3]wti-crude-oil-prices-10-year-da'!$B$655:$B$2543,MATCH(A791,'[3]wti-crude-oil-prices-10-year-da'!$A$655:$A$2543,0))</f>
        <v>71.506</v>
      </c>
      <c r="F791">
        <f t="shared" si="25"/>
        <v>4845.96162</v>
      </c>
      <c r="G791" t="s">
        <v>241</v>
      </c>
    </row>
    <row r="792" spans="1:7" x14ac:dyDescent="0.25">
      <c r="A792" s="133">
        <v>43238</v>
      </c>
      <c r="B792" s="134">
        <v>67.98</v>
      </c>
      <c r="C792" s="134">
        <f>INDEX('[2]cotton-prices-historical-chart-'!$B$10700:$B$12603,MATCH(A792,'[2]cotton-prices-historical-chart-'!$A$10700:$A$12603,0))</f>
        <v>0.86550000000000005</v>
      </c>
      <c r="D792" s="135">
        <f t="shared" si="24"/>
        <v>58.836690000000004</v>
      </c>
      <c r="E792">
        <f>INDEX('[3]wti-crude-oil-prices-10-year-da'!$B$655:$B$2543,MATCH(A792,'[3]wti-crude-oil-prices-10-year-da'!$A$655:$A$2543,0))</f>
        <v>71.316000000000003</v>
      </c>
      <c r="F792">
        <f t="shared" si="25"/>
        <v>4848.0616800000007</v>
      </c>
      <c r="G792" t="s">
        <v>241</v>
      </c>
    </row>
    <row r="793" spans="1:7" x14ac:dyDescent="0.25">
      <c r="A793" s="133">
        <v>43241</v>
      </c>
      <c r="B793" s="134">
        <v>68.11</v>
      </c>
      <c r="C793" s="134">
        <f>INDEX('[2]cotton-prices-historical-chart-'!$B$10700:$B$12603,MATCH(A793,'[2]cotton-prices-historical-chart-'!$A$10700:$A$12603,0))</f>
        <v>0.88419999999999999</v>
      </c>
      <c r="D793" s="135">
        <f t="shared" si="24"/>
        <v>60.222861999999999</v>
      </c>
      <c r="E793">
        <f>INDEX('[3]wti-crude-oil-prices-10-year-da'!$B$655:$B$2543,MATCH(A793,'[3]wti-crude-oil-prices-10-year-da'!$A$655:$A$2543,0))</f>
        <v>72.305999999999997</v>
      </c>
      <c r="F793">
        <f t="shared" si="25"/>
        <v>4924.7616600000001</v>
      </c>
      <c r="G793" t="s">
        <v>241</v>
      </c>
    </row>
    <row r="794" spans="1:7" x14ac:dyDescent="0.25">
      <c r="A794" s="133">
        <v>43242</v>
      </c>
      <c r="B794" s="134">
        <v>68.08</v>
      </c>
      <c r="C794" s="134">
        <f>INDEX('[2]cotton-prices-historical-chart-'!$B$10700:$B$12603,MATCH(A794,'[2]cotton-prices-historical-chart-'!$A$10700:$A$12603,0))</f>
        <v>0.87350000000000005</v>
      </c>
      <c r="D794" s="135">
        <f t="shared" si="24"/>
        <v>59.467880000000001</v>
      </c>
      <c r="E794">
        <f>INDEX('[3]wti-crude-oil-prices-10-year-da'!$B$655:$B$2543,MATCH(A794,'[3]wti-crude-oil-prices-10-year-da'!$A$655:$A$2543,0))</f>
        <v>72.186000000000007</v>
      </c>
      <c r="F794">
        <f t="shared" si="25"/>
        <v>4914.4228800000001</v>
      </c>
      <c r="G794" t="s">
        <v>241</v>
      </c>
    </row>
    <row r="795" spans="1:7" x14ac:dyDescent="0.25">
      <c r="A795" s="133">
        <v>43243</v>
      </c>
      <c r="B795" s="134">
        <v>68.28</v>
      </c>
      <c r="C795" s="134">
        <f>INDEX('[2]cotton-prices-historical-chart-'!$B$10700:$B$12603,MATCH(A795,'[2]cotton-prices-historical-chart-'!$A$10700:$A$12603,0))</f>
        <v>0.86960000000000004</v>
      </c>
      <c r="D795" s="135">
        <f t="shared" si="24"/>
        <v>59.376288000000002</v>
      </c>
      <c r="E795">
        <f>INDEX('[3]wti-crude-oil-prices-10-year-da'!$B$655:$B$2543,MATCH(A795,'[3]wti-crude-oil-prices-10-year-da'!$A$655:$A$2543,0))</f>
        <v>71.84</v>
      </c>
      <c r="F795">
        <f t="shared" si="25"/>
        <v>4905.2352000000001</v>
      </c>
      <c r="G795" t="s">
        <v>241</v>
      </c>
    </row>
    <row r="796" spans="1:7" x14ac:dyDescent="0.25">
      <c r="A796" s="133">
        <v>43244</v>
      </c>
      <c r="B796" s="134">
        <v>68.27</v>
      </c>
      <c r="C796" s="134">
        <f>INDEX('[2]cotton-prices-historical-chart-'!$B$10700:$B$12603,MATCH(A796,'[2]cotton-prices-historical-chart-'!$A$10700:$A$12603,0))</f>
        <v>0.87460000000000004</v>
      </c>
      <c r="D796" s="135">
        <f t="shared" si="24"/>
        <v>59.708942</v>
      </c>
      <c r="E796">
        <f>INDEX('[3]wti-crude-oil-prices-10-year-da'!$B$655:$B$2543,MATCH(A796,'[3]wti-crude-oil-prices-10-year-da'!$A$655:$A$2543,0))</f>
        <v>70.709999999999994</v>
      </c>
      <c r="F796">
        <f t="shared" si="25"/>
        <v>4827.3716999999997</v>
      </c>
      <c r="G796" t="s">
        <v>241</v>
      </c>
    </row>
    <row r="797" spans="1:7" x14ac:dyDescent="0.25">
      <c r="A797" s="133">
        <v>43245</v>
      </c>
      <c r="B797" s="134">
        <v>67.73</v>
      </c>
      <c r="C797" s="134">
        <f>INDEX('[2]cotton-prices-historical-chart-'!$B$10700:$B$12603,MATCH(A797,'[2]cotton-prices-historical-chart-'!$A$10700:$A$12603,0))</f>
        <v>0.8921</v>
      </c>
      <c r="D797" s="135">
        <f t="shared" si="24"/>
        <v>60.421933000000003</v>
      </c>
      <c r="E797">
        <f>INDEX('[3]wti-crude-oil-prices-10-year-da'!$B$655:$B$2543,MATCH(A797,'[3]wti-crude-oil-prices-10-year-da'!$A$655:$A$2543,0))</f>
        <v>67.88</v>
      </c>
      <c r="F797">
        <f t="shared" si="25"/>
        <v>4597.5123999999996</v>
      </c>
      <c r="G797" t="s">
        <v>241</v>
      </c>
    </row>
    <row r="798" spans="1:7" x14ac:dyDescent="0.25">
      <c r="A798" s="133">
        <v>43249</v>
      </c>
      <c r="B798" s="134">
        <v>67.84</v>
      </c>
      <c r="C798" s="134">
        <f>INDEX('[2]cotton-prices-historical-chart-'!$B$10700:$B$12603,MATCH(A798,'[2]cotton-prices-historical-chart-'!$A$10700:$A$12603,0))</f>
        <v>0.93210000000000004</v>
      </c>
      <c r="D798" s="135">
        <f t="shared" si="24"/>
        <v>63.233664000000005</v>
      </c>
      <c r="E798">
        <f>INDEX('[3]wti-crude-oil-prices-10-year-da'!$B$655:$B$2543,MATCH(A798,'[3]wti-crude-oil-prices-10-year-da'!$A$655:$A$2543,0))</f>
        <v>66.73</v>
      </c>
      <c r="F798">
        <f t="shared" si="25"/>
        <v>4526.9632000000001</v>
      </c>
      <c r="G798" t="s">
        <v>241</v>
      </c>
    </row>
    <row r="799" spans="1:7" x14ac:dyDescent="0.25">
      <c r="A799" s="133">
        <v>43250</v>
      </c>
      <c r="B799" s="134">
        <v>67.430000000000007</v>
      </c>
      <c r="C799" s="134">
        <f>INDEX('[2]cotton-prices-historical-chart-'!$B$10700:$B$12603,MATCH(A799,'[2]cotton-prices-historical-chart-'!$A$10700:$A$12603,0))</f>
        <v>0.92490000000000006</v>
      </c>
      <c r="D799" s="135">
        <f t="shared" si="24"/>
        <v>62.36600700000001</v>
      </c>
      <c r="E799">
        <f>INDEX('[3]wti-crude-oil-prices-10-year-da'!$B$655:$B$2543,MATCH(A799,'[3]wti-crude-oil-prices-10-year-da'!$A$655:$A$2543,0))</f>
        <v>68.209999999999994</v>
      </c>
      <c r="F799">
        <f t="shared" si="25"/>
        <v>4599.4003000000002</v>
      </c>
      <c r="G799" t="s">
        <v>241</v>
      </c>
    </row>
    <row r="800" spans="1:7" x14ac:dyDescent="0.25">
      <c r="A800" s="133">
        <v>43251</v>
      </c>
      <c r="B800" s="134">
        <v>67.44</v>
      </c>
      <c r="C800" s="134">
        <f>INDEX('[2]cotton-prices-historical-chart-'!$B$10700:$B$12603,MATCH(A800,'[2]cotton-prices-historical-chart-'!$A$10700:$A$12603,0))</f>
        <v>0.93149999999999999</v>
      </c>
      <c r="D800" s="135">
        <f t="shared" si="24"/>
        <v>62.820360000000001</v>
      </c>
      <c r="E800">
        <f>INDEX('[3]wti-crude-oil-prices-10-year-da'!$B$655:$B$2543,MATCH(A800,'[3]wti-crude-oil-prices-10-year-da'!$A$655:$A$2543,0))</f>
        <v>67.040000000000006</v>
      </c>
      <c r="F800">
        <f t="shared" si="25"/>
        <v>4521.1776</v>
      </c>
      <c r="G800" t="s">
        <v>241</v>
      </c>
    </row>
    <row r="801" spans="1:7" x14ac:dyDescent="0.25">
      <c r="A801" s="133">
        <v>43252</v>
      </c>
      <c r="B801" s="134">
        <v>66.94</v>
      </c>
      <c r="C801" s="134">
        <f>INDEX('[2]cotton-prices-historical-chart-'!$B$10700:$B$12603,MATCH(A801,'[2]cotton-prices-historical-chart-'!$A$10700:$A$12603,0))</f>
        <v>0.93300000000000005</v>
      </c>
      <c r="D801" s="135">
        <f t="shared" si="24"/>
        <v>62.455020000000005</v>
      </c>
      <c r="E801">
        <f>INDEX('[3]wti-crude-oil-prices-10-year-da'!$B$655:$B$2543,MATCH(A801,'[3]wti-crude-oil-prices-10-year-da'!$A$655:$A$2543,0))</f>
        <v>65.81</v>
      </c>
      <c r="F801">
        <f t="shared" si="25"/>
        <v>4405.3213999999998</v>
      </c>
      <c r="G801" t="s">
        <v>241</v>
      </c>
    </row>
    <row r="802" spans="1:7" x14ac:dyDescent="0.25">
      <c r="A802" s="133">
        <v>43255</v>
      </c>
      <c r="B802" s="134">
        <v>67.069999999999993</v>
      </c>
      <c r="C802" s="134">
        <f>INDEX('[2]cotton-prices-historical-chart-'!$B$10700:$B$12603,MATCH(A802,'[2]cotton-prices-historical-chart-'!$A$10700:$A$12603,0))</f>
        <v>0.92100000000000004</v>
      </c>
      <c r="D802" s="135">
        <f t="shared" si="24"/>
        <v>61.771469999999994</v>
      </c>
      <c r="E802">
        <f>INDEX('[3]wti-crude-oil-prices-10-year-da'!$B$655:$B$2543,MATCH(A802,'[3]wti-crude-oil-prices-10-year-da'!$A$655:$A$2543,0))</f>
        <v>64.75</v>
      </c>
      <c r="F802">
        <f t="shared" si="25"/>
        <v>4342.7824999999993</v>
      </c>
      <c r="G802" t="s">
        <v>241</v>
      </c>
    </row>
    <row r="803" spans="1:7" x14ac:dyDescent="0.25">
      <c r="A803" s="133">
        <v>43256</v>
      </c>
      <c r="B803" s="134">
        <v>67.099999999999994</v>
      </c>
      <c r="C803" s="134">
        <f>INDEX('[2]cotton-prices-historical-chart-'!$B$10700:$B$12603,MATCH(A803,'[2]cotton-prices-historical-chart-'!$A$10700:$A$12603,0))</f>
        <v>0.89839999999999998</v>
      </c>
      <c r="D803" s="135">
        <f t="shared" si="24"/>
        <v>60.282639999999994</v>
      </c>
      <c r="E803">
        <f>INDEX('[3]wti-crude-oil-prices-10-year-da'!$B$655:$B$2543,MATCH(A803,'[3]wti-crude-oil-prices-10-year-da'!$A$655:$A$2543,0))</f>
        <v>65.52</v>
      </c>
      <c r="F803">
        <f t="shared" si="25"/>
        <v>4396.3919999999989</v>
      </c>
      <c r="G803" t="s">
        <v>241</v>
      </c>
    </row>
    <row r="804" spans="1:7" x14ac:dyDescent="0.25">
      <c r="A804" s="133">
        <v>43257</v>
      </c>
      <c r="B804" s="134">
        <v>66.819999999999993</v>
      </c>
      <c r="C804" s="134">
        <f>INDEX('[2]cotton-prices-historical-chart-'!$B$10700:$B$12603,MATCH(A804,'[2]cotton-prices-historical-chart-'!$A$10700:$A$12603,0))</f>
        <v>0.90949999999999998</v>
      </c>
      <c r="D804" s="135">
        <f t="shared" si="24"/>
        <v>60.772789999999993</v>
      </c>
      <c r="E804">
        <f>INDEX('[3]wti-crude-oil-prices-10-year-da'!$B$655:$B$2543,MATCH(A804,'[3]wti-crude-oil-prices-10-year-da'!$A$655:$A$2543,0))</f>
        <v>64.73</v>
      </c>
      <c r="F804">
        <f t="shared" si="25"/>
        <v>4325.2586000000001</v>
      </c>
      <c r="G804" t="s">
        <v>241</v>
      </c>
    </row>
    <row r="805" spans="1:7" x14ac:dyDescent="0.25">
      <c r="A805" s="133">
        <v>43258</v>
      </c>
      <c r="B805" s="134">
        <v>67.42</v>
      </c>
      <c r="C805" s="134">
        <f>INDEX('[2]cotton-prices-historical-chart-'!$B$10700:$B$12603,MATCH(A805,'[2]cotton-prices-historical-chart-'!$A$10700:$A$12603,0))</f>
        <v>0.93720000000000003</v>
      </c>
      <c r="D805" s="135">
        <f t="shared" si="24"/>
        <v>63.186024000000003</v>
      </c>
      <c r="E805">
        <f>INDEX('[3]wti-crude-oil-prices-10-year-da'!$B$655:$B$2543,MATCH(A805,'[3]wti-crude-oil-prices-10-year-da'!$A$655:$A$2543,0))</f>
        <v>65.95</v>
      </c>
      <c r="F805">
        <f t="shared" si="25"/>
        <v>4446.3490000000002</v>
      </c>
      <c r="G805" t="s">
        <v>241</v>
      </c>
    </row>
    <row r="806" spans="1:7" x14ac:dyDescent="0.25">
      <c r="A806" s="133">
        <v>43259</v>
      </c>
      <c r="B806" s="134">
        <v>67.52</v>
      </c>
      <c r="C806" s="134">
        <f>INDEX('[2]cotton-prices-historical-chart-'!$B$10700:$B$12603,MATCH(A806,'[2]cotton-prices-historical-chart-'!$A$10700:$A$12603,0))</f>
        <v>0.94940000000000002</v>
      </c>
      <c r="D806" s="135">
        <f t="shared" si="24"/>
        <v>64.103487999999999</v>
      </c>
      <c r="E806">
        <f>INDEX('[3]wti-crude-oil-prices-10-year-da'!$B$655:$B$2543,MATCH(A806,'[3]wti-crude-oil-prices-10-year-da'!$A$655:$A$2543,0))</f>
        <v>65.739999999999995</v>
      </c>
      <c r="F806">
        <f t="shared" si="25"/>
        <v>4438.764799999999</v>
      </c>
      <c r="G806" t="s">
        <v>241</v>
      </c>
    </row>
    <row r="807" spans="1:7" x14ac:dyDescent="0.25">
      <c r="A807" s="133">
        <v>43262</v>
      </c>
      <c r="B807" s="134">
        <v>67.47</v>
      </c>
      <c r="C807" s="134">
        <f>INDEX('[2]cotton-prices-historical-chart-'!$B$10700:$B$12603,MATCH(A807,'[2]cotton-prices-historical-chart-'!$A$10700:$A$12603,0))</f>
        <v>0.94750000000000001</v>
      </c>
      <c r="D807" s="135">
        <f t="shared" ref="D807:D868" si="26">C807*B807</f>
        <v>63.927824999999999</v>
      </c>
      <c r="E807">
        <f>INDEX('[3]wti-crude-oil-prices-10-year-da'!$B$655:$B$2543,MATCH(A807,'[3]wti-crude-oil-prices-10-year-da'!$A$655:$A$2543,0))</f>
        <v>66.099999999999994</v>
      </c>
      <c r="F807">
        <f t="shared" si="25"/>
        <v>4459.7669999999998</v>
      </c>
      <c r="G807" t="s">
        <v>241</v>
      </c>
    </row>
    <row r="808" spans="1:7" x14ac:dyDescent="0.25">
      <c r="A808" s="133">
        <v>43263</v>
      </c>
      <c r="B808" s="134">
        <v>67.48</v>
      </c>
      <c r="C808" s="134">
        <f>INDEX('[2]cotton-prices-historical-chart-'!$B$10700:$B$12603,MATCH(A808,'[2]cotton-prices-historical-chart-'!$A$10700:$A$12603,0))</f>
        <v>0.95209999999999995</v>
      </c>
      <c r="D808" s="135">
        <f t="shared" si="26"/>
        <v>64.247708000000003</v>
      </c>
      <c r="E808">
        <f>INDEX('[3]wti-crude-oil-prices-10-year-da'!$B$655:$B$2543,MATCH(A808,'[3]wti-crude-oil-prices-10-year-da'!$A$655:$A$2543,0))</f>
        <v>66.36</v>
      </c>
      <c r="F808">
        <f t="shared" si="25"/>
        <v>4477.9728000000005</v>
      </c>
      <c r="G808" t="s">
        <v>241</v>
      </c>
    </row>
    <row r="809" spans="1:7" x14ac:dyDescent="0.25">
      <c r="A809" s="133">
        <v>43264</v>
      </c>
      <c r="B809" s="134">
        <v>67.64</v>
      </c>
      <c r="C809" s="134">
        <f>INDEX('[2]cotton-prices-historical-chart-'!$B$10700:$B$12603,MATCH(A809,'[2]cotton-prices-historical-chart-'!$A$10700:$A$12603,0))</f>
        <v>0.93810000000000004</v>
      </c>
      <c r="D809" s="135">
        <f t="shared" si="26"/>
        <v>63.453084000000004</v>
      </c>
      <c r="E809">
        <f>INDEX('[3]wti-crude-oil-prices-10-year-da'!$B$655:$B$2543,MATCH(A809,'[3]wti-crude-oil-prices-10-year-da'!$A$655:$A$2543,0))</f>
        <v>66.64</v>
      </c>
      <c r="F809">
        <f t="shared" si="25"/>
        <v>4507.5295999999998</v>
      </c>
      <c r="G809" t="s">
        <v>241</v>
      </c>
    </row>
    <row r="810" spans="1:7" x14ac:dyDescent="0.25">
      <c r="A810" s="133">
        <v>43265</v>
      </c>
      <c r="B810" s="134">
        <v>67.69</v>
      </c>
      <c r="C810" s="134">
        <f>INDEX('[2]cotton-prices-historical-chart-'!$B$10700:$B$12603,MATCH(A810,'[2]cotton-prices-historical-chart-'!$A$10700:$A$12603,0))</f>
        <v>0.93410000000000004</v>
      </c>
      <c r="D810" s="135">
        <f t="shared" si="26"/>
        <v>63.229229000000004</v>
      </c>
      <c r="E810">
        <f>INDEX('[3]wti-crude-oil-prices-10-year-da'!$B$655:$B$2543,MATCH(A810,'[3]wti-crude-oil-prices-10-year-da'!$A$655:$A$2543,0))</f>
        <v>66.89</v>
      </c>
      <c r="F810">
        <f t="shared" si="25"/>
        <v>4527.7840999999999</v>
      </c>
      <c r="G810" t="s">
        <v>241</v>
      </c>
    </row>
    <row r="811" spans="1:7" x14ac:dyDescent="0.25">
      <c r="A811" s="133">
        <v>43266</v>
      </c>
      <c r="B811" s="134">
        <v>68.06</v>
      </c>
      <c r="C811" s="134">
        <f>INDEX('[2]cotton-prices-historical-chart-'!$B$10700:$B$12603,MATCH(A811,'[2]cotton-prices-historical-chart-'!$A$10700:$A$12603,0))</f>
        <v>0.90720000000000001</v>
      </c>
      <c r="D811" s="135">
        <f t="shared" si="26"/>
        <v>61.744032000000004</v>
      </c>
      <c r="E811">
        <f>INDEX('[3]wti-crude-oil-prices-10-year-da'!$B$655:$B$2543,MATCH(A811,'[3]wti-crude-oil-prices-10-year-da'!$A$655:$A$2543,0))</f>
        <v>65.018000000000001</v>
      </c>
      <c r="F811">
        <f t="shared" si="25"/>
        <v>4425.1250799999998</v>
      </c>
      <c r="G811" t="s">
        <v>241</v>
      </c>
    </row>
    <row r="812" spans="1:7" x14ac:dyDescent="0.25">
      <c r="A812" s="133">
        <v>43269</v>
      </c>
      <c r="B812" s="134">
        <v>68.099999999999994</v>
      </c>
      <c r="C812" s="134">
        <f>INDEX('[2]cotton-prices-historical-chart-'!$B$10700:$B$12603,MATCH(A812,'[2]cotton-prices-historical-chart-'!$A$10700:$A$12603,0))</f>
        <v>0.87319999999999998</v>
      </c>
      <c r="D812" s="135">
        <f t="shared" si="26"/>
        <v>59.464919999999992</v>
      </c>
      <c r="E812">
        <f>INDEX('[3]wti-crude-oil-prices-10-year-da'!$B$655:$B$2543,MATCH(A812,'[3]wti-crude-oil-prices-10-year-da'!$A$655:$A$2543,0))</f>
        <v>65.786000000000001</v>
      </c>
      <c r="F812">
        <f t="shared" si="25"/>
        <v>4480.0266000000001</v>
      </c>
      <c r="G812" t="s">
        <v>241</v>
      </c>
    </row>
    <row r="813" spans="1:7" x14ac:dyDescent="0.25">
      <c r="A813" s="133">
        <v>43270</v>
      </c>
      <c r="B813" s="134">
        <v>68.31</v>
      </c>
      <c r="C813" s="134">
        <f>INDEX('[2]cotton-prices-historical-chart-'!$B$10700:$B$12603,MATCH(A813,'[2]cotton-prices-historical-chart-'!$A$10700:$A$12603,0))</f>
        <v>0.83320000000000005</v>
      </c>
      <c r="D813" s="135">
        <f t="shared" si="26"/>
        <v>56.915892000000007</v>
      </c>
      <c r="E813">
        <f>INDEX('[3]wti-crude-oil-prices-10-year-da'!$B$655:$B$2543,MATCH(A813,'[3]wti-crude-oil-prices-10-year-da'!$A$655:$A$2543,0))</f>
        <v>64.968000000000004</v>
      </c>
      <c r="F813">
        <f t="shared" si="25"/>
        <v>4437.9640800000006</v>
      </c>
      <c r="G813" t="s">
        <v>241</v>
      </c>
    </row>
    <row r="814" spans="1:7" x14ac:dyDescent="0.25">
      <c r="A814" s="133">
        <v>43271</v>
      </c>
      <c r="B814" s="134">
        <v>68.06</v>
      </c>
      <c r="C814" s="134">
        <f>INDEX('[2]cotton-prices-historical-chart-'!$B$10700:$B$12603,MATCH(A814,'[2]cotton-prices-historical-chart-'!$A$10700:$A$12603,0))</f>
        <v>0.83209999999999995</v>
      </c>
      <c r="D814" s="135">
        <f t="shared" si="26"/>
        <v>56.632725999999998</v>
      </c>
      <c r="E814">
        <f>INDEX('[3]wti-crude-oil-prices-10-year-da'!$B$655:$B$2543,MATCH(A814,'[3]wti-crude-oil-prices-10-year-da'!$A$655:$A$2543,0))</f>
        <v>65.811999999999998</v>
      </c>
      <c r="F814">
        <f t="shared" si="25"/>
        <v>4479.1647199999998</v>
      </c>
      <c r="G814" t="s">
        <v>241</v>
      </c>
    </row>
    <row r="815" spans="1:7" x14ac:dyDescent="0.25">
      <c r="A815" s="133">
        <v>43272</v>
      </c>
      <c r="B815" s="134">
        <v>67.94</v>
      </c>
      <c r="C815" s="134">
        <f>INDEX('[2]cotton-prices-historical-chart-'!$B$10700:$B$12603,MATCH(A815,'[2]cotton-prices-historical-chart-'!$A$10700:$A$12603,0))</f>
        <v>0.83209999999999995</v>
      </c>
      <c r="D815" s="135">
        <f t="shared" si="26"/>
        <v>56.532873999999993</v>
      </c>
      <c r="E815">
        <f>INDEX('[3]wti-crude-oil-prices-10-year-da'!$B$655:$B$2543,MATCH(A815,'[3]wti-crude-oil-prices-10-year-da'!$A$655:$A$2543,0))</f>
        <v>65.540000000000006</v>
      </c>
      <c r="F815">
        <f t="shared" si="25"/>
        <v>4452.7876000000006</v>
      </c>
      <c r="G815" t="s">
        <v>241</v>
      </c>
    </row>
    <row r="816" spans="1:7" x14ac:dyDescent="0.25">
      <c r="A816" s="133">
        <v>43273</v>
      </c>
      <c r="B816" s="134">
        <v>67.87</v>
      </c>
      <c r="C816" s="134">
        <f>INDEX('[2]cotton-prices-historical-chart-'!$B$10700:$B$12603,MATCH(A816,'[2]cotton-prices-historical-chart-'!$A$10700:$A$12603,0))</f>
        <v>0.85429999999999995</v>
      </c>
      <c r="D816" s="135">
        <f t="shared" si="26"/>
        <v>57.981341</v>
      </c>
      <c r="E816">
        <f>INDEX('[3]wti-crude-oil-prices-10-year-da'!$B$655:$B$2543,MATCH(A816,'[3]wti-crude-oil-prices-10-year-da'!$A$655:$A$2543,0))</f>
        <v>68.58</v>
      </c>
      <c r="F816">
        <f t="shared" si="25"/>
        <v>4654.5246000000006</v>
      </c>
      <c r="G816" t="s">
        <v>241</v>
      </c>
    </row>
    <row r="817" spans="1:7" x14ac:dyDescent="0.25">
      <c r="A817" s="133">
        <v>43276</v>
      </c>
      <c r="B817" s="134">
        <v>68.11</v>
      </c>
      <c r="C817" s="134">
        <f>INDEX('[2]cotton-prices-historical-chart-'!$B$10700:$B$12603,MATCH(A817,'[2]cotton-prices-historical-chart-'!$A$10700:$A$12603,0))</f>
        <v>0.85940000000000005</v>
      </c>
      <c r="D817" s="135">
        <f t="shared" si="26"/>
        <v>58.533734000000003</v>
      </c>
      <c r="E817">
        <f>INDEX('[3]wti-crude-oil-prices-10-year-da'!$B$655:$B$2543,MATCH(A817,'[3]wti-crude-oil-prices-10-year-da'!$A$655:$A$2543,0))</f>
        <v>68.08</v>
      </c>
      <c r="F817">
        <f t="shared" si="25"/>
        <v>4636.9287999999997</v>
      </c>
      <c r="G817" t="s">
        <v>241</v>
      </c>
    </row>
    <row r="818" spans="1:7" x14ac:dyDescent="0.25">
      <c r="A818" s="133">
        <v>43277</v>
      </c>
      <c r="B818" s="134">
        <v>68.38</v>
      </c>
      <c r="C818" s="134">
        <f>INDEX('[2]cotton-prices-historical-chart-'!$B$10700:$B$12603,MATCH(A818,'[2]cotton-prices-historical-chart-'!$A$10700:$A$12603,0))</f>
        <v>0.85150000000000003</v>
      </c>
      <c r="D818" s="135">
        <f t="shared" si="26"/>
        <v>58.225569999999998</v>
      </c>
      <c r="E818">
        <f>INDEX('[3]wti-crude-oil-prices-10-year-da'!$B$655:$B$2543,MATCH(A818,'[3]wti-crude-oil-prices-10-year-da'!$A$655:$A$2543,0))</f>
        <v>70.53</v>
      </c>
      <c r="F818">
        <f t="shared" si="25"/>
        <v>4822.8413999999993</v>
      </c>
      <c r="G818" t="s">
        <v>241</v>
      </c>
    </row>
    <row r="819" spans="1:7" x14ac:dyDescent="0.25">
      <c r="A819" s="133">
        <v>43278</v>
      </c>
      <c r="B819" s="134">
        <v>68.92</v>
      </c>
      <c r="C819" s="134">
        <f>INDEX('[2]cotton-prices-historical-chart-'!$B$10700:$B$12603,MATCH(A819,'[2]cotton-prices-historical-chart-'!$A$10700:$A$12603,0))</f>
        <v>0.85829999999999995</v>
      </c>
      <c r="D819" s="135">
        <f t="shared" si="26"/>
        <v>59.154035999999998</v>
      </c>
      <c r="E819">
        <f>INDEX('[3]wti-crude-oil-prices-10-year-da'!$B$655:$B$2543,MATCH(A819,'[3]wti-crude-oil-prices-10-year-da'!$A$655:$A$2543,0))</f>
        <v>72.760000000000005</v>
      </c>
      <c r="F819">
        <f t="shared" si="25"/>
        <v>5014.6192000000001</v>
      </c>
      <c r="G819" t="s">
        <v>241</v>
      </c>
    </row>
    <row r="820" spans="1:7" x14ac:dyDescent="0.25">
      <c r="A820" s="133">
        <v>43279</v>
      </c>
      <c r="B820" s="134">
        <v>68.81</v>
      </c>
      <c r="C820" s="134">
        <f>INDEX('[2]cotton-prices-historical-chart-'!$B$10700:$B$12603,MATCH(A820,'[2]cotton-prices-historical-chart-'!$A$10700:$A$12603,0))</f>
        <v>0.84709999999999996</v>
      </c>
      <c r="D820" s="135">
        <f t="shared" si="26"/>
        <v>58.288950999999997</v>
      </c>
      <c r="E820">
        <f>INDEX('[3]wti-crude-oil-prices-10-year-da'!$B$655:$B$2543,MATCH(A820,'[3]wti-crude-oil-prices-10-year-da'!$A$655:$A$2543,0))</f>
        <v>73.45</v>
      </c>
      <c r="F820">
        <f t="shared" si="25"/>
        <v>5054.0945000000002</v>
      </c>
      <c r="G820" t="s">
        <v>241</v>
      </c>
    </row>
    <row r="821" spans="1:7" x14ac:dyDescent="0.25">
      <c r="A821" s="133">
        <v>43280</v>
      </c>
      <c r="B821" s="134">
        <v>68.45</v>
      </c>
      <c r="C821" s="134">
        <f>INDEX('[2]cotton-prices-historical-chart-'!$B$10700:$B$12603,MATCH(A821,'[2]cotton-prices-historical-chart-'!$A$10700:$A$12603,0))</f>
        <v>0.85209999999999997</v>
      </c>
      <c r="D821" s="135">
        <f t="shared" si="26"/>
        <v>58.326245</v>
      </c>
      <c r="E821">
        <f>INDEX('[3]wti-crude-oil-prices-10-year-da'!$B$655:$B$2543,MATCH(A821,'[3]wti-crude-oil-prices-10-year-da'!$A$655:$A$2543,0))</f>
        <v>74.150000000000006</v>
      </c>
      <c r="F821">
        <f t="shared" si="25"/>
        <v>5075.567500000001</v>
      </c>
      <c r="G821" t="s">
        <v>241</v>
      </c>
    </row>
    <row r="822" spans="1:7" x14ac:dyDescent="0.25">
      <c r="A822" s="133">
        <v>43283</v>
      </c>
      <c r="B822" s="134">
        <v>68.709999999999994</v>
      </c>
      <c r="C822" s="134">
        <f>INDEX('[2]cotton-prices-historical-chart-'!$B$10700:$B$12603,MATCH(A822,'[2]cotton-prices-historical-chart-'!$A$10700:$A$12603,0))</f>
        <v>0.8377</v>
      </c>
      <c r="D822" s="135">
        <f t="shared" si="26"/>
        <v>57.558366999999997</v>
      </c>
      <c r="E822">
        <f>INDEX('[3]wti-crude-oil-prices-10-year-da'!$B$655:$B$2543,MATCH(A822,'[3]wti-crude-oil-prices-10-year-da'!$A$655:$A$2543,0))</f>
        <v>73.94</v>
      </c>
      <c r="F822">
        <f t="shared" si="25"/>
        <v>5080.4173999999994</v>
      </c>
      <c r="G822" t="s">
        <v>241</v>
      </c>
    </row>
    <row r="823" spans="1:7" x14ac:dyDescent="0.25">
      <c r="A823" s="133">
        <v>43284</v>
      </c>
      <c r="B823" s="134">
        <v>68.52</v>
      </c>
      <c r="C823" s="134">
        <f>INDEX('[2]cotton-prices-historical-chart-'!$B$10700:$B$12603,MATCH(A823,'[2]cotton-prices-historical-chart-'!$A$10700:$A$12603,0))</f>
        <v>0.83799999999999997</v>
      </c>
      <c r="D823" s="135">
        <f t="shared" si="26"/>
        <v>57.419759999999997</v>
      </c>
      <c r="E823">
        <f>INDEX('[3]wti-crude-oil-prices-10-year-da'!$B$655:$B$2543,MATCH(A823,'[3]wti-crude-oil-prices-10-year-da'!$A$655:$A$2543,0))</f>
        <v>74.14</v>
      </c>
      <c r="F823">
        <f t="shared" si="25"/>
        <v>5080.0727999999999</v>
      </c>
      <c r="G823" t="s">
        <v>241</v>
      </c>
    </row>
    <row r="824" spans="1:7" x14ac:dyDescent="0.25">
      <c r="A824" s="133">
        <v>43286</v>
      </c>
      <c r="B824" s="134">
        <v>68.88</v>
      </c>
      <c r="C824" s="134">
        <f>INDEX('[2]cotton-prices-historical-chart-'!$B$10700:$B$12603,MATCH(A824,'[2]cotton-prices-historical-chart-'!$A$10700:$A$12603,0))</f>
        <v>0.82709999999999995</v>
      </c>
      <c r="D824" s="135">
        <f t="shared" si="26"/>
        <v>56.97064799999999</v>
      </c>
      <c r="E824">
        <f>INDEX('[3]wti-crude-oil-prices-10-year-da'!$B$655:$B$2543,MATCH(A824,'[3]wti-crude-oil-prices-10-year-da'!$A$655:$A$2543,0))</f>
        <v>72.94</v>
      </c>
      <c r="F824">
        <f t="shared" si="25"/>
        <v>5024.1071999999995</v>
      </c>
      <c r="G824" t="s">
        <v>241</v>
      </c>
    </row>
    <row r="825" spans="1:7" x14ac:dyDescent="0.25">
      <c r="A825" s="133">
        <v>43287</v>
      </c>
      <c r="B825" s="134">
        <v>68.77</v>
      </c>
      <c r="C825" s="134">
        <f>INDEX('[2]cotton-prices-historical-chart-'!$B$10700:$B$12603,MATCH(A825,'[2]cotton-prices-historical-chart-'!$A$10700:$A$12603,0))</f>
        <v>0.85650000000000004</v>
      </c>
      <c r="D825" s="135">
        <f t="shared" si="26"/>
        <v>58.901505</v>
      </c>
      <c r="E825">
        <f>INDEX('[3]wti-crude-oil-prices-10-year-da'!$B$655:$B$2543,MATCH(A825,'[3]wti-crude-oil-prices-10-year-da'!$A$655:$A$2543,0))</f>
        <v>73.8</v>
      </c>
      <c r="F825">
        <f t="shared" si="25"/>
        <v>5075.2259999999997</v>
      </c>
      <c r="G825" t="s">
        <v>241</v>
      </c>
    </row>
    <row r="826" spans="1:7" x14ac:dyDescent="0.25">
      <c r="A826" s="133">
        <v>43290</v>
      </c>
      <c r="B826" s="134">
        <v>68.66</v>
      </c>
      <c r="C826" s="134">
        <f>INDEX('[2]cotton-prices-historical-chart-'!$B$10700:$B$12603,MATCH(A826,'[2]cotton-prices-historical-chart-'!$A$10700:$A$12603,0))</f>
        <v>0.86580000000000001</v>
      </c>
      <c r="D826" s="135">
        <f t="shared" si="26"/>
        <v>59.445827999999999</v>
      </c>
      <c r="E826">
        <f>INDEX('[3]wti-crude-oil-prices-10-year-da'!$B$655:$B$2543,MATCH(A826,'[3]wti-crude-oil-prices-10-year-da'!$A$655:$A$2543,0))</f>
        <v>73.849999999999994</v>
      </c>
      <c r="F826">
        <f t="shared" si="25"/>
        <v>5070.5409999999993</v>
      </c>
      <c r="G826" t="s">
        <v>241</v>
      </c>
    </row>
    <row r="827" spans="1:7" x14ac:dyDescent="0.25">
      <c r="A827" s="133">
        <v>43291</v>
      </c>
      <c r="B827" s="134">
        <v>68.75</v>
      </c>
      <c r="C827" s="134">
        <f>INDEX('[2]cotton-prices-historical-chart-'!$B$10700:$B$12603,MATCH(A827,'[2]cotton-prices-historical-chart-'!$A$10700:$A$12603,0))</f>
        <v>0.875</v>
      </c>
      <c r="D827" s="135">
        <f t="shared" si="26"/>
        <v>60.15625</v>
      </c>
      <c r="E827">
        <f>INDEX('[3]wti-crude-oil-prices-10-year-da'!$B$655:$B$2543,MATCH(A827,'[3]wti-crude-oil-prices-10-year-da'!$A$655:$A$2543,0))</f>
        <v>74.11</v>
      </c>
      <c r="F827">
        <f t="shared" si="25"/>
        <v>5095.0625</v>
      </c>
      <c r="G827" t="s">
        <v>241</v>
      </c>
    </row>
    <row r="828" spans="1:7" x14ac:dyDescent="0.25">
      <c r="A828" s="133">
        <v>43292</v>
      </c>
      <c r="B828" s="134">
        <v>68.73</v>
      </c>
      <c r="C828" s="134">
        <f>INDEX('[2]cotton-prices-historical-chart-'!$B$10700:$B$12603,MATCH(A828,'[2]cotton-prices-historical-chart-'!$A$10700:$A$12603,0))</f>
        <v>0.85240000000000005</v>
      </c>
      <c r="D828" s="135">
        <f t="shared" si="26"/>
        <v>58.585452000000004</v>
      </c>
      <c r="E828">
        <f>INDEX('[3]wti-crude-oil-prices-10-year-da'!$B$655:$B$2543,MATCH(A828,'[3]wti-crude-oil-prices-10-year-da'!$A$655:$A$2543,0))</f>
        <v>70.38</v>
      </c>
      <c r="F828">
        <f t="shared" si="25"/>
        <v>4837.2173999999995</v>
      </c>
      <c r="G828" t="s">
        <v>241</v>
      </c>
    </row>
    <row r="829" spans="1:7" x14ac:dyDescent="0.25">
      <c r="A829" s="133">
        <v>43293</v>
      </c>
      <c r="B829" s="134">
        <v>68.52</v>
      </c>
      <c r="C829" s="134">
        <f>INDEX('[2]cotton-prices-historical-chart-'!$B$10700:$B$12603,MATCH(A829,'[2]cotton-prices-historical-chart-'!$A$10700:$A$12603,0))</f>
        <v>0.89239999999999997</v>
      </c>
      <c r="D829" s="135">
        <f t="shared" si="26"/>
        <v>61.147247999999998</v>
      </c>
      <c r="E829">
        <f>INDEX('[3]wti-crude-oil-prices-10-year-da'!$B$655:$B$2543,MATCH(A829,'[3]wti-crude-oil-prices-10-year-da'!$A$655:$A$2543,0))</f>
        <v>70.33</v>
      </c>
      <c r="F829">
        <f t="shared" si="25"/>
        <v>4819.0115999999998</v>
      </c>
      <c r="G829" t="s">
        <v>241</v>
      </c>
    </row>
    <row r="830" spans="1:7" x14ac:dyDescent="0.25">
      <c r="A830" s="133">
        <v>43294</v>
      </c>
      <c r="B830" s="134">
        <v>68.5</v>
      </c>
      <c r="C830" s="134">
        <f>INDEX('[2]cotton-prices-historical-chart-'!$B$10700:$B$12603,MATCH(A830,'[2]cotton-prices-historical-chart-'!$A$10700:$A$12603,0))</f>
        <v>0.88900000000000001</v>
      </c>
      <c r="D830" s="135">
        <f t="shared" si="26"/>
        <v>60.896500000000003</v>
      </c>
      <c r="E830">
        <f>INDEX('[3]wti-crude-oil-prices-10-year-da'!$B$655:$B$2543,MATCH(A830,'[3]wti-crude-oil-prices-10-year-da'!$A$655:$A$2543,0))</f>
        <v>71.010000000000005</v>
      </c>
      <c r="F830">
        <f t="shared" si="25"/>
        <v>4864.1850000000004</v>
      </c>
      <c r="G830" t="s">
        <v>241</v>
      </c>
    </row>
    <row r="831" spans="1:7" x14ac:dyDescent="0.25">
      <c r="A831" s="133">
        <v>43297</v>
      </c>
      <c r="B831" s="134">
        <v>68.48</v>
      </c>
      <c r="C831" s="134">
        <f>INDEX('[2]cotton-prices-historical-chart-'!$B$10700:$B$12603,MATCH(A831,'[2]cotton-prices-historical-chart-'!$A$10700:$A$12603,0))</f>
        <v>0.88880000000000003</v>
      </c>
      <c r="D831" s="135">
        <f t="shared" si="26"/>
        <v>60.865024000000005</v>
      </c>
      <c r="E831">
        <f>INDEX('[3]wti-crude-oil-prices-10-year-da'!$B$655:$B$2543,MATCH(A831,'[3]wti-crude-oil-prices-10-year-da'!$A$655:$A$2543,0))</f>
        <v>68.06</v>
      </c>
      <c r="F831">
        <f t="shared" si="25"/>
        <v>4660.7488000000003</v>
      </c>
      <c r="G831" t="s">
        <v>241</v>
      </c>
    </row>
    <row r="832" spans="1:7" x14ac:dyDescent="0.25">
      <c r="A832" s="133">
        <v>43298</v>
      </c>
      <c r="B832" s="134">
        <v>68.36</v>
      </c>
      <c r="C832" s="134">
        <f>INDEX('[2]cotton-prices-historical-chart-'!$B$10700:$B$12603,MATCH(A832,'[2]cotton-prices-historical-chart-'!$A$10700:$A$12603,0))</f>
        <v>0.89200000000000002</v>
      </c>
      <c r="D832" s="135">
        <f t="shared" si="26"/>
        <v>60.977119999999999</v>
      </c>
      <c r="E832">
        <f>INDEX('[3]wti-crude-oil-prices-10-year-da'!$B$655:$B$2543,MATCH(A832,'[3]wti-crude-oil-prices-10-year-da'!$A$655:$A$2543,0))</f>
        <v>67.896000000000001</v>
      </c>
      <c r="F832">
        <f t="shared" si="25"/>
        <v>4641.3705600000003</v>
      </c>
      <c r="G832" t="s">
        <v>241</v>
      </c>
    </row>
    <row r="833" spans="1:7" x14ac:dyDescent="0.25">
      <c r="A833" s="133">
        <v>43299</v>
      </c>
      <c r="B833" s="134">
        <v>68.47</v>
      </c>
      <c r="C833" s="134">
        <f>INDEX('[2]cotton-prices-historical-chart-'!$B$10700:$B$12603,MATCH(A833,'[2]cotton-prices-historical-chart-'!$A$10700:$A$12603,0))</f>
        <v>0.88829999999999998</v>
      </c>
      <c r="D833" s="135">
        <f t="shared" si="26"/>
        <v>60.821900999999997</v>
      </c>
      <c r="E833">
        <f>INDEX('[3]wti-crude-oil-prices-10-year-da'!$B$655:$B$2543,MATCH(A833,'[3]wti-crude-oil-prices-10-year-da'!$A$655:$A$2543,0))</f>
        <v>68.355999999999995</v>
      </c>
      <c r="F833">
        <f t="shared" si="25"/>
        <v>4680.3353199999992</v>
      </c>
      <c r="G833" t="s">
        <v>241</v>
      </c>
    </row>
    <row r="834" spans="1:7" x14ac:dyDescent="0.25">
      <c r="A834" s="133">
        <v>43300</v>
      </c>
      <c r="B834" s="134">
        <v>68.94</v>
      </c>
      <c r="C834" s="134">
        <f>INDEX('[2]cotton-prices-historical-chart-'!$B$10700:$B$12603,MATCH(A834,'[2]cotton-prices-historical-chart-'!$A$10700:$A$12603,0))</f>
        <v>0.88300000000000001</v>
      </c>
      <c r="D834" s="135">
        <f t="shared" si="26"/>
        <v>60.874020000000002</v>
      </c>
      <c r="E834">
        <f>INDEX('[3]wti-crude-oil-prices-10-year-da'!$B$655:$B$2543,MATCH(A834,'[3]wti-crude-oil-prices-10-year-da'!$A$655:$A$2543,0))</f>
        <v>68.727999999999994</v>
      </c>
      <c r="F834">
        <f t="shared" si="25"/>
        <v>4738.1083199999994</v>
      </c>
      <c r="G834" t="s">
        <v>241</v>
      </c>
    </row>
    <row r="835" spans="1:7" x14ac:dyDescent="0.25">
      <c r="A835" s="133">
        <v>43301</v>
      </c>
      <c r="B835" s="134">
        <v>68.739999999999995</v>
      </c>
      <c r="C835" s="134">
        <f>INDEX('[2]cotton-prices-historical-chart-'!$B$10700:$B$12603,MATCH(A835,'[2]cotton-prices-historical-chart-'!$A$10700:$A$12603,0))</f>
        <v>0.87739999999999996</v>
      </c>
      <c r="D835" s="135">
        <f t="shared" si="26"/>
        <v>60.31247599999999</v>
      </c>
      <c r="E835">
        <f>INDEX('[3]wti-crude-oil-prices-10-year-da'!$B$655:$B$2543,MATCH(A835,'[3]wti-crude-oil-prices-10-year-da'!$A$655:$A$2543,0))</f>
        <v>68.7</v>
      </c>
      <c r="F835">
        <f t="shared" ref="F835:F898" si="27">IFERROR(E835*B835,"")</f>
        <v>4722.4380000000001</v>
      </c>
      <c r="G835" t="s">
        <v>241</v>
      </c>
    </row>
    <row r="836" spans="1:7" x14ac:dyDescent="0.25">
      <c r="A836" s="133">
        <v>43304</v>
      </c>
      <c r="B836" s="134">
        <v>68.94</v>
      </c>
      <c r="C836" s="134">
        <f>INDEX('[2]cotton-prices-historical-chart-'!$B$10700:$B$12603,MATCH(A836,'[2]cotton-prices-historical-chart-'!$A$10700:$A$12603,0))</f>
        <v>0.87470000000000003</v>
      </c>
      <c r="D836" s="135">
        <f t="shared" si="26"/>
        <v>60.301817999999997</v>
      </c>
      <c r="E836">
        <f>INDEX('[3]wti-crude-oil-prices-10-year-da'!$B$655:$B$2543,MATCH(A836,'[3]wti-crude-oil-prices-10-year-da'!$A$655:$A$2543,0))</f>
        <v>67.89</v>
      </c>
      <c r="F836">
        <f t="shared" si="27"/>
        <v>4680.3365999999996</v>
      </c>
      <c r="G836" t="s">
        <v>241</v>
      </c>
    </row>
    <row r="837" spans="1:7" x14ac:dyDescent="0.25">
      <c r="A837" s="133">
        <v>43305</v>
      </c>
      <c r="B837" s="134">
        <v>68.95</v>
      </c>
      <c r="C837" s="134">
        <f>INDEX('[2]cotton-prices-historical-chart-'!$B$10700:$B$12603,MATCH(A837,'[2]cotton-prices-historical-chart-'!$A$10700:$A$12603,0))</f>
        <v>0.87319999999999998</v>
      </c>
      <c r="D837" s="135">
        <f t="shared" si="26"/>
        <v>60.207140000000003</v>
      </c>
      <c r="E837">
        <f>INDEX('[3]wti-crude-oil-prices-10-year-da'!$B$655:$B$2543,MATCH(A837,'[3]wti-crude-oil-prices-10-year-da'!$A$655:$A$2543,0))</f>
        <v>68.52</v>
      </c>
      <c r="F837">
        <f t="shared" si="27"/>
        <v>4724.4539999999997</v>
      </c>
      <c r="G837" t="s">
        <v>241</v>
      </c>
    </row>
    <row r="838" spans="1:7" x14ac:dyDescent="0.25">
      <c r="A838" s="133">
        <v>43306</v>
      </c>
      <c r="B838" s="134">
        <v>68.73</v>
      </c>
      <c r="C838" s="134">
        <f>INDEX('[2]cotton-prices-historical-chart-'!$B$10700:$B$12603,MATCH(A838,'[2]cotton-prices-historical-chart-'!$A$10700:$A$12603,0))</f>
        <v>0.88800000000000001</v>
      </c>
      <c r="D838" s="135">
        <f t="shared" si="26"/>
        <v>61.032240000000002</v>
      </c>
      <c r="E838">
        <f>INDEX('[3]wti-crude-oil-prices-10-year-da'!$B$655:$B$2543,MATCH(A838,'[3]wti-crude-oil-prices-10-year-da'!$A$655:$A$2543,0))</f>
        <v>69.3</v>
      </c>
      <c r="F838">
        <f t="shared" si="27"/>
        <v>4762.9890000000005</v>
      </c>
      <c r="G838" t="s">
        <v>241</v>
      </c>
    </row>
    <row r="839" spans="1:7" x14ac:dyDescent="0.25">
      <c r="A839" s="133">
        <v>43307</v>
      </c>
      <c r="B839" s="134">
        <v>68.75</v>
      </c>
      <c r="C839" s="134">
        <f>INDEX('[2]cotton-prices-historical-chart-'!$B$10700:$B$12603,MATCH(A839,'[2]cotton-prices-historical-chart-'!$A$10700:$A$12603,0))</f>
        <v>0.89029999999999998</v>
      </c>
      <c r="D839" s="135">
        <f t="shared" si="26"/>
        <v>61.208124999999995</v>
      </c>
      <c r="E839">
        <f>INDEX('[3]wti-crude-oil-prices-10-year-da'!$B$655:$B$2543,MATCH(A839,'[3]wti-crude-oil-prices-10-year-da'!$A$655:$A$2543,0))</f>
        <v>69.61</v>
      </c>
      <c r="F839">
        <f t="shared" si="27"/>
        <v>4785.6875</v>
      </c>
      <c r="G839" t="s">
        <v>241</v>
      </c>
    </row>
    <row r="840" spans="1:7" x14ac:dyDescent="0.25">
      <c r="A840" s="133">
        <v>43308</v>
      </c>
      <c r="B840" s="134">
        <v>68.63</v>
      </c>
      <c r="C840" s="134">
        <f>INDEX('[2]cotton-prices-historical-chart-'!$B$10700:$B$12603,MATCH(A840,'[2]cotton-prices-historical-chart-'!$A$10700:$A$12603,0))</f>
        <v>0.89059999999999995</v>
      </c>
      <c r="D840" s="135">
        <f t="shared" si="26"/>
        <v>61.121877999999995</v>
      </c>
      <c r="E840">
        <f>INDEX('[3]wti-crude-oil-prices-10-year-da'!$B$655:$B$2543,MATCH(A840,'[3]wti-crude-oil-prices-10-year-da'!$A$655:$A$2543,0))</f>
        <v>68.69</v>
      </c>
      <c r="F840">
        <f t="shared" si="27"/>
        <v>4714.1946999999991</v>
      </c>
      <c r="G840" t="s">
        <v>241</v>
      </c>
    </row>
    <row r="841" spans="1:7" x14ac:dyDescent="0.25">
      <c r="A841" s="133">
        <v>43311</v>
      </c>
      <c r="B841" s="134">
        <v>68.69</v>
      </c>
      <c r="C841" s="134">
        <f>INDEX('[2]cotton-prices-historical-chart-'!$B$10700:$B$12603,MATCH(A841,'[2]cotton-prices-historical-chart-'!$A$10700:$A$12603,0))</f>
        <v>0.89949999999999997</v>
      </c>
      <c r="D841" s="135">
        <f t="shared" si="26"/>
        <v>61.786654999999996</v>
      </c>
      <c r="E841">
        <f>INDEX('[3]wti-crude-oil-prices-10-year-da'!$B$655:$B$2543,MATCH(A841,'[3]wti-crude-oil-prices-10-year-da'!$A$655:$A$2543,0))</f>
        <v>70.13</v>
      </c>
      <c r="F841">
        <f t="shared" si="27"/>
        <v>4817.2296999999999</v>
      </c>
      <c r="G841" t="s">
        <v>241</v>
      </c>
    </row>
    <row r="842" spans="1:7" x14ac:dyDescent="0.25">
      <c r="A842" s="133">
        <v>43312</v>
      </c>
      <c r="B842" s="134">
        <v>68.489999999999995</v>
      </c>
      <c r="C842" s="134">
        <f>INDEX('[2]cotton-prices-historical-chart-'!$B$10700:$B$12603,MATCH(A842,'[2]cotton-prices-historical-chart-'!$A$10700:$A$12603,0))</f>
        <v>0.90280000000000005</v>
      </c>
      <c r="D842" s="135">
        <f t="shared" si="26"/>
        <v>61.832771999999999</v>
      </c>
      <c r="E842">
        <f>INDEX('[3]wti-crude-oil-prices-10-year-da'!$B$655:$B$2543,MATCH(A842,'[3]wti-crude-oil-prices-10-year-da'!$A$655:$A$2543,0))</f>
        <v>68.760000000000005</v>
      </c>
      <c r="F842">
        <f t="shared" si="27"/>
        <v>4709.3724000000002</v>
      </c>
      <c r="G842" t="s">
        <v>241</v>
      </c>
    </row>
    <row r="843" spans="1:7" x14ac:dyDescent="0.25">
      <c r="A843" s="133">
        <v>43313</v>
      </c>
      <c r="B843" s="134">
        <v>68.33</v>
      </c>
      <c r="C843" s="134">
        <f>INDEX('[2]cotton-prices-historical-chart-'!$B$10700:$B$12603,MATCH(A843,'[2]cotton-prices-historical-chart-'!$A$10700:$A$12603,0))</f>
        <v>0.89059999999999995</v>
      </c>
      <c r="D843" s="135">
        <f t="shared" si="26"/>
        <v>60.854697999999992</v>
      </c>
      <c r="E843">
        <f>INDEX('[3]wti-crude-oil-prices-10-year-da'!$B$655:$B$2543,MATCH(A843,'[3]wti-crude-oil-prices-10-year-da'!$A$655:$A$2543,0))</f>
        <v>67.66</v>
      </c>
      <c r="F843">
        <f t="shared" si="27"/>
        <v>4623.2077999999992</v>
      </c>
      <c r="G843" t="s">
        <v>241</v>
      </c>
    </row>
    <row r="844" spans="1:7" x14ac:dyDescent="0.25">
      <c r="A844" s="133">
        <v>43314</v>
      </c>
      <c r="B844" s="134">
        <v>68.56</v>
      </c>
      <c r="C844" s="134">
        <f>INDEX('[2]cotton-prices-historical-chart-'!$B$10700:$B$12603,MATCH(A844,'[2]cotton-prices-historical-chart-'!$A$10700:$A$12603,0))</f>
        <v>0.89439999999999997</v>
      </c>
      <c r="D844" s="135">
        <f t="shared" si="26"/>
        <v>61.320064000000002</v>
      </c>
      <c r="E844">
        <f>INDEX('[3]wti-crude-oil-prices-10-year-da'!$B$655:$B$2543,MATCH(A844,'[3]wti-crude-oil-prices-10-year-da'!$A$655:$A$2543,0))</f>
        <v>68.959999999999994</v>
      </c>
      <c r="F844">
        <f t="shared" si="27"/>
        <v>4727.8975999999993</v>
      </c>
      <c r="G844" t="s">
        <v>241</v>
      </c>
    </row>
    <row r="845" spans="1:7" x14ac:dyDescent="0.25">
      <c r="A845" s="133">
        <v>43315</v>
      </c>
      <c r="B845" s="134">
        <v>68.52</v>
      </c>
      <c r="C845" s="134">
        <f>INDEX('[2]cotton-prices-historical-chart-'!$B$10700:$B$12603,MATCH(A845,'[2]cotton-prices-historical-chart-'!$A$10700:$A$12603,0))</f>
        <v>0.88670000000000004</v>
      </c>
      <c r="D845" s="135">
        <f t="shared" si="26"/>
        <v>60.756684</v>
      </c>
      <c r="E845">
        <f>INDEX('[3]wti-crude-oil-prices-10-year-da'!$B$655:$B$2543,MATCH(A845,'[3]wti-crude-oil-prices-10-year-da'!$A$655:$A$2543,0))</f>
        <v>68.489999999999995</v>
      </c>
      <c r="F845">
        <f t="shared" si="27"/>
        <v>4692.9347999999991</v>
      </c>
      <c r="G845" t="s">
        <v>241</v>
      </c>
    </row>
    <row r="846" spans="1:7" x14ac:dyDescent="0.25">
      <c r="A846" s="133">
        <v>43318</v>
      </c>
      <c r="B846" s="134">
        <v>68.83</v>
      </c>
      <c r="C846" s="134">
        <f>INDEX('[2]cotton-prices-historical-chart-'!$B$10700:$B$12603,MATCH(A846,'[2]cotton-prices-historical-chart-'!$A$10700:$A$12603,0))</f>
        <v>0.88690000000000002</v>
      </c>
      <c r="D846" s="135">
        <f t="shared" si="26"/>
        <v>61.045327</v>
      </c>
      <c r="E846">
        <f>INDEX('[3]wti-crude-oil-prices-10-year-da'!$B$655:$B$2543,MATCH(A846,'[3]wti-crude-oil-prices-10-year-da'!$A$655:$A$2543,0))</f>
        <v>69.010000000000005</v>
      </c>
      <c r="F846">
        <f t="shared" si="27"/>
        <v>4749.9583000000002</v>
      </c>
      <c r="G846" t="s">
        <v>241</v>
      </c>
    </row>
    <row r="847" spans="1:7" x14ac:dyDescent="0.25">
      <c r="A847" s="133">
        <v>43319</v>
      </c>
      <c r="B847" s="134">
        <v>68.59</v>
      </c>
      <c r="C847" s="134">
        <f>INDEX('[2]cotton-prices-historical-chart-'!$B$10700:$B$12603,MATCH(A847,'[2]cotton-prices-historical-chart-'!$A$10700:$A$12603,0))</f>
        <v>0.88219999999999998</v>
      </c>
      <c r="D847" s="135">
        <f t="shared" si="26"/>
        <v>60.510097999999999</v>
      </c>
      <c r="E847">
        <f>INDEX('[3]wti-crude-oil-prices-10-year-da'!$B$655:$B$2543,MATCH(A847,'[3]wti-crude-oil-prices-10-year-da'!$A$655:$A$2543,0))</f>
        <v>69.17</v>
      </c>
      <c r="F847">
        <f t="shared" si="27"/>
        <v>4744.3703000000005</v>
      </c>
      <c r="G847" t="s">
        <v>241</v>
      </c>
    </row>
    <row r="848" spans="1:7" x14ac:dyDescent="0.25">
      <c r="A848" s="133">
        <v>43320</v>
      </c>
      <c r="B848" s="134">
        <v>68.47</v>
      </c>
      <c r="C848" s="134">
        <f>INDEX('[2]cotton-prices-historical-chart-'!$B$10700:$B$12603,MATCH(A848,'[2]cotton-prices-historical-chart-'!$A$10700:$A$12603,0))</f>
        <v>0.87390000000000001</v>
      </c>
      <c r="D848" s="135">
        <f t="shared" si="26"/>
        <v>59.835932999999997</v>
      </c>
      <c r="E848">
        <f>INDEX('[3]wti-crude-oil-prices-10-year-da'!$B$655:$B$2543,MATCH(A848,'[3]wti-crude-oil-prices-10-year-da'!$A$655:$A$2543,0))</f>
        <v>66.94</v>
      </c>
      <c r="F848">
        <f t="shared" si="27"/>
        <v>4583.3818000000001</v>
      </c>
      <c r="G848" t="s">
        <v>241</v>
      </c>
    </row>
    <row r="849" spans="1:7" x14ac:dyDescent="0.25">
      <c r="A849" s="133">
        <v>43321</v>
      </c>
      <c r="B849" s="134">
        <v>68.86</v>
      </c>
      <c r="C849" s="134">
        <f>INDEX('[2]cotton-prices-historical-chart-'!$B$10700:$B$12603,MATCH(A849,'[2]cotton-prices-historical-chart-'!$A$10700:$A$12603,0))</f>
        <v>0.87260000000000004</v>
      </c>
      <c r="D849" s="135">
        <f t="shared" si="26"/>
        <v>60.087236000000004</v>
      </c>
      <c r="E849">
        <f>INDEX('[3]wti-crude-oil-prices-10-year-da'!$B$655:$B$2543,MATCH(A849,'[3]wti-crude-oil-prices-10-year-da'!$A$655:$A$2543,0))</f>
        <v>66.81</v>
      </c>
      <c r="F849">
        <f t="shared" si="27"/>
        <v>4600.5366000000004</v>
      </c>
      <c r="G849" t="s">
        <v>241</v>
      </c>
    </row>
    <row r="850" spans="1:7" x14ac:dyDescent="0.25">
      <c r="A850" s="133">
        <v>43322</v>
      </c>
      <c r="B850" s="134">
        <v>69.09</v>
      </c>
      <c r="C850" s="134">
        <f>INDEX('[2]cotton-prices-historical-chart-'!$B$10700:$B$12603,MATCH(A850,'[2]cotton-prices-historical-chart-'!$A$10700:$A$12603,0))</f>
        <v>0.85860000000000003</v>
      </c>
      <c r="D850" s="135">
        <f t="shared" si="26"/>
        <v>59.320674000000004</v>
      </c>
      <c r="E850">
        <f>INDEX('[3]wti-crude-oil-prices-10-year-da'!$B$655:$B$2543,MATCH(A850,'[3]wti-crude-oil-prices-10-year-da'!$A$655:$A$2543,0))</f>
        <v>67.63</v>
      </c>
      <c r="F850">
        <f t="shared" si="27"/>
        <v>4672.5567000000001</v>
      </c>
      <c r="G850" t="s">
        <v>241</v>
      </c>
    </row>
    <row r="851" spans="1:7" x14ac:dyDescent="0.25">
      <c r="A851" s="133">
        <v>43325</v>
      </c>
      <c r="B851" s="134">
        <v>69.95</v>
      </c>
      <c r="C851" s="134">
        <f>INDEX('[2]cotton-prices-historical-chart-'!$B$10700:$B$12603,MATCH(A851,'[2]cotton-prices-historical-chart-'!$A$10700:$A$12603,0))</f>
        <v>0.83140000000000003</v>
      </c>
      <c r="D851" s="135">
        <f t="shared" si="26"/>
        <v>58.156430000000007</v>
      </c>
      <c r="E851">
        <f>INDEX('[3]wti-crude-oil-prices-10-year-da'!$B$655:$B$2543,MATCH(A851,'[3]wti-crude-oil-prices-10-year-da'!$A$655:$A$2543,0))</f>
        <v>67.2</v>
      </c>
      <c r="F851">
        <f t="shared" si="27"/>
        <v>4700.6400000000003</v>
      </c>
      <c r="G851" t="s">
        <v>241</v>
      </c>
    </row>
    <row r="852" spans="1:7" x14ac:dyDescent="0.25">
      <c r="A852" s="133">
        <v>43326</v>
      </c>
      <c r="B852" s="134">
        <v>69.959999999999994</v>
      </c>
      <c r="C852" s="134">
        <f>INDEX('[2]cotton-prices-historical-chart-'!$B$10700:$B$12603,MATCH(A852,'[2]cotton-prices-historical-chart-'!$A$10700:$A$12603,0))</f>
        <v>0.83409999999999995</v>
      </c>
      <c r="D852" s="135">
        <f t="shared" si="26"/>
        <v>58.353635999999995</v>
      </c>
      <c r="E852">
        <f>INDEX('[3]wti-crude-oil-prices-10-year-da'!$B$655:$B$2543,MATCH(A852,'[3]wti-crude-oil-prices-10-year-da'!$A$655:$A$2543,0))</f>
        <v>67.040000000000006</v>
      </c>
      <c r="F852">
        <f t="shared" si="27"/>
        <v>4690.1184000000003</v>
      </c>
      <c r="G852" t="s">
        <v>241</v>
      </c>
    </row>
    <row r="853" spans="1:7" x14ac:dyDescent="0.25">
      <c r="A853" s="133">
        <v>43327</v>
      </c>
      <c r="B853" s="134">
        <v>69.959999999999994</v>
      </c>
      <c r="C853" s="134">
        <f>INDEX('[2]cotton-prices-historical-chart-'!$B$10700:$B$12603,MATCH(A853,'[2]cotton-prices-historical-chart-'!$A$10700:$A$12603,0))</f>
        <v>0.81079999999999997</v>
      </c>
      <c r="D853" s="135">
        <f t="shared" si="26"/>
        <v>56.723567999999993</v>
      </c>
      <c r="E853">
        <f>INDEX('[3]wti-crude-oil-prices-10-year-da'!$B$655:$B$2543,MATCH(A853,'[3]wti-crude-oil-prices-10-year-da'!$A$655:$A$2543,0))</f>
        <v>65.010000000000005</v>
      </c>
      <c r="F853">
        <f t="shared" si="27"/>
        <v>4548.0995999999996</v>
      </c>
      <c r="G853" t="s">
        <v>241</v>
      </c>
    </row>
    <row r="854" spans="1:7" x14ac:dyDescent="0.25">
      <c r="A854" s="133">
        <v>43328</v>
      </c>
      <c r="B854" s="134">
        <v>70.02</v>
      </c>
      <c r="C854" s="134">
        <f>INDEX('[2]cotton-prices-historical-chart-'!$B$10700:$B$12603,MATCH(A854,'[2]cotton-prices-historical-chart-'!$A$10700:$A$12603,0))</f>
        <v>0.82130000000000003</v>
      </c>
      <c r="D854" s="135">
        <f t="shared" si="26"/>
        <v>57.507426000000002</v>
      </c>
      <c r="E854">
        <f>INDEX('[3]wti-crude-oil-prices-10-year-da'!$B$655:$B$2543,MATCH(A854,'[3]wti-crude-oil-prices-10-year-da'!$A$655:$A$2543,0))</f>
        <v>65.343999999999994</v>
      </c>
      <c r="F854">
        <f t="shared" si="27"/>
        <v>4575.3868799999991</v>
      </c>
      <c r="G854" t="s">
        <v>241</v>
      </c>
    </row>
    <row r="855" spans="1:7" x14ac:dyDescent="0.25">
      <c r="A855" s="133">
        <v>43329</v>
      </c>
      <c r="B855" s="134">
        <v>69.8</v>
      </c>
      <c r="C855" s="134">
        <f>INDEX('[2]cotton-prices-historical-chart-'!$B$10700:$B$12603,MATCH(A855,'[2]cotton-prices-historical-chart-'!$A$10700:$A$12603,0))</f>
        <v>0.8175</v>
      </c>
      <c r="D855" s="135">
        <f t="shared" si="26"/>
        <v>57.061499999999995</v>
      </c>
      <c r="E855">
        <f>INDEX('[3]wti-crude-oil-prices-10-year-da'!$B$655:$B$2543,MATCH(A855,'[3]wti-crude-oil-prices-10-year-da'!$A$655:$A$2543,0))</f>
        <v>65.63</v>
      </c>
      <c r="F855">
        <f t="shared" si="27"/>
        <v>4580.9739999999993</v>
      </c>
      <c r="G855" t="s">
        <v>241</v>
      </c>
    </row>
    <row r="856" spans="1:7" x14ac:dyDescent="0.25">
      <c r="A856" s="133">
        <v>43332</v>
      </c>
      <c r="B856" s="134">
        <v>69.760000000000005</v>
      </c>
      <c r="C856" s="134">
        <f>INDEX('[2]cotton-prices-historical-chart-'!$B$10700:$B$12603,MATCH(A856,'[2]cotton-prices-historical-chart-'!$A$10700:$A$12603,0))</f>
        <v>0.83099999999999996</v>
      </c>
      <c r="D856" s="135">
        <f t="shared" si="26"/>
        <v>57.970559999999999</v>
      </c>
      <c r="E856">
        <f>INDEX('[3]wti-crude-oil-prices-10-year-da'!$B$655:$B$2543,MATCH(A856,'[3]wti-crude-oil-prices-10-year-da'!$A$655:$A$2543,0))</f>
        <v>65.823999999999998</v>
      </c>
      <c r="F856">
        <f t="shared" si="27"/>
        <v>4591.8822399999999</v>
      </c>
      <c r="G856" t="s">
        <v>241</v>
      </c>
    </row>
    <row r="857" spans="1:7" x14ac:dyDescent="0.25">
      <c r="A857" s="133">
        <v>43333</v>
      </c>
      <c r="B857" s="134">
        <v>69.81</v>
      </c>
      <c r="C857" s="134">
        <f>INDEX('[2]cotton-prices-historical-chart-'!$B$10700:$B$12603,MATCH(A857,'[2]cotton-prices-historical-chart-'!$A$10700:$A$12603,0))</f>
        <v>0.83499999999999996</v>
      </c>
      <c r="D857" s="135">
        <f t="shared" si="26"/>
        <v>58.291350000000001</v>
      </c>
      <c r="E857">
        <f>INDEX('[3]wti-crude-oil-prices-10-year-da'!$B$655:$B$2543,MATCH(A857,'[3]wti-crude-oil-prices-10-year-da'!$A$655:$A$2543,0))</f>
        <v>66.141999999999996</v>
      </c>
      <c r="F857">
        <f t="shared" si="27"/>
        <v>4617.37302</v>
      </c>
      <c r="G857" t="s">
        <v>241</v>
      </c>
    </row>
    <row r="858" spans="1:7" x14ac:dyDescent="0.25">
      <c r="A858" s="133">
        <v>43334</v>
      </c>
      <c r="B858" s="134">
        <v>69.87</v>
      </c>
      <c r="C858" s="134">
        <f>INDEX('[2]cotton-prices-historical-chart-'!$B$10700:$B$12603,MATCH(A858,'[2]cotton-prices-historical-chart-'!$A$10700:$A$12603,0))</f>
        <v>0.82520000000000004</v>
      </c>
      <c r="D858" s="135">
        <f t="shared" si="26"/>
        <v>57.656724000000004</v>
      </c>
      <c r="E858">
        <f>INDEX('[3]wti-crude-oil-prices-10-year-da'!$B$655:$B$2543,MATCH(A858,'[3]wti-crude-oil-prices-10-year-da'!$A$655:$A$2543,0))</f>
        <v>67.86</v>
      </c>
      <c r="F858">
        <f t="shared" si="27"/>
        <v>4741.3782000000001</v>
      </c>
      <c r="G858" t="s">
        <v>241</v>
      </c>
    </row>
    <row r="859" spans="1:7" x14ac:dyDescent="0.25">
      <c r="A859" s="133">
        <v>43335</v>
      </c>
      <c r="B859" s="134">
        <v>70.22</v>
      </c>
      <c r="C859" s="134">
        <f>INDEX('[2]cotton-prices-historical-chart-'!$B$10700:$B$12603,MATCH(A859,'[2]cotton-prices-historical-chart-'!$A$10700:$A$12603,0))</f>
        <v>0.81730000000000003</v>
      </c>
      <c r="D859" s="135">
        <f t="shared" si="26"/>
        <v>57.390805999999998</v>
      </c>
      <c r="E859">
        <f>INDEX('[3]wti-crude-oil-prices-10-year-da'!$B$655:$B$2543,MATCH(A859,'[3]wti-crude-oil-prices-10-year-da'!$A$655:$A$2543,0))</f>
        <v>67.83</v>
      </c>
      <c r="F859">
        <f t="shared" si="27"/>
        <v>4763.0226000000002</v>
      </c>
      <c r="G859" t="s">
        <v>241</v>
      </c>
    </row>
    <row r="860" spans="1:7" x14ac:dyDescent="0.25">
      <c r="A860" s="133">
        <v>43336</v>
      </c>
      <c r="B860" s="134">
        <v>69.78</v>
      </c>
      <c r="C860" s="134">
        <f>INDEX('[2]cotton-prices-historical-chart-'!$B$10700:$B$12603,MATCH(A860,'[2]cotton-prices-historical-chart-'!$A$10700:$A$12603,0))</f>
        <v>0.81810000000000005</v>
      </c>
      <c r="D860" s="135">
        <f t="shared" si="26"/>
        <v>57.087018000000008</v>
      </c>
      <c r="E860">
        <f>INDEX('[3]wti-crude-oil-prices-10-year-da'!$B$655:$B$2543,MATCH(A860,'[3]wti-crude-oil-prices-10-year-da'!$A$655:$A$2543,0))</f>
        <v>68.72</v>
      </c>
      <c r="F860">
        <f t="shared" si="27"/>
        <v>4795.2816000000003</v>
      </c>
      <c r="G860" t="s">
        <v>241</v>
      </c>
    </row>
    <row r="861" spans="1:7" x14ac:dyDescent="0.25">
      <c r="A861" s="133">
        <v>43339</v>
      </c>
      <c r="B861" s="134">
        <v>69.94</v>
      </c>
      <c r="C861" s="134">
        <f>INDEX('[2]cotton-prices-historical-chart-'!$B$10700:$B$12603,MATCH(A861,'[2]cotton-prices-historical-chart-'!$A$10700:$A$12603,0))</f>
        <v>0.83520000000000005</v>
      </c>
      <c r="D861" s="135">
        <f t="shared" si="26"/>
        <v>58.413888</v>
      </c>
      <c r="E861">
        <f>INDEX('[3]wti-crude-oil-prices-10-year-da'!$B$655:$B$2543,MATCH(A861,'[3]wti-crude-oil-prices-10-year-da'!$A$655:$A$2543,0))</f>
        <v>68.87</v>
      </c>
      <c r="F861">
        <f t="shared" si="27"/>
        <v>4816.7678000000005</v>
      </c>
      <c r="G861" t="s">
        <v>241</v>
      </c>
    </row>
    <row r="862" spans="1:7" x14ac:dyDescent="0.25">
      <c r="A862" s="133">
        <v>43340</v>
      </c>
      <c r="B862" s="134">
        <v>70.25</v>
      </c>
      <c r="C862" s="134">
        <f>INDEX('[2]cotton-prices-historical-chart-'!$B$10700:$B$12603,MATCH(A862,'[2]cotton-prices-historical-chart-'!$A$10700:$A$12603,0))</f>
        <v>0.83809999999999996</v>
      </c>
      <c r="D862" s="135">
        <f t="shared" si="26"/>
        <v>58.876524999999994</v>
      </c>
      <c r="E862">
        <f>INDEX('[3]wti-crude-oil-prices-10-year-da'!$B$655:$B$2543,MATCH(A862,'[3]wti-crude-oil-prices-10-year-da'!$A$655:$A$2543,0))</f>
        <v>68.53</v>
      </c>
      <c r="F862">
        <f t="shared" si="27"/>
        <v>4814.2325000000001</v>
      </c>
      <c r="G862" t="s">
        <v>241</v>
      </c>
    </row>
    <row r="863" spans="1:7" x14ac:dyDescent="0.25">
      <c r="A863" s="133">
        <v>43341</v>
      </c>
      <c r="B863" s="134">
        <v>70.61</v>
      </c>
      <c r="C863" s="134">
        <f>INDEX('[2]cotton-prices-historical-chart-'!$B$10700:$B$12603,MATCH(A863,'[2]cotton-prices-historical-chart-'!$A$10700:$A$12603,0))</f>
        <v>0.82969999999999999</v>
      </c>
      <c r="D863" s="135">
        <f t="shared" si="26"/>
        <v>58.585116999999997</v>
      </c>
      <c r="E863">
        <f>INDEX('[3]wti-crude-oil-prices-10-year-da'!$B$655:$B$2543,MATCH(A863,'[3]wti-crude-oil-prices-10-year-da'!$A$655:$A$2543,0))</f>
        <v>69.510000000000005</v>
      </c>
      <c r="F863">
        <f t="shared" si="27"/>
        <v>4908.1011000000008</v>
      </c>
      <c r="G863" t="s">
        <v>241</v>
      </c>
    </row>
    <row r="864" spans="1:7" x14ac:dyDescent="0.25">
      <c r="A864" s="133">
        <v>43342</v>
      </c>
      <c r="B864" s="134">
        <v>71.06</v>
      </c>
      <c r="C864" s="134">
        <f>INDEX('[2]cotton-prices-historical-chart-'!$B$10700:$B$12603,MATCH(A864,'[2]cotton-prices-historical-chart-'!$A$10700:$A$12603,0))</f>
        <v>0.82420000000000004</v>
      </c>
      <c r="D864" s="135">
        <f t="shared" si="26"/>
        <v>58.567652000000002</v>
      </c>
      <c r="E864">
        <f>INDEX('[3]wti-crude-oil-prices-10-year-da'!$B$655:$B$2543,MATCH(A864,'[3]wti-crude-oil-prices-10-year-da'!$A$655:$A$2543,0))</f>
        <v>70.25</v>
      </c>
      <c r="F864">
        <f t="shared" si="27"/>
        <v>4991.9650000000001</v>
      </c>
      <c r="G864" t="s">
        <v>241</v>
      </c>
    </row>
    <row r="865" spans="1:7" x14ac:dyDescent="0.25">
      <c r="A865" s="133">
        <v>43343</v>
      </c>
      <c r="B865" s="134">
        <v>71</v>
      </c>
      <c r="C865" s="134">
        <f>INDEX('[2]cotton-prices-historical-chart-'!$B$10700:$B$12603,MATCH(A865,'[2]cotton-prices-historical-chart-'!$A$10700:$A$12603,0))</f>
        <v>0.82310000000000005</v>
      </c>
      <c r="D865" s="135">
        <f t="shared" si="26"/>
        <v>58.440100000000001</v>
      </c>
      <c r="E865">
        <f>INDEX('[3]wti-crude-oil-prices-10-year-da'!$B$655:$B$2543,MATCH(A865,'[3]wti-crude-oil-prices-10-year-da'!$A$655:$A$2543,0))</f>
        <v>69.8</v>
      </c>
      <c r="F865">
        <f t="shared" si="27"/>
        <v>4955.8</v>
      </c>
      <c r="G865" t="s">
        <v>241</v>
      </c>
    </row>
    <row r="866" spans="1:7" x14ac:dyDescent="0.25">
      <c r="A866" s="133">
        <v>43347</v>
      </c>
      <c r="B866" s="134">
        <v>71.58</v>
      </c>
      <c r="C866" s="134">
        <f>INDEX('[2]cotton-prices-historical-chart-'!$B$10700:$B$12603,MATCH(A866,'[2]cotton-prices-historical-chart-'!$A$10700:$A$12603,0))</f>
        <v>0.82779999999999998</v>
      </c>
      <c r="D866" s="135">
        <f t="shared" si="26"/>
        <v>59.253923999999998</v>
      </c>
      <c r="E866">
        <f>INDEX('[3]wti-crude-oil-prices-10-year-da'!$B$655:$B$2543,MATCH(A866,'[3]wti-crude-oil-prices-10-year-da'!$A$655:$A$2543,0))</f>
        <v>69.87</v>
      </c>
      <c r="F866">
        <f t="shared" si="27"/>
        <v>5001.2946000000002</v>
      </c>
      <c r="G866" t="s">
        <v>241</v>
      </c>
    </row>
    <row r="867" spans="1:7" x14ac:dyDescent="0.25">
      <c r="A867" s="133">
        <v>43348</v>
      </c>
      <c r="B867" s="134">
        <v>71.75</v>
      </c>
      <c r="C867" s="134">
        <f>INDEX('[2]cotton-prices-historical-chart-'!$B$10700:$B$12603,MATCH(A867,'[2]cotton-prices-historical-chart-'!$A$10700:$A$12603,0))</f>
        <v>0.81710000000000005</v>
      </c>
      <c r="D867" s="135">
        <f t="shared" si="26"/>
        <v>58.626925</v>
      </c>
      <c r="E867">
        <f>INDEX('[3]wti-crude-oil-prices-10-year-da'!$B$655:$B$2543,MATCH(A867,'[3]wti-crude-oil-prices-10-year-da'!$A$655:$A$2543,0))</f>
        <v>68.72</v>
      </c>
      <c r="F867">
        <f t="shared" si="27"/>
        <v>4930.66</v>
      </c>
      <c r="G867" t="s">
        <v>241</v>
      </c>
    </row>
    <row r="868" spans="1:7" x14ac:dyDescent="0.25">
      <c r="A868" s="133">
        <v>43349</v>
      </c>
      <c r="B868" s="134">
        <v>71.94</v>
      </c>
      <c r="C868" s="134">
        <f>INDEX('[2]cotton-prices-historical-chart-'!$B$10700:$B$12603,MATCH(A868,'[2]cotton-prices-historical-chart-'!$A$10700:$A$12603,0))</f>
        <v>0.81379999999999997</v>
      </c>
      <c r="D868" s="135">
        <f t="shared" si="26"/>
        <v>58.544771999999995</v>
      </c>
      <c r="E868">
        <f>INDEX('[3]wti-crude-oil-prices-10-year-da'!$B$655:$B$2543,MATCH(A868,'[3]wti-crude-oil-prices-10-year-da'!$A$655:$A$2543,0))</f>
        <v>67.77</v>
      </c>
      <c r="F868">
        <f t="shared" si="27"/>
        <v>4875.3737999999994</v>
      </c>
      <c r="G868" t="s">
        <v>241</v>
      </c>
    </row>
    <row r="869" spans="1:7" x14ac:dyDescent="0.25">
      <c r="A869" s="133">
        <v>43350</v>
      </c>
      <c r="B869" s="134">
        <v>72.11</v>
      </c>
      <c r="C869" s="134">
        <f>INDEX('[2]cotton-prices-historical-chart-'!$B$10700:$B$12603,MATCH(A869,'[2]cotton-prices-historical-chart-'!$A$10700:$A$12603,0))</f>
        <v>0.82130000000000003</v>
      </c>
      <c r="D869" s="135">
        <f t="shared" ref="D869:D931" si="28">C869*B869</f>
        <v>59.223942999999998</v>
      </c>
      <c r="E869">
        <f>INDEX('[3]wti-crude-oil-prices-10-year-da'!$B$655:$B$2543,MATCH(A869,'[3]wti-crude-oil-prices-10-year-da'!$A$655:$A$2543,0))</f>
        <v>67.75</v>
      </c>
      <c r="F869">
        <f t="shared" si="27"/>
        <v>4885.4525000000003</v>
      </c>
      <c r="G869" t="s">
        <v>241</v>
      </c>
    </row>
    <row r="870" spans="1:7" x14ac:dyDescent="0.25">
      <c r="A870" s="133">
        <v>43353</v>
      </c>
      <c r="B870" s="134">
        <v>72.58</v>
      </c>
      <c r="C870" s="134">
        <f>INDEX('[2]cotton-prices-historical-chart-'!$B$10700:$B$12603,MATCH(A870,'[2]cotton-prices-historical-chart-'!$A$10700:$A$12603,0))</f>
        <v>0.83930000000000005</v>
      </c>
      <c r="D870" s="135">
        <f t="shared" si="28"/>
        <v>60.916394000000004</v>
      </c>
      <c r="E870">
        <f>INDEX('[3]wti-crude-oil-prices-10-year-da'!$B$655:$B$2543,MATCH(A870,'[3]wti-crude-oil-prices-10-year-da'!$A$655:$A$2543,0))</f>
        <v>67.540000000000006</v>
      </c>
      <c r="F870">
        <f t="shared" si="27"/>
        <v>4902.0532000000003</v>
      </c>
      <c r="G870" t="s">
        <v>241</v>
      </c>
    </row>
    <row r="871" spans="1:7" x14ac:dyDescent="0.25">
      <c r="A871" s="133">
        <v>43354</v>
      </c>
      <c r="B871" s="134">
        <v>72.66</v>
      </c>
      <c r="C871" s="134">
        <f>INDEX('[2]cotton-prices-historical-chart-'!$B$10700:$B$12603,MATCH(A871,'[2]cotton-prices-historical-chart-'!$A$10700:$A$12603,0))</f>
        <v>0.83030000000000004</v>
      </c>
      <c r="D871" s="135">
        <f t="shared" si="28"/>
        <v>60.329597999999997</v>
      </c>
      <c r="E871">
        <f>INDEX('[3]wti-crude-oil-prices-10-year-da'!$B$655:$B$2543,MATCH(A871,'[3]wti-crude-oil-prices-10-year-da'!$A$655:$A$2543,0))</f>
        <v>69.25</v>
      </c>
      <c r="F871">
        <f t="shared" si="27"/>
        <v>5031.7049999999999</v>
      </c>
      <c r="G871" t="s">
        <v>241</v>
      </c>
    </row>
    <row r="872" spans="1:7" x14ac:dyDescent="0.25">
      <c r="A872" s="133">
        <v>43355</v>
      </c>
      <c r="B872" s="134">
        <v>71.94</v>
      </c>
      <c r="C872" s="134">
        <f>INDEX('[2]cotton-prices-historical-chart-'!$B$10700:$B$12603,MATCH(A872,'[2]cotton-prices-historical-chart-'!$A$10700:$A$12603,0))</f>
        <v>0.8276</v>
      </c>
      <c r="D872" s="135">
        <f t="shared" si="28"/>
        <v>59.537543999999997</v>
      </c>
      <c r="E872">
        <f>INDEX('[3]wti-crude-oil-prices-10-year-da'!$B$655:$B$2543,MATCH(A872,'[3]wti-crude-oil-prices-10-year-da'!$A$655:$A$2543,0))</f>
        <v>70.37</v>
      </c>
      <c r="F872">
        <f t="shared" si="27"/>
        <v>5062.4178000000002</v>
      </c>
      <c r="G872" t="s">
        <v>241</v>
      </c>
    </row>
    <row r="873" spans="1:7" x14ac:dyDescent="0.25">
      <c r="A873" s="133">
        <v>43356</v>
      </c>
      <c r="B873" s="134">
        <v>71.61</v>
      </c>
      <c r="C873" s="134">
        <f>INDEX('[2]cotton-prices-historical-chart-'!$B$10700:$B$12603,MATCH(A873,'[2]cotton-prices-historical-chart-'!$A$10700:$A$12603,0))</f>
        <v>0.81620000000000004</v>
      </c>
      <c r="D873" s="135">
        <f t="shared" si="28"/>
        <v>58.448081999999999</v>
      </c>
      <c r="E873">
        <f>INDEX('[3]wti-crude-oil-prices-10-year-da'!$B$655:$B$2543,MATCH(A873,'[3]wti-crude-oil-prices-10-year-da'!$A$655:$A$2543,0))</f>
        <v>68.59</v>
      </c>
      <c r="F873">
        <f t="shared" si="27"/>
        <v>4911.7299000000003</v>
      </c>
      <c r="G873" t="s">
        <v>241</v>
      </c>
    </row>
    <row r="874" spans="1:7" x14ac:dyDescent="0.25">
      <c r="A874" s="133">
        <v>43357</v>
      </c>
      <c r="B874" s="134">
        <v>72.11</v>
      </c>
      <c r="C874" s="134">
        <f>INDEX('[2]cotton-prices-historical-chart-'!$B$10700:$B$12603,MATCH(A874,'[2]cotton-prices-historical-chart-'!$A$10700:$A$12603,0))</f>
        <v>0.81899999999999995</v>
      </c>
      <c r="D874" s="135">
        <f t="shared" si="28"/>
        <v>59.058089999999993</v>
      </c>
      <c r="E874">
        <f>INDEX('[3]wti-crude-oil-prices-10-year-da'!$B$655:$B$2543,MATCH(A874,'[3]wti-crude-oil-prices-10-year-da'!$A$655:$A$2543,0))</f>
        <v>68.989999999999995</v>
      </c>
      <c r="F874">
        <f t="shared" si="27"/>
        <v>4974.8688999999995</v>
      </c>
      <c r="G874" t="s">
        <v>241</v>
      </c>
    </row>
    <row r="875" spans="1:7" x14ac:dyDescent="0.25">
      <c r="A875" s="133">
        <v>43360</v>
      </c>
      <c r="B875" s="134">
        <v>72.540000000000006</v>
      </c>
      <c r="C875" s="134">
        <f>INDEX('[2]cotton-prices-historical-chart-'!$B$10700:$B$12603,MATCH(A875,'[2]cotton-prices-historical-chart-'!$A$10700:$A$12603,0))</f>
        <v>0.81510000000000005</v>
      </c>
      <c r="D875" s="135">
        <f t="shared" si="28"/>
        <v>59.127354000000011</v>
      </c>
      <c r="E875">
        <f>INDEX('[3]wti-crude-oil-prices-10-year-da'!$B$655:$B$2543,MATCH(A875,'[3]wti-crude-oil-prices-10-year-da'!$A$655:$A$2543,0))</f>
        <v>68.864000000000004</v>
      </c>
      <c r="F875">
        <f t="shared" si="27"/>
        <v>4995.3945600000006</v>
      </c>
      <c r="G875" t="s">
        <v>241</v>
      </c>
    </row>
    <row r="876" spans="1:7" x14ac:dyDescent="0.25">
      <c r="A876" s="133">
        <v>43361</v>
      </c>
      <c r="B876" s="134">
        <v>72.709999999999994</v>
      </c>
      <c r="C876" s="134">
        <f>INDEX('[2]cotton-prices-historical-chart-'!$B$10700:$B$12603,MATCH(A876,'[2]cotton-prices-historical-chart-'!$A$10700:$A$12603,0))</f>
        <v>0.79149999999999998</v>
      </c>
      <c r="D876" s="135">
        <f t="shared" si="28"/>
        <v>57.549964999999993</v>
      </c>
      <c r="E876">
        <f>INDEX('[3]wti-crude-oil-prices-10-year-da'!$B$655:$B$2543,MATCH(A876,'[3]wti-crude-oil-prices-10-year-da'!$A$655:$A$2543,0))</f>
        <v>69.745999999999995</v>
      </c>
      <c r="F876">
        <f t="shared" si="27"/>
        <v>5071.2316599999995</v>
      </c>
      <c r="G876" t="s">
        <v>241</v>
      </c>
    </row>
    <row r="877" spans="1:7" x14ac:dyDescent="0.25">
      <c r="A877" s="133">
        <v>43362</v>
      </c>
      <c r="B877" s="134">
        <v>72</v>
      </c>
      <c r="C877" s="134">
        <f>INDEX('[2]cotton-prices-historical-chart-'!$B$10700:$B$12603,MATCH(A877,'[2]cotton-prices-historical-chart-'!$A$10700:$A$12603,0))</f>
        <v>0.79630000000000001</v>
      </c>
      <c r="D877" s="135">
        <f t="shared" si="28"/>
        <v>57.333600000000004</v>
      </c>
      <c r="E877">
        <f>INDEX('[3]wti-crude-oil-prices-10-year-da'!$B$655:$B$2543,MATCH(A877,'[3]wti-crude-oil-prices-10-year-da'!$A$655:$A$2543,0))</f>
        <v>70.91</v>
      </c>
      <c r="F877">
        <f t="shared" si="27"/>
        <v>5105.5199999999995</v>
      </c>
      <c r="G877" t="s">
        <v>241</v>
      </c>
    </row>
    <row r="878" spans="1:7" x14ac:dyDescent="0.25">
      <c r="A878" s="133">
        <v>43363</v>
      </c>
      <c r="B878" s="134">
        <v>72.03</v>
      </c>
      <c r="C878" s="134">
        <f>INDEX('[2]cotton-prices-historical-chart-'!$B$10700:$B$12603,MATCH(A878,'[2]cotton-prices-historical-chart-'!$A$10700:$A$12603,0))</f>
        <v>0.79069999999999996</v>
      </c>
      <c r="D878" s="135">
        <f t="shared" si="28"/>
        <v>56.954121000000001</v>
      </c>
      <c r="E878">
        <f>INDEX('[3]wti-crude-oil-prices-10-year-da'!$B$655:$B$2543,MATCH(A878,'[3]wti-crude-oil-prices-10-year-da'!$A$655:$A$2543,0))</f>
        <v>70.415999999999997</v>
      </c>
      <c r="F878">
        <f t="shared" si="27"/>
        <v>5072.06448</v>
      </c>
      <c r="G878" t="s">
        <v>241</v>
      </c>
    </row>
    <row r="879" spans="1:7" x14ac:dyDescent="0.25">
      <c r="A879" s="133">
        <v>43364</v>
      </c>
      <c r="B879" s="134">
        <v>72.239999999999995</v>
      </c>
      <c r="C879" s="134">
        <f>INDEX('[2]cotton-prices-historical-chart-'!$B$10700:$B$12603,MATCH(A879,'[2]cotton-prices-historical-chart-'!$A$10700:$A$12603,0))</f>
        <v>0.79279999999999995</v>
      </c>
      <c r="D879" s="135">
        <f t="shared" si="28"/>
        <v>57.271871999999995</v>
      </c>
      <c r="E879">
        <f>INDEX('[3]wti-crude-oil-prices-10-year-da'!$B$655:$B$2543,MATCH(A879,'[3]wti-crude-oil-prices-10-year-da'!$A$655:$A$2543,0))</f>
        <v>70.78</v>
      </c>
      <c r="F879">
        <f t="shared" si="27"/>
        <v>5113.1471999999994</v>
      </c>
      <c r="G879" t="s">
        <v>241</v>
      </c>
    </row>
    <row r="880" spans="1:7" x14ac:dyDescent="0.25">
      <c r="A880" s="133">
        <v>43367</v>
      </c>
      <c r="B880" s="134">
        <v>72.69</v>
      </c>
      <c r="C880" s="134">
        <f>INDEX('[2]cotton-prices-historical-chart-'!$B$10700:$B$12603,MATCH(A880,'[2]cotton-prices-historical-chart-'!$A$10700:$A$12603,0))</f>
        <v>0.7873</v>
      </c>
      <c r="D880" s="135">
        <f t="shared" si="28"/>
        <v>57.228836999999999</v>
      </c>
      <c r="E880">
        <f>INDEX('[3]wti-crude-oil-prices-10-year-da'!$B$655:$B$2543,MATCH(A880,'[3]wti-crude-oil-prices-10-year-da'!$A$655:$A$2543,0))</f>
        <v>72.08</v>
      </c>
      <c r="F880">
        <f t="shared" si="27"/>
        <v>5239.4951999999994</v>
      </c>
      <c r="G880" t="s">
        <v>241</v>
      </c>
    </row>
    <row r="881" spans="1:7" x14ac:dyDescent="0.25">
      <c r="A881" s="133">
        <v>43368</v>
      </c>
      <c r="B881" s="134">
        <v>72.69</v>
      </c>
      <c r="C881" s="134">
        <f>INDEX('[2]cotton-prices-historical-chart-'!$B$10700:$B$12603,MATCH(A881,'[2]cotton-prices-historical-chart-'!$A$10700:$A$12603,0))</f>
        <v>0.80130000000000001</v>
      </c>
      <c r="D881" s="135">
        <f t="shared" si="28"/>
        <v>58.246496999999998</v>
      </c>
      <c r="E881">
        <f>INDEX('[3]wti-crude-oil-prices-10-year-da'!$B$655:$B$2543,MATCH(A881,'[3]wti-crude-oil-prices-10-year-da'!$A$655:$A$2543,0))</f>
        <v>72.28</v>
      </c>
      <c r="F881">
        <f t="shared" si="27"/>
        <v>5254.0331999999999</v>
      </c>
      <c r="G881" t="s">
        <v>241</v>
      </c>
    </row>
    <row r="882" spans="1:7" x14ac:dyDescent="0.25">
      <c r="A882" s="133">
        <v>43369</v>
      </c>
      <c r="B882" s="134">
        <v>72.599999999999994</v>
      </c>
      <c r="C882" s="134">
        <f>INDEX('[2]cotton-prices-historical-chart-'!$B$10700:$B$12603,MATCH(A882,'[2]cotton-prices-historical-chart-'!$A$10700:$A$12603,0))</f>
        <v>0.78820000000000001</v>
      </c>
      <c r="D882" s="135">
        <f t="shared" si="28"/>
        <v>57.223319999999994</v>
      </c>
      <c r="E882">
        <f>INDEX('[3]wti-crude-oil-prices-10-year-da'!$B$655:$B$2543,MATCH(A882,'[3]wti-crude-oil-prices-10-year-da'!$A$655:$A$2543,0))</f>
        <v>71.569999999999993</v>
      </c>
      <c r="F882">
        <f t="shared" si="27"/>
        <v>5195.9819999999991</v>
      </c>
      <c r="G882" t="s">
        <v>241</v>
      </c>
    </row>
    <row r="883" spans="1:7" x14ac:dyDescent="0.25">
      <c r="A883" s="133">
        <v>43370</v>
      </c>
      <c r="B883" s="134">
        <v>72.569999999999993</v>
      </c>
      <c r="C883" s="134">
        <f>INDEX('[2]cotton-prices-historical-chart-'!$B$10700:$B$12603,MATCH(A883,'[2]cotton-prices-historical-chart-'!$A$10700:$A$12603,0))</f>
        <v>0.77880000000000005</v>
      </c>
      <c r="D883" s="135">
        <f t="shared" si="28"/>
        <v>56.517516000000001</v>
      </c>
      <c r="E883">
        <f>INDEX('[3]wti-crude-oil-prices-10-year-da'!$B$655:$B$2543,MATCH(A883,'[3]wti-crude-oil-prices-10-year-da'!$A$655:$A$2543,0))</f>
        <v>72.12</v>
      </c>
      <c r="F883">
        <f t="shared" si="27"/>
        <v>5233.7483999999995</v>
      </c>
      <c r="G883" t="s">
        <v>241</v>
      </c>
    </row>
    <row r="884" spans="1:7" x14ac:dyDescent="0.25">
      <c r="A884" s="133">
        <v>43371</v>
      </c>
      <c r="B884" s="134">
        <v>72.510000000000005</v>
      </c>
      <c r="C884" s="134">
        <f>INDEX('[2]cotton-prices-historical-chart-'!$B$10700:$B$12603,MATCH(A884,'[2]cotton-prices-historical-chart-'!$A$10700:$A$12603,0))</f>
        <v>0.76449999999999996</v>
      </c>
      <c r="D884" s="135">
        <f t="shared" si="28"/>
        <v>55.433895</v>
      </c>
      <c r="E884">
        <f>INDEX('[3]wti-crude-oil-prices-10-year-da'!$B$655:$B$2543,MATCH(A884,'[3]wti-crude-oil-prices-10-year-da'!$A$655:$A$2543,0))</f>
        <v>73.25</v>
      </c>
      <c r="F884">
        <f t="shared" si="27"/>
        <v>5311.3575000000001</v>
      </c>
      <c r="G884" t="s">
        <v>241</v>
      </c>
    </row>
    <row r="885" spans="1:7" x14ac:dyDescent="0.25">
      <c r="A885" s="133">
        <v>43374</v>
      </c>
      <c r="B885" s="134">
        <v>73.37</v>
      </c>
      <c r="C885" s="134">
        <f>INDEX('[2]cotton-prices-historical-chart-'!$B$10700:$B$12603,MATCH(A885,'[2]cotton-prices-historical-chart-'!$A$10700:$A$12603,0))</f>
        <v>0.7631</v>
      </c>
      <c r="D885" s="135">
        <f t="shared" si="28"/>
        <v>55.988647</v>
      </c>
      <c r="E885">
        <f>INDEX('[3]wti-crude-oil-prices-10-year-da'!$B$655:$B$2543,MATCH(A885,'[3]wti-crude-oil-prices-10-year-da'!$A$655:$A$2543,0))</f>
        <v>75.3</v>
      </c>
      <c r="F885">
        <f t="shared" si="27"/>
        <v>5524.7610000000004</v>
      </c>
      <c r="G885" t="s">
        <v>241</v>
      </c>
    </row>
    <row r="886" spans="1:7" x14ac:dyDescent="0.25">
      <c r="A886" s="133">
        <v>43375</v>
      </c>
      <c r="B886" s="134">
        <v>72.92</v>
      </c>
      <c r="C886" s="134">
        <f>INDEX('[2]cotton-prices-historical-chart-'!$B$10700:$B$12603,MATCH(A886,'[2]cotton-prices-historical-chart-'!$A$10700:$A$12603,0))</f>
        <v>0.76190000000000002</v>
      </c>
      <c r="D886" s="135">
        <f t="shared" si="28"/>
        <v>55.557748000000004</v>
      </c>
      <c r="E886">
        <f>INDEX('[3]wti-crude-oil-prices-10-year-da'!$B$655:$B$2543,MATCH(A886,'[3]wti-crude-oil-prices-10-year-da'!$A$655:$A$2543,0))</f>
        <v>75.23</v>
      </c>
      <c r="F886">
        <f t="shared" si="27"/>
        <v>5485.7716</v>
      </c>
      <c r="G886" t="s">
        <v>241</v>
      </c>
    </row>
    <row r="887" spans="1:7" x14ac:dyDescent="0.25">
      <c r="A887" s="133">
        <v>43376</v>
      </c>
      <c r="B887" s="134">
        <v>73.34</v>
      </c>
      <c r="C887" s="134">
        <f>INDEX('[2]cotton-prices-historical-chart-'!$B$10700:$B$12603,MATCH(A887,'[2]cotton-prices-historical-chart-'!$A$10700:$A$12603,0))</f>
        <v>0.76459999999999995</v>
      </c>
      <c r="D887" s="135">
        <f t="shared" si="28"/>
        <v>56.075763999999999</v>
      </c>
      <c r="E887">
        <f>INDEX('[3]wti-crude-oil-prices-10-year-da'!$B$655:$B$2543,MATCH(A887,'[3]wti-crude-oil-prices-10-year-da'!$A$655:$A$2543,0))</f>
        <v>76.41</v>
      </c>
      <c r="F887">
        <f t="shared" si="27"/>
        <v>5603.9094000000005</v>
      </c>
      <c r="G887" t="s">
        <v>241</v>
      </c>
    </row>
    <row r="888" spans="1:7" x14ac:dyDescent="0.25">
      <c r="A888" s="133">
        <v>43377</v>
      </c>
      <c r="B888" s="134">
        <v>73.63</v>
      </c>
      <c r="C888" s="134">
        <f>INDEX('[2]cotton-prices-historical-chart-'!$B$10700:$B$12603,MATCH(A888,'[2]cotton-prices-historical-chart-'!$A$10700:$A$12603,0))</f>
        <v>0.76</v>
      </c>
      <c r="D888" s="135">
        <f t="shared" si="28"/>
        <v>55.958799999999997</v>
      </c>
      <c r="E888">
        <f>INDEX('[3]wti-crude-oil-prices-10-year-da'!$B$655:$B$2543,MATCH(A888,'[3]wti-crude-oil-prices-10-year-da'!$A$655:$A$2543,0))</f>
        <v>74.33</v>
      </c>
      <c r="F888">
        <f t="shared" si="27"/>
        <v>5472.9178999999995</v>
      </c>
      <c r="G888" t="s">
        <v>241</v>
      </c>
    </row>
    <row r="889" spans="1:7" x14ac:dyDescent="0.25">
      <c r="A889" s="133">
        <v>43378</v>
      </c>
      <c r="B889" s="134">
        <v>74.14</v>
      </c>
      <c r="C889" s="134">
        <f>INDEX('[2]cotton-prices-historical-chart-'!$B$10700:$B$12603,MATCH(A889,'[2]cotton-prices-historical-chart-'!$A$10700:$A$12603,0))</f>
        <v>0.76100000000000001</v>
      </c>
      <c r="D889" s="135">
        <f t="shared" si="28"/>
        <v>56.420540000000003</v>
      </c>
      <c r="E889">
        <f>INDEX('[3]wti-crude-oil-prices-10-year-da'!$B$655:$B$2543,MATCH(A889,'[3]wti-crude-oil-prices-10-year-da'!$A$655:$A$2543,0))</f>
        <v>74.34</v>
      </c>
      <c r="F889">
        <f t="shared" si="27"/>
        <v>5511.5676000000003</v>
      </c>
      <c r="G889" t="s">
        <v>241</v>
      </c>
    </row>
    <row r="890" spans="1:7" x14ac:dyDescent="0.25">
      <c r="A890" s="133">
        <v>43381</v>
      </c>
      <c r="B890" s="134">
        <v>73.88</v>
      </c>
      <c r="C890" s="134">
        <f>INDEX('[2]cotton-prices-historical-chart-'!$B$10700:$B$12603,MATCH(A890,'[2]cotton-prices-historical-chart-'!$A$10700:$A$12603,0))</f>
        <v>0.77549999999999997</v>
      </c>
      <c r="D890" s="135">
        <f t="shared" si="28"/>
        <v>57.293939999999992</v>
      </c>
      <c r="E890">
        <f>INDEX('[3]wti-crude-oil-prices-10-year-da'!$B$655:$B$2543,MATCH(A890,'[3]wti-crude-oil-prices-10-year-da'!$A$655:$A$2543,0))</f>
        <v>74.290000000000006</v>
      </c>
      <c r="F890">
        <f t="shared" si="27"/>
        <v>5488.5452000000005</v>
      </c>
      <c r="G890" t="s">
        <v>241</v>
      </c>
    </row>
    <row r="891" spans="1:7" x14ac:dyDescent="0.25">
      <c r="A891" s="133">
        <v>43382</v>
      </c>
      <c r="B891" s="134">
        <v>74.08</v>
      </c>
      <c r="C891" s="134">
        <f>INDEX('[2]cotton-prices-historical-chart-'!$B$10700:$B$12603,MATCH(A891,'[2]cotton-prices-historical-chart-'!$A$10700:$A$12603,0))</f>
        <v>0.77010000000000001</v>
      </c>
      <c r="D891" s="135">
        <f t="shared" si="28"/>
        <v>57.049008000000001</v>
      </c>
      <c r="E891">
        <f>INDEX('[3]wti-crude-oil-prices-10-year-da'!$B$655:$B$2543,MATCH(A891,'[3]wti-crude-oil-prices-10-year-da'!$A$655:$A$2543,0))</f>
        <v>74.959999999999994</v>
      </c>
      <c r="F891">
        <f t="shared" si="27"/>
        <v>5553.0367999999999</v>
      </c>
      <c r="G891" t="s">
        <v>241</v>
      </c>
    </row>
    <row r="892" spans="1:7" x14ac:dyDescent="0.25">
      <c r="A892" s="133">
        <v>43383</v>
      </c>
      <c r="B892" s="134">
        <v>74.34</v>
      </c>
      <c r="C892" s="134">
        <f>INDEX('[2]cotton-prices-historical-chart-'!$B$10700:$B$12603,MATCH(A892,'[2]cotton-prices-historical-chart-'!$A$10700:$A$12603,0))</f>
        <v>0.76800000000000002</v>
      </c>
      <c r="D892" s="135">
        <f t="shared" si="28"/>
        <v>57.093120000000006</v>
      </c>
      <c r="E892">
        <f>INDEX('[3]wti-crude-oil-prices-10-year-da'!$B$655:$B$2543,MATCH(A892,'[3]wti-crude-oil-prices-10-year-da'!$A$655:$A$2543,0))</f>
        <v>73.17</v>
      </c>
      <c r="F892">
        <f t="shared" si="27"/>
        <v>5439.4578000000001</v>
      </c>
      <c r="G892" t="s">
        <v>241</v>
      </c>
    </row>
    <row r="893" spans="1:7" x14ac:dyDescent="0.25">
      <c r="A893" s="133">
        <v>43384</v>
      </c>
      <c r="B893" s="134">
        <v>74.05</v>
      </c>
      <c r="C893" s="134">
        <f>INDEX('[2]cotton-prices-historical-chart-'!$B$10700:$B$12603,MATCH(A893,'[2]cotton-prices-historical-chart-'!$A$10700:$A$12603,0))</f>
        <v>0.7681</v>
      </c>
      <c r="D893" s="135">
        <f t="shared" si="28"/>
        <v>56.877804999999995</v>
      </c>
      <c r="E893">
        <f>INDEX('[3]wti-crude-oil-prices-10-year-da'!$B$655:$B$2543,MATCH(A893,'[3]wti-crude-oil-prices-10-year-da'!$A$655:$A$2543,0))</f>
        <v>70.97</v>
      </c>
      <c r="F893">
        <f t="shared" si="27"/>
        <v>5255.3284999999996</v>
      </c>
      <c r="G893" t="s">
        <v>241</v>
      </c>
    </row>
    <row r="894" spans="1:7" x14ac:dyDescent="0.25">
      <c r="A894" s="133">
        <v>43385</v>
      </c>
      <c r="B894" s="134">
        <v>73.69</v>
      </c>
      <c r="C894" s="134">
        <f>INDEX('[2]cotton-prices-historical-chart-'!$B$10700:$B$12603,MATCH(A894,'[2]cotton-prices-historical-chart-'!$A$10700:$A$12603,0))</f>
        <v>0.78369999999999995</v>
      </c>
      <c r="D894" s="135">
        <f t="shared" si="28"/>
        <v>57.750852999999992</v>
      </c>
      <c r="E894">
        <f>INDEX('[3]wti-crude-oil-prices-10-year-da'!$B$655:$B$2543,MATCH(A894,'[3]wti-crude-oil-prices-10-year-da'!$A$655:$A$2543,0))</f>
        <v>71.34</v>
      </c>
      <c r="F894">
        <f t="shared" si="27"/>
        <v>5257.0446000000002</v>
      </c>
      <c r="G894" t="s">
        <v>241</v>
      </c>
    </row>
    <row r="895" spans="1:7" x14ac:dyDescent="0.25">
      <c r="A895" s="133">
        <v>43388</v>
      </c>
      <c r="B895" s="134">
        <v>73.72</v>
      </c>
      <c r="C895" s="134">
        <f>INDEX('[2]cotton-prices-historical-chart-'!$B$10700:$B$12603,MATCH(A895,'[2]cotton-prices-historical-chart-'!$A$10700:$A$12603,0))</f>
        <v>0.78720000000000001</v>
      </c>
      <c r="D895" s="135">
        <f t="shared" si="28"/>
        <v>58.032384</v>
      </c>
      <c r="E895">
        <f>INDEX('[3]wti-crude-oil-prices-10-year-da'!$B$655:$B$2543,MATCH(A895,'[3]wti-crude-oil-prices-10-year-da'!$A$655:$A$2543,0))</f>
        <v>71.78</v>
      </c>
      <c r="F895">
        <f t="shared" si="27"/>
        <v>5291.6216000000004</v>
      </c>
      <c r="G895" t="s">
        <v>241</v>
      </c>
    </row>
    <row r="896" spans="1:7" x14ac:dyDescent="0.25">
      <c r="A896" s="133">
        <v>43389</v>
      </c>
      <c r="B896" s="134">
        <v>73.319999999999993</v>
      </c>
      <c r="C896" s="134">
        <f>INDEX('[2]cotton-prices-historical-chart-'!$B$10700:$B$12603,MATCH(A896,'[2]cotton-prices-historical-chart-'!$A$10700:$A$12603,0))</f>
        <v>0.7833</v>
      </c>
      <c r="D896" s="135">
        <f t="shared" si="28"/>
        <v>57.431555999999993</v>
      </c>
      <c r="E896">
        <f>INDEX('[3]wti-crude-oil-prices-10-year-da'!$B$655:$B$2543,MATCH(A896,'[3]wti-crude-oil-prices-10-year-da'!$A$655:$A$2543,0))</f>
        <v>71.92</v>
      </c>
      <c r="F896">
        <f t="shared" si="27"/>
        <v>5273.1743999999999</v>
      </c>
      <c r="G896" t="s">
        <v>241</v>
      </c>
    </row>
    <row r="897" spans="1:7" x14ac:dyDescent="0.25">
      <c r="A897" s="133">
        <v>43390</v>
      </c>
      <c r="B897" s="134">
        <v>73.540000000000006</v>
      </c>
      <c r="C897" s="134">
        <f>INDEX('[2]cotton-prices-historical-chart-'!$B$10700:$B$12603,MATCH(A897,'[2]cotton-prices-historical-chart-'!$A$10700:$A$12603,0))</f>
        <v>0.7792</v>
      </c>
      <c r="D897" s="135">
        <f t="shared" si="28"/>
        <v>57.302368000000008</v>
      </c>
      <c r="E897">
        <f>INDEX('[3]wti-crude-oil-prices-10-year-da'!$B$655:$B$2543,MATCH(A897,'[3]wti-crude-oil-prices-10-year-da'!$A$655:$A$2543,0))</f>
        <v>69.739999999999995</v>
      </c>
      <c r="F897">
        <f t="shared" si="27"/>
        <v>5128.6796000000004</v>
      </c>
      <c r="G897" t="s">
        <v>241</v>
      </c>
    </row>
    <row r="898" spans="1:7" x14ac:dyDescent="0.25">
      <c r="A898" s="133">
        <v>43391</v>
      </c>
      <c r="B898" s="134">
        <v>73.52</v>
      </c>
      <c r="C898" s="134">
        <f>INDEX('[2]cotton-prices-historical-chart-'!$B$10700:$B$12603,MATCH(A898,'[2]cotton-prices-historical-chart-'!$A$10700:$A$12603,0))</f>
        <v>0.78049999999999997</v>
      </c>
      <c r="D898" s="135">
        <f t="shared" si="28"/>
        <v>57.382359999999991</v>
      </c>
      <c r="E898">
        <f>INDEX('[3]wti-crude-oil-prices-10-year-da'!$B$655:$B$2543,MATCH(A898,'[3]wti-crude-oil-prices-10-year-da'!$A$655:$A$2543,0))</f>
        <v>68.674000000000007</v>
      </c>
      <c r="F898">
        <f t="shared" si="27"/>
        <v>5048.91248</v>
      </c>
      <c r="G898" t="s">
        <v>241</v>
      </c>
    </row>
    <row r="899" spans="1:7" x14ac:dyDescent="0.25">
      <c r="A899" s="133">
        <v>43392</v>
      </c>
      <c r="B899" s="134">
        <v>73.47</v>
      </c>
      <c r="C899" s="134">
        <f>INDEX('[2]cotton-prices-historical-chart-'!$B$10700:$B$12603,MATCH(A899,'[2]cotton-prices-historical-chart-'!$A$10700:$A$12603,0))</f>
        <v>0.7792</v>
      </c>
      <c r="D899" s="135">
        <f t="shared" si="28"/>
        <v>57.247824000000001</v>
      </c>
      <c r="E899">
        <f>INDEX('[3]wti-crude-oil-prices-10-year-da'!$B$655:$B$2543,MATCH(A899,'[3]wti-crude-oil-prices-10-year-da'!$A$655:$A$2543,0))</f>
        <v>69.215999999999994</v>
      </c>
      <c r="F899">
        <f t="shared" ref="F899:F962" si="29">IFERROR(E899*B899,"")</f>
        <v>5085.2995199999996</v>
      </c>
      <c r="G899" t="s">
        <v>241</v>
      </c>
    </row>
    <row r="900" spans="1:7" x14ac:dyDescent="0.25">
      <c r="A900" s="133">
        <v>43395</v>
      </c>
      <c r="B900" s="134">
        <v>73.66</v>
      </c>
      <c r="C900" s="134">
        <f>INDEX('[2]cotton-prices-historical-chart-'!$B$10700:$B$12603,MATCH(A900,'[2]cotton-prices-historical-chart-'!$A$10700:$A$12603,0))</f>
        <v>0.80020000000000002</v>
      </c>
      <c r="D900" s="135">
        <f t="shared" si="28"/>
        <v>58.942731999999999</v>
      </c>
      <c r="E900">
        <f>INDEX('[3]wti-crude-oil-prices-10-year-da'!$B$655:$B$2543,MATCH(A900,'[3]wti-crude-oil-prices-10-year-da'!$A$655:$A$2543,0))</f>
        <v>69.322000000000003</v>
      </c>
      <c r="F900">
        <f t="shared" si="29"/>
        <v>5106.2585200000003</v>
      </c>
      <c r="G900" t="s">
        <v>241</v>
      </c>
    </row>
    <row r="901" spans="1:7" x14ac:dyDescent="0.25">
      <c r="A901" s="133">
        <v>43396</v>
      </c>
      <c r="B901" s="134">
        <v>73.22</v>
      </c>
      <c r="C901" s="134">
        <f>INDEX('[2]cotton-prices-historical-chart-'!$B$10700:$B$12603,MATCH(A901,'[2]cotton-prices-historical-chart-'!$A$10700:$A$12603,0))</f>
        <v>0.78990000000000005</v>
      </c>
      <c r="D901" s="135">
        <f t="shared" si="28"/>
        <v>57.836478</v>
      </c>
      <c r="E901">
        <f>INDEX('[3]wti-crude-oil-prices-10-year-da'!$B$655:$B$2543,MATCH(A901,'[3]wti-crude-oil-prices-10-year-da'!$A$655:$A$2543,0))</f>
        <v>66.430000000000007</v>
      </c>
      <c r="F901">
        <f t="shared" si="29"/>
        <v>4864.0046000000002</v>
      </c>
      <c r="G901" t="s">
        <v>241</v>
      </c>
    </row>
    <row r="902" spans="1:7" x14ac:dyDescent="0.25">
      <c r="A902" s="133">
        <v>43397</v>
      </c>
      <c r="B902" s="134">
        <v>73.34</v>
      </c>
      <c r="C902" s="134">
        <f>INDEX('[2]cotton-prices-historical-chart-'!$B$10700:$B$12603,MATCH(A902,'[2]cotton-prices-historical-chart-'!$A$10700:$A$12603,0))</f>
        <v>0.77070000000000005</v>
      </c>
      <c r="D902" s="135">
        <f t="shared" si="28"/>
        <v>56.523138000000003</v>
      </c>
      <c r="E902">
        <f>INDEX('[3]wti-crude-oil-prices-10-year-da'!$B$655:$B$2543,MATCH(A902,'[3]wti-crude-oil-prices-10-year-da'!$A$655:$A$2543,0))</f>
        <v>66.819999999999993</v>
      </c>
      <c r="F902">
        <f t="shared" si="29"/>
        <v>4900.5787999999993</v>
      </c>
      <c r="G902" t="s">
        <v>241</v>
      </c>
    </row>
    <row r="903" spans="1:7" x14ac:dyDescent="0.25">
      <c r="A903" s="133">
        <v>43398</v>
      </c>
      <c r="B903" s="134">
        <v>73.239999999999995</v>
      </c>
      <c r="C903" s="134">
        <f>INDEX('[2]cotton-prices-historical-chart-'!$B$10700:$B$12603,MATCH(A903,'[2]cotton-prices-historical-chart-'!$A$10700:$A$12603,0))</f>
        <v>0.77680000000000005</v>
      </c>
      <c r="D903" s="135">
        <f t="shared" si="28"/>
        <v>56.892831999999999</v>
      </c>
      <c r="E903">
        <f>INDEX('[3]wti-crude-oil-prices-10-year-da'!$B$655:$B$2543,MATCH(A903,'[3]wti-crude-oil-prices-10-year-da'!$A$655:$A$2543,0))</f>
        <v>67.33</v>
      </c>
      <c r="F903">
        <f t="shared" si="29"/>
        <v>4931.2491999999993</v>
      </c>
      <c r="G903" t="s">
        <v>241</v>
      </c>
    </row>
    <row r="904" spans="1:7" x14ac:dyDescent="0.25">
      <c r="A904" s="133">
        <v>43399</v>
      </c>
      <c r="B904" s="134">
        <v>73.14</v>
      </c>
      <c r="C904" s="134">
        <f>INDEX('[2]cotton-prices-historical-chart-'!$B$10700:$B$12603,MATCH(A904,'[2]cotton-prices-historical-chart-'!$A$10700:$A$12603,0))</f>
        <v>0.7853</v>
      </c>
      <c r="D904" s="135">
        <f t="shared" si="28"/>
        <v>57.436841999999999</v>
      </c>
      <c r="E904">
        <f>INDEX('[3]wti-crude-oil-prices-10-year-da'!$B$655:$B$2543,MATCH(A904,'[3]wti-crude-oil-prices-10-year-da'!$A$655:$A$2543,0))</f>
        <v>67.59</v>
      </c>
      <c r="F904">
        <f t="shared" si="29"/>
        <v>4943.5326000000005</v>
      </c>
      <c r="G904" t="s">
        <v>241</v>
      </c>
    </row>
    <row r="905" spans="1:7" x14ac:dyDescent="0.25">
      <c r="A905" s="133">
        <v>43402</v>
      </c>
      <c r="B905" s="134">
        <v>73.63</v>
      </c>
      <c r="C905" s="134">
        <f>INDEX('[2]cotton-prices-historical-chart-'!$B$10700:$B$12603,MATCH(A905,'[2]cotton-prices-historical-chart-'!$A$10700:$A$12603,0))</f>
        <v>0.77170000000000005</v>
      </c>
      <c r="D905" s="135">
        <f t="shared" si="28"/>
        <v>56.820270999999998</v>
      </c>
      <c r="E905">
        <f>INDEX('[3]wti-crude-oil-prices-10-year-da'!$B$655:$B$2543,MATCH(A905,'[3]wti-crude-oil-prices-10-year-da'!$A$655:$A$2543,0))</f>
        <v>67.040000000000006</v>
      </c>
      <c r="F905">
        <f t="shared" si="29"/>
        <v>4936.1552000000001</v>
      </c>
      <c r="G905" t="s">
        <v>241</v>
      </c>
    </row>
    <row r="906" spans="1:7" x14ac:dyDescent="0.25">
      <c r="A906" s="133">
        <v>43403</v>
      </c>
      <c r="B906" s="134">
        <v>73.66</v>
      </c>
      <c r="C906" s="134">
        <f>INDEX('[2]cotton-prices-historical-chart-'!$B$10700:$B$12603,MATCH(A906,'[2]cotton-prices-historical-chart-'!$A$10700:$A$12603,0))</f>
        <v>0.76900000000000002</v>
      </c>
      <c r="D906" s="135">
        <f t="shared" si="28"/>
        <v>56.644539999999999</v>
      </c>
      <c r="E906">
        <f>INDEX('[3]wti-crude-oil-prices-10-year-da'!$B$655:$B$2543,MATCH(A906,'[3]wti-crude-oil-prices-10-year-da'!$A$655:$A$2543,0))</f>
        <v>66.180000000000007</v>
      </c>
      <c r="F906">
        <f t="shared" si="29"/>
        <v>4874.8188</v>
      </c>
      <c r="G906" t="s">
        <v>241</v>
      </c>
    </row>
    <row r="907" spans="1:7" x14ac:dyDescent="0.25">
      <c r="A907" s="133">
        <v>43404</v>
      </c>
      <c r="B907" s="134">
        <v>74.08</v>
      </c>
      <c r="C907" s="134">
        <f>INDEX('[2]cotton-prices-historical-chart-'!$B$10700:$B$12603,MATCH(A907,'[2]cotton-prices-historical-chart-'!$A$10700:$A$12603,0))</f>
        <v>0.76859999999999995</v>
      </c>
      <c r="D907" s="135">
        <f t="shared" si="28"/>
        <v>56.937887999999994</v>
      </c>
      <c r="E907">
        <f>INDEX('[3]wti-crude-oil-prices-10-year-da'!$B$655:$B$2543,MATCH(A907,'[3]wti-crude-oil-prices-10-year-da'!$A$655:$A$2543,0))</f>
        <v>65.31</v>
      </c>
      <c r="F907">
        <f t="shared" si="29"/>
        <v>4838.1648000000005</v>
      </c>
      <c r="G907" t="s">
        <v>241</v>
      </c>
    </row>
    <row r="908" spans="1:7" x14ac:dyDescent="0.25">
      <c r="A908" s="133">
        <v>43405</v>
      </c>
      <c r="B908" s="134">
        <v>73.09</v>
      </c>
      <c r="C908" s="134">
        <f>INDEX('[2]cotton-prices-historical-chart-'!$B$10700:$B$12603,MATCH(A908,'[2]cotton-prices-historical-chart-'!$A$10700:$A$12603,0))</f>
        <v>0.7903</v>
      </c>
      <c r="D908" s="135">
        <f t="shared" si="28"/>
        <v>57.763027000000001</v>
      </c>
      <c r="E908">
        <f>INDEX('[3]wti-crude-oil-prices-10-year-da'!$B$655:$B$2543,MATCH(A908,'[3]wti-crude-oil-prices-10-year-da'!$A$655:$A$2543,0))</f>
        <v>63.69</v>
      </c>
      <c r="F908">
        <f t="shared" si="29"/>
        <v>4655.1021000000001</v>
      </c>
      <c r="G908" t="s">
        <v>241</v>
      </c>
    </row>
    <row r="909" spans="1:7" x14ac:dyDescent="0.25">
      <c r="A909" s="133">
        <v>43406</v>
      </c>
      <c r="B909" s="134">
        <v>72.92</v>
      </c>
      <c r="C909" s="134">
        <f>INDEX('[2]cotton-prices-historical-chart-'!$B$10700:$B$12603,MATCH(A909,'[2]cotton-prices-historical-chart-'!$A$10700:$A$12603,0))</f>
        <v>0.78790000000000004</v>
      </c>
      <c r="D909" s="135">
        <f t="shared" si="28"/>
        <v>57.453668000000008</v>
      </c>
      <c r="E909">
        <f>INDEX('[3]wti-crude-oil-prices-10-year-da'!$B$655:$B$2543,MATCH(A909,'[3]wti-crude-oil-prices-10-year-da'!$A$655:$A$2543,0))</f>
        <v>63.14</v>
      </c>
      <c r="F909">
        <f t="shared" si="29"/>
        <v>4604.1688000000004</v>
      </c>
      <c r="G909" t="s">
        <v>241</v>
      </c>
    </row>
    <row r="910" spans="1:7" x14ac:dyDescent="0.25">
      <c r="A910" s="133">
        <v>43409</v>
      </c>
      <c r="B910" s="134">
        <v>73.13</v>
      </c>
      <c r="C910" s="134">
        <f>INDEX('[2]cotton-prices-historical-chart-'!$B$10700:$B$12603,MATCH(A910,'[2]cotton-prices-historical-chart-'!$A$10700:$A$12603,0))</f>
        <v>0.78869999999999996</v>
      </c>
      <c r="D910" s="135">
        <f t="shared" si="28"/>
        <v>57.677630999999991</v>
      </c>
      <c r="E910">
        <f>INDEX('[3]wti-crude-oil-prices-10-year-da'!$B$655:$B$2543,MATCH(A910,'[3]wti-crude-oil-prices-10-year-da'!$A$655:$A$2543,0))</f>
        <v>63.1</v>
      </c>
      <c r="F910">
        <f t="shared" si="29"/>
        <v>4614.5029999999997</v>
      </c>
      <c r="G910" t="s">
        <v>241</v>
      </c>
    </row>
    <row r="911" spans="1:7" x14ac:dyDescent="0.25">
      <c r="A911" s="133">
        <v>43410</v>
      </c>
      <c r="B911" s="134">
        <v>72.95</v>
      </c>
      <c r="C911" s="134">
        <f>INDEX('[2]cotton-prices-historical-chart-'!$B$10700:$B$12603,MATCH(A911,'[2]cotton-prices-historical-chart-'!$A$10700:$A$12603,0))</f>
        <v>0.77429999999999999</v>
      </c>
      <c r="D911" s="135">
        <f t="shared" si="28"/>
        <v>56.485185000000001</v>
      </c>
      <c r="E911">
        <f>INDEX('[3]wti-crude-oil-prices-10-year-da'!$B$655:$B$2543,MATCH(A911,'[3]wti-crude-oil-prices-10-year-da'!$A$655:$A$2543,0))</f>
        <v>62.21</v>
      </c>
      <c r="F911">
        <f t="shared" si="29"/>
        <v>4538.2195000000002</v>
      </c>
      <c r="G911" t="s">
        <v>241</v>
      </c>
    </row>
    <row r="912" spans="1:7" x14ac:dyDescent="0.25">
      <c r="A912" s="133">
        <v>43411</v>
      </c>
      <c r="B912" s="134">
        <v>72.45</v>
      </c>
      <c r="C912" s="134">
        <f>INDEX('[2]cotton-prices-historical-chart-'!$B$10700:$B$12603,MATCH(A912,'[2]cotton-prices-historical-chart-'!$A$10700:$A$12603,0))</f>
        <v>0.78959999999999997</v>
      </c>
      <c r="D912" s="135">
        <f t="shared" si="28"/>
        <v>57.206519999999998</v>
      </c>
      <c r="E912">
        <f>INDEX('[3]wti-crude-oil-prices-10-year-da'!$B$655:$B$2543,MATCH(A912,'[3]wti-crude-oil-prices-10-year-da'!$A$655:$A$2543,0))</f>
        <v>61.67</v>
      </c>
      <c r="F912">
        <f t="shared" si="29"/>
        <v>4467.9915000000001</v>
      </c>
      <c r="G912" t="s">
        <v>241</v>
      </c>
    </row>
    <row r="913" spans="1:7" x14ac:dyDescent="0.25">
      <c r="A913" s="133">
        <v>43412</v>
      </c>
      <c r="B913" s="134">
        <v>72.38</v>
      </c>
      <c r="C913" s="134">
        <f>INDEX('[2]cotton-prices-historical-chart-'!$B$10700:$B$12603,MATCH(A913,'[2]cotton-prices-historical-chart-'!$A$10700:$A$12603,0))</f>
        <v>0.79010000000000002</v>
      </c>
      <c r="D913" s="135">
        <f t="shared" si="28"/>
        <v>57.187438</v>
      </c>
      <c r="E913">
        <f>INDEX('[3]wti-crude-oil-prices-10-year-da'!$B$655:$B$2543,MATCH(A913,'[3]wti-crude-oil-prices-10-year-da'!$A$655:$A$2543,0))</f>
        <v>60.67</v>
      </c>
      <c r="F913">
        <f t="shared" si="29"/>
        <v>4391.2946000000002</v>
      </c>
      <c r="G913" t="s">
        <v>241</v>
      </c>
    </row>
    <row r="914" spans="1:7" x14ac:dyDescent="0.25">
      <c r="A914" s="133">
        <v>43413</v>
      </c>
      <c r="B914" s="134">
        <v>72.48</v>
      </c>
      <c r="C914" s="134">
        <f>INDEX('[2]cotton-prices-historical-chart-'!$B$10700:$B$12603,MATCH(A914,'[2]cotton-prices-historical-chart-'!$A$10700:$A$12603,0))</f>
        <v>0.78090000000000004</v>
      </c>
      <c r="D914" s="135">
        <f t="shared" si="28"/>
        <v>56.599632000000007</v>
      </c>
      <c r="E914">
        <f>INDEX('[3]wti-crude-oil-prices-10-year-da'!$B$655:$B$2543,MATCH(A914,'[3]wti-crude-oil-prices-10-year-da'!$A$655:$A$2543,0))</f>
        <v>60.19</v>
      </c>
      <c r="F914">
        <f t="shared" si="29"/>
        <v>4362.5712000000003</v>
      </c>
      <c r="G914" t="s">
        <v>241</v>
      </c>
    </row>
    <row r="915" spans="1:7" x14ac:dyDescent="0.25">
      <c r="A915" s="133">
        <v>43416</v>
      </c>
      <c r="B915" s="134">
        <v>72.86</v>
      </c>
      <c r="C915" s="134">
        <f>INDEX('[2]cotton-prices-historical-chart-'!$B$10700:$B$12603,MATCH(A915,'[2]cotton-prices-historical-chart-'!$A$10700:$A$12603,0))</f>
        <v>0.76380000000000003</v>
      </c>
      <c r="D915" s="135">
        <f t="shared" si="28"/>
        <v>55.650468000000004</v>
      </c>
      <c r="E915">
        <f>INDEX('[3]wti-crude-oil-prices-10-year-da'!$B$655:$B$2543,MATCH(A915,'[3]wti-crude-oil-prices-10-year-da'!$A$655:$A$2543,0))</f>
        <v>59.93</v>
      </c>
      <c r="F915">
        <f t="shared" si="29"/>
        <v>4366.4997999999996</v>
      </c>
      <c r="G915" t="s">
        <v>241</v>
      </c>
    </row>
    <row r="916" spans="1:7" x14ac:dyDescent="0.25">
      <c r="A916" s="133">
        <v>43417</v>
      </c>
      <c r="B916" s="134">
        <v>72.61</v>
      </c>
      <c r="C916" s="134">
        <f>INDEX('[2]cotton-prices-historical-chart-'!$B$10700:$B$12603,MATCH(A916,'[2]cotton-prices-historical-chart-'!$A$10700:$A$12603,0))</f>
        <v>0.75860000000000005</v>
      </c>
      <c r="D916" s="135">
        <f t="shared" si="28"/>
        <v>55.081946000000002</v>
      </c>
      <c r="E916">
        <f>INDEX('[3]wti-crude-oil-prices-10-year-da'!$B$655:$B$2543,MATCH(A916,'[3]wti-crude-oil-prices-10-year-da'!$A$655:$A$2543,0))</f>
        <v>55.69</v>
      </c>
      <c r="F916">
        <f t="shared" si="29"/>
        <v>4043.6508999999996</v>
      </c>
      <c r="G916" t="s">
        <v>241</v>
      </c>
    </row>
    <row r="917" spans="1:7" x14ac:dyDescent="0.25">
      <c r="A917" s="133">
        <v>43418</v>
      </c>
      <c r="B917" s="134">
        <v>72.31</v>
      </c>
      <c r="C917" s="134">
        <f>INDEX('[2]cotton-prices-historical-chart-'!$B$10700:$B$12603,MATCH(A917,'[2]cotton-prices-historical-chart-'!$A$10700:$A$12603,0))</f>
        <v>0.76390000000000002</v>
      </c>
      <c r="D917" s="135">
        <f t="shared" si="28"/>
        <v>55.237609000000006</v>
      </c>
      <c r="E917">
        <f>INDEX('[3]wti-crude-oil-prices-10-year-da'!$B$655:$B$2543,MATCH(A917,'[3]wti-crude-oil-prices-10-year-da'!$A$655:$A$2543,0))</f>
        <v>56.287999999999997</v>
      </c>
      <c r="F917">
        <f t="shared" si="29"/>
        <v>4070.1852799999997</v>
      </c>
      <c r="G917" t="s">
        <v>241</v>
      </c>
    </row>
    <row r="918" spans="1:7" x14ac:dyDescent="0.25">
      <c r="A918" s="133">
        <v>43419</v>
      </c>
      <c r="B918" s="134">
        <v>71.89</v>
      </c>
      <c r="C918" s="134">
        <f>INDEX('[2]cotton-prices-historical-chart-'!$B$10700:$B$12603,MATCH(A918,'[2]cotton-prices-historical-chart-'!$A$10700:$A$12603,0))</f>
        <v>0.76249999999999996</v>
      </c>
      <c r="D918" s="135">
        <f t="shared" si="28"/>
        <v>54.816125</v>
      </c>
      <c r="E918">
        <f>INDEX('[3]wti-crude-oil-prices-10-year-da'!$B$655:$B$2543,MATCH(A918,'[3]wti-crude-oil-prices-10-year-da'!$A$655:$A$2543,0))</f>
        <v>56.548000000000002</v>
      </c>
      <c r="F918">
        <f t="shared" si="29"/>
        <v>4065.2357200000001</v>
      </c>
      <c r="G918" t="s">
        <v>241</v>
      </c>
    </row>
    <row r="919" spans="1:7" x14ac:dyDescent="0.25">
      <c r="A919" s="133">
        <v>43420</v>
      </c>
      <c r="B919" s="134">
        <v>71.78</v>
      </c>
      <c r="C919" s="134">
        <f>INDEX('[2]cotton-prices-historical-chart-'!$B$10700:$B$12603,MATCH(A919,'[2]cotton-prices-historical-chart-'!$A$10700:$A$12603,0))</f>
        <v>0.76119999999999999</v>
      </c>
      <c r="D919" s="135">
        <f t="shared" si="28"/>
        <v>54.638936000000001</v>
      </c>
      <c r="E919">
        <f>INDEX('[3]wti-crude-oil-prices-10-year-da'!$B$655:$B$2543,MATCH(A919,'[3]wti-crude-oil-prices-10-year-da'!$A$655:$A$2543,0))</f>
        <v>56.591999999999999</v>
      </c>
      <c r="F919">
        <f t="shared" si="29"/>
        <v>4062.1737600000001</v>
      </c>
      <c r="G919" t="s">
        <v>241</v>
      </c>
    </row>
    <row r="920" spans="1:7" x14ac:dyDescent="0.25">
      <c r="A920" s="133">
        <v>43423</v>
      </c>
      <c r="B920" s="134">
        <v>71.61</v>
      </c>
      <c r="C920" s="134">
        <f>INDEX('[2]cotton-prices-historical-chart-'!$B$10700:$B$12603,MATCH(A920,'[2]cotton-prices-historical-chart-'!$A$10700:$A$12603,0))</f>
        <v>0.75880000000000003</v>
      </c>
      <c r="D920" s="135">
        <f t="shared" si="28"/>
        <v>54.337668000000001</v>
      </c>
      <c r="E920">
        <f>INDEX('[3]wti-crude-oil-prices-10-year-da'!$B$655:$B$2543,MATCH(A920,'[3]wti-crude-oil-prices-10-year-da'!$A$655:$A$2543,0))</f>
        <v>57.112000000000002</v>
      </c>
      <c r="F920">
        <f t="shared" si="29"/>
        <v>4089.7903200000001</v>
      </c>
      <c r="G920" t="s">
        <v>241</v>
      </c>
    </row>
    <row r="921" spans="1:7" x14ac:dyDescent="0.25">
      <c r="A921" s="133">
        <v>43424</v>
      </c>
      <c r="B921" s="134">
        <v>71.42</v>
      </c>
      <c r="C921" s="134">
        <f>INDEX('[2]cotton-prices-historical-chart-'!$B$10700:$B$12603,MATCH(A921,'[2]cotton-prices-historical-chart-'!$A$10700:$A$12603,0))</f>
        <v>0.75270000000000004</v>
      </c>
      <c r="D921" s="135">
        <f t="shared" si="28"/>
        <v>53.757834000000003</v>
      </c>
      <c r="E921">
        <f>INDEX('[3]wti-crude-oil-prices-10-year-da'!$B$655:$B$2543,MATCH(A921,'[3]wti-crude-oil-prices-10-year-da'!$A$655:$A$2543,0))</f>
        <v>53.43</v>
      </c>
      <c r="F921">
        <f t="shared" si="29"/>
        <v>3815.9706000000001</v>
      </c>
      <c r="G921" t="s">
        <v>241</v>
      </c>
    </row>
    <row r="922" spans="1:7" x14ac:dyDescent="0.25">
      <c r="A922" s="133">
        <v>43425</v>
      </c>
      <c r="B922" s="134">
        <v>71.11</v>
      </c>
      <c r="C922" s="134">
        <f>INDEX('[2]cotton-prices-historical-chart-'!$B$10700:$B$12603,MATCH(A922,'[2]cotton-prices-historical-chart-'!$A$10700:$A$12603,0))</f>
        <v>0.7651</v>
      </c>
      <c r="D922" s="135">
        <f t="shared" si="28"/>
        <v>54.406261000000001</v>
      </c>
      <c r="E922">
        <f>INDEX('[3]wti-crude-oil-prices-10-year-da'!$B$655:$B$2543,MATCH(A922,'[3]wti-crude-oil-prices-10-year-da'!$A$655:$A$2543,0))</f>
        <v>54.63</v>
      </c>
      <c r="F922">
        <f t="shared" si="29"/>
        <v>3884.7393000000002</v>
      </c>
      <c r="G922" t="s">
        <v>241</v>
      </c>
    </row>
    <row r="923" spans="1:7" x14ac:dyDescent="0.25">
      <c r="A923" s="133">
        <v>43427</v>
      </c>
      <c r="B923" s="134">
        <v>70.67</v>
      </c>
      <c r="C923" s="134">
        <f>INDEX('[2]cotton-prices-historical-chart-'!$B$10700:$B$12603,MATCH(A923,'[2]cotton-prices-historical-chart-'!$A$10700:$A$12603,0))</f>
        <v>0.74919999999999998</v>
      </c>
      <c r="D923" s="135">
        <f t="shared" si="28"/>
        <v>52.945963999999996</v>
      </c>
      <c r="E923">
        <f>INDEX('[3]wti-crude-oil-prices-10-year-da'!$B$655:$B$2543,MATCH(A923,'[3]wti-crude-oil-prices-10-year-da'!$A$655:$A$2543,0))</f>
        <v>50.42</v>
      </c>
      <c r="F923">
        <f t="shared" si="29"/>
        <v>3563.1814000000004</v>
      </c>
      <c r="G923" t="s">
        <v>241</v>
      </c>
    </row>
    <row r="924" spans="1:7" x14ac:dyDescent="0.25">
      <c r="A924" s="133">
        <v>43430</v>
      </c>
      <c r="B924" s="134">
        <v>70.83</v>
      </c>
      <c r="C924" s="134">
        <f>INDEX('[2]cotton-prices-historical-chart-'!$B$10700:$B$12603,MATCH(A924,'[2]cotton-prices-historical-chart-'!$A$10700:$A$12603,0))</f>
        <v>0.77400000000000002</v>
      </c>
      <c r="D924" s="135">
        <f t="shared" si="28"/>
        <v>54.822420000000001</v>
      </c>
      <c r="E924">
        <f>INDEX('[3]wti-crude-oil-prices-10-year-da'!$B$655:$B$2543,MATCH(A924,'[3]wti-crude-oil-prices-10-year-da'!$A$655:$A$2543,0))</f>
        <v>51.63</v>
      </c>
      <c r="F924">
        <f t="shared" si="29"/>
        <v>3656.9529000000002</v>
      </c>
      <c r="G924" t="s">
        <v>241</v>
      </c>
    </row>
    <row r="925" spans="1:7" x14ac:dyDescent="0.25">
      <c r="A925" s="133">
        <v>43431</v>
      </c>
      <c r="B925" s="134">
        <v>70.849999999999994</v>
      </c>
      <c r="C925" s="134">
        <f>INDEX('[2]cotton-prices-historical-chart-'!$B$10700:$B$12603,MATCH(A925,'[2]cotton-prices-historical-chart-'!$A$10700:$A$12603,0))</f>
        <v>0.76990000000000003</v>
      </c>
      <c r="D925" s="135">
        <f t="shared" si="28"/>
        <v>54.547415000000001</v>
      </c>
      <c r="E925">
        <f>INDEX('[3]wti-crude-oil-prices-10-year-da'!$B$655:$B$2543,MATCH(A925,'[3]wti-crude-oil-prices-10-year-da'!$A$655:$A$2543,0))</f>
        <v>51.56</v>
      </c>
      <c r="F925">
        <f t="shared" si="29"/>
        <v>3653.0259999999998</v>
      </c>
      <c r="G925" t="s">
        <v>241</v>
      </c>
    </row>
    <row r="926" spans="1:7" x14ac:dyDescent="0.25">
      <c r="A926" s="133">
        <v>43432</v>
      </c>
      <c r="B926" s="134">
        <v>70.39</v>
      </c>
      <c r="C926" s="134">
        <f>INDEX('[2]cotton-prices-historical-chart-'!$B$10700:$B$12603,MATCH(A926,'[2]cotton-prices-historical-chart-'!$A$10700:$A$12603,0))</f>
        <v>0.78210000000000002</v>
      </c>
      <c r="D926" s="135">
        <f t="shared" si="28"/>
        <v>55.052019000000001</v>
      </c>
      <c r="E926">
        <f>INDEX('[3]wti-crude-oil-prices-10-year-da'!$B$655:$B$2543,MATCH(A926,'[3]wti-crude-oil-prices-10-year-da'!$A$655:$A$2543,0))</f>
        <v>50.29</v>
      </c>
      <c r="F926">
        <f t="shared" si="29"/>
        <v>3539.9130999999998</v>
      </c>
      <c r="G926" t="s">
        <v>241</v>
      </c>
    </row>
    <row r="927" spans="1:7" x14ac:dyDescent="0.25">
      <c r="A927" s="133">
        <v>43433</v>
      </c>
      <c r="B927" s="134">
        <v>69.72</v>
      </c>
      <c r="C927" s="134">
        <f>INDEX('[2]cotton-prices-historical-chart-'!$B$10700:$B$12603,MATCH(A927,'[2]cotton-prices-historical-chart-'!$A$10700:$A$12603,0))</f>
        <v>0.77859999999999996</v>
      </c>
      <c r="D927" s="135">
        <f t="shared" si="28"/>
        <v>54.283991999999998</v>
      </c>
      <c r="E927">
        <f>INDEX('[3]wti-crude-oil-prices-10-year-da'!$B$655:$B$2543,MATCH(A927,'[3]wti-crude-oil-prices-10-year-da'!$A$655:$A$2543,0))</f>
        <v>51.45</v>
      </c>
      <c r="F927">
        <f t="shared" si="29"/>
        <v>3587.0940000000001</v>
      </c>
      <c r="G927" t="s">
        <v>241</v>
      </c>
    </row>
    <row r="928" spans="1:7" x14ac:dyDescent="0.25">
      <c r="A928" s="133">
        <v>43434</v>
      </c>
      <c r="B928" s="134">
        <v>69.77</v>
      </c>
      <c r="C928" s="134">
        <f>INDEX('[2]cotton-prices-historical-chart-'!$B$10700:$B$12603,MATCH(A928,'[2]cotton-prices-historical-chart-'!$A$10700:$A$12603,0))</f>
        <v>0.78559999999999997</v>
      </c>
      <c r="D928" s="135">
        <f t="shared" si="28"/>
        <v>54.811311999999994</v>
      </c>
      <c r="E928">
        <f>INDEX('[3]wti-crude-oil-prices-10-year-da'!$B$655:$B$2543,MATCH(A928,'[3]wti-crude-oil-prices-10-year-da'!$A$655:$A$2543,0))</f>
        <v>50.93</v>
      </c>
      <c r="F928">
        <f t="shared" si="29"/>
        <v>3553.3860999999997</v>
      </c>
      <c r="G928" t="s">
        <v>241</v>
      </c>
    </row>
    <row r="929" spans="1:7" x14ac:dyDescent="0.25">
      <c r="A929" s="133">
        <v>43437</v>
      </c>
      <c r="B929" s="134">
        <v>70.47</v>
      </c>
      <c r="C929" s="134">
        <f>INDEX('[2]cotton-prices-historical-chart-'!$B$10700:$B$12603,MATCH(A929,'[2]cotton-prices-historical-chart-'!$A$10700:$A$12603,0))</f>
        <v>0.79949999999999999</v>
      </c>
      <c r="D929" s="135">
        <f t="shared" si="28"/>
        <v>56.340764999999998</v>
      </c>
      <c r="E929">
        <f>INDEX('[3]wti-crude-oil-prices-10-year-da'!$B$655:$B$2543,MATCH(A929,'[3]wti-crude-oil-prices-10-year-da'!$A$655:$A$2543,0))</f>
        <v>52.95</v>
      </c>
      <c r="F929">
        <f t="shared" si="29"/>
        <v>3731.3865000000001</v>
      </c>
      <c r="G929" t="s">
        <v>241</v>
      </c>
    </row>
    <row r="930" spans="1:7" x14ac:dyDescent="0.25">
      <c r="A930" s="133">
        <v>43438</v>
      </c>
      <c r="B930" s="134">
        <v>70.64</v>
      </c>
      <c r="C930" s="134">
        <f>INDEX('[2]cotton-prices-historical-chart-'!$B$10700:$B$12603,MATCH(A930,'[2]cotton-prices-historical-chart-'!$A$10700:$A$12603,0))</f>
        <v>0.79810000000000003</v>
      </c>
      <c r="D930" s="135">
        <f t="shared" si="28"/>
        <v>56.377784000000005</v>
      </c>
      <c r="E930">
        <f>INDEX('[3]wti-crude-oil-prices-10-year-da'!$B$655:$B$2543,MATCH(A930,'[3]wti-crude-oil-prices-10-year-da'!$A$655:$A$2543,0))</f>
        <v>53.25</v>
      </c>
      <c r="F930">
        <f t="shared" si="29"/>
        <v>3761.58</v>
      </c>
      <c r="G930" t="s">
        <v>241</v>
      </c>
    </row>
    <row r="931" spans="1:7" x14ac:dyDescent="0.25">
      <c r="A931" s="133">
        <v>43439</v>
      </c>
      <c r="B931" s="134">
        <v>70.67</v>
      </c>
      <c r="C931" s="134">
        <f>INDEX('[2]cotton-prices-historical-chart-'!$B$10700:$B$12603,MATCH(A931,'[2]cotton-prices-historical-chart-'!$A$10700:$A$12603,0))</f>
        <v>0.8115</v>
      </c>
      <c r="D931" s="135">
        <f t="shared" si="28"/>
        <v>57.348705000000002</v>
      </c>
      <c r="E931">
        <f>INDEX('[3]wti-crude-oil-prices-10-year-da'!$B$655:$B$2543,MATCH(A931,'[3]wti-crude-oil-prices-10-year-da'!$A$655:$A$2543,0))</f>
        <v>52.89</v>
      </c>
      <c r="F931">
        <f t="shared" si="29"/>
        <v>3737.7363</v>
      </c>
      <c r="G931" t="s">
        <v>241</v>
      </c>
    </row>
    <row r="932" spans="1:7" x14ac:dyDescent="0.25">
      <c r="A932" s="133">
        <v>43440</v>
      </c>
      <c r="B932" s="134">
        <v>70.849999999999994</v>
      </c>
      <c r="C932" s="134">
        <f>INDEX('[2]cotton-prices-historical-chart-'!$B$10700:$B$12603,MATCH(A932,'[2]cotton-prices-historical-chart-'!$A$10700:$A$12603,0))</f>
        <v>0.79079999999999995</v>
      </c>
      <c r="D932" s="135">
        <f t="shared" ref="D932:D991" si="30">C932*B932</f>
        <v>56.028179999999992</v>
      </c>
      <c r="E932">
        <f>INDEX('[3]wti-crude-oil-prices-10-year-da'!$B$655:$B$2543,MATCH(A932,'[3]wti-crude-oil-prices-10-year-da'!$A$655:$A$2543,0))</f>
        <v>51.49</v>
      </c>
      <c r="F932">
        <f t="shared" si="29"/>
        <v>3648.0664999999999</v>
      </c>
      <c r="G932" t="s">
        <v>241</v>
      </c>
    </row>
    <row r="933" spans="1:7" x14ac:dyDescent="0.25">
      <c r="A933" s="133">
        <v>43441</v>
      </c>
      <c r="B933" s="134">
        <v>71.38</v>
      </c>
      <c r="C933" s="134">
        <f>INDEX('[2]cotton-prices-historical-chart-'!$B$10700:$B$12603,MATCH(A933,'[2]cotton-prices-historical-chart-'!$A$10700:$A$12603,0))</f>
        <v>0.80230000000000001</v>
      </c>
      <c r="D933" s="135">
        <f t="shared" si="30"/>
        <v>57.268173999999995</v>
      </c>
      <c r="E933">
        <f>INDEX('[3]wti-crude-oil-prices-10-year-da'!$B$655:$B$2543,MATCH(A933,'[3]wti-crude-oil-prices-10-year-da'!$A$655:$A$2543,0))</f>
        <v>52.61</v>
      </c>
      <c r="F933">
        <f t="shared" si="29"/>
        <v>3755.3017999999997</v>
      </c>
      <c r="G933" t="s">
        <v>241</v>
      </c>
    </row>
    <row r="934" spans="1:7" x14ac:dyDescent="0.25">
      <c r="A934" s="133">
        <v>43444</v>
      </c>
      <c r="B934" s="134">
        <v>72.52</v>
      </c>
      <c r="C934" s="134">
        <f>INDEX('[2]cotton-prices-historical-chart-'!$B$10700:$B$12603,MATCH(A934,'[2]cotton-prices-historical-chart-'!$A$10700:$A$12603,0))</f>
        <v>0.79879999999999995</v>
      </c>
      <c r="D934" s="135">
        <f t="shared" si="30"/>
        <v>57.928975999999992</v>
      </c>
      <c r="E934">
        <f>INDEX('[3]wti-crude-oil-prices-10-year-da'!$B$655:$B$2543,MATCH(A934,'[3]wti-crude-oil-prices-10-year-da'!$A$655:$A$2543,0))</f>
        <v>51</v>
      </c>
      <c r="F934">
        <f t="shared" si="29"/>
        <v>3698.52</v>
      </c>
      <c r="G934" t="s">
        <v>241</v>
      </c>
    </row>
    <row r="935" spans="1:7" x14ac:dyDescent="0.25">
      <c r="A935" s="133">
        <v>43445</v>
      </c>
      <c r="B935" s="134">
        <v>72.3</v>
      </c>
      <c r="C935" s="134">
        <f>INDEX('[2]cotton-prices-historical-chart-'!$B$10700:$B$12603,MATCH(A935,'[2]cotton-prices-historical-chart-'!$A$10700:$A$12603,0))</f>
        <v>0.80020000000000002</v>
      </c>
      <c r="D935" s="135">
        <f t="shared" si="30"/>
        <v>57.854459999999996</v>
      </c>
      <c r="E935">
        <f>INDEX('[3]wti-crude-oil-prices-10-year-da'!$B$655:$B$2543,MATCH(A935,'[3]wti-crude-oil-prices-10-year-da'!$A$655:$A$2543,0))</f>
        <v>51.65</v>
      </c>
      <c r="F935">
        <f t="shared" si="29"/>
        <v>3734.2949999999996</v>
      </c>
      <c r="G935" t="s">
        <v>241</v>
      </c>
    </row>
    <row r="936" spans="1:7" x14ac:dyDescent="0.25">
      <c r="A936" s="133">
        <v>43446</v>
      </c>
      <c r="B936" s="134">
        <v>71.849999999999994</v>
      </c>
      <c r="C936" s="134">
        <f>INDEX('[2]cotton-prices-historical-chart-'!$B$10700:$B$12603,MATCH(A936,'[2]cotton-prices-historical-chart-'!$A$10700:$A$12603,0))</f>
        <v>0.79969999999999997</v>
      </c>
      <c r="D936" s="135">
        <f t="shared" si="30"/>
        <v>57.45844499999999</v>
      </c>
      <c r="E936">
        <f>INDEX('[3]wti-crude-oil-prices-10-year-da'!$B$655:$B$2543,MATCH(A936,'[3]wti-crude-oil-prices-10-year-da'!$A$655:$A$2543,0))</f>
        <v>51.15</v>
      </c>
      <c r="F936">
        <f t="shared" si="29"/>
        <v>3675.1274999999996</v>
      </c>
      <c r="G936" t="s">
        <v>241</v>
      </c>
    </row>
    <row r="937" spans="1:7" x14ac:dyDescent="0.25">
      <c r="A937" s="133">
        <v>43447</v>
      </c>
      <c r="B937" s="134">
        <v>71.540000000000006</v>
      </c>
      <c r="C937" s="134">
        <f>INDEX('[2]cotton-prices-historical-chart-'!$B$10700:$B$12603,MATCH(A937,'[2]cotton-prices-historical-chart-'!$A$10700:$A$12603,0))</f>
        <v>0.79410000000000003</v>
      </c>
      <c r="D937" s="135">
        <f t="shared" si="30"/>
        <v>56.809914000000006</v>
      </c>
      <c r="E937">
        <f>INDEX('[3]wti-crude-oil-prices-10-year-da'!$B$655:$B$2543,MATCH(A937,'[3]wti-crude-oil-prices-10-year-da'!$A$655:$A$2543,0))</f>
        <v>52.58</v>
      </c>
      <c r="F937">
        <f t="shared" si="29"/>
        <v>3761.5732000000003</v>
      </c>
      <c r="G937" t="s">
        <v>241</v>
      </c>
    </row>
    <row r="938" spans="1:7" x14ac:dyDescent="0.25">
      <c r="A938" s="133">
        <v>43448</v>
      </c>
      <c r="B938" s="134">
        <v>71.92</v>
      </c>
      <c r="C938" s="134">
        <f>INDEX('[2]cotton-prices-historical-chart-'!$B$10700:$B$12603,MATCH(A938,'[2]cotton-prices-historical-chart-'!$A$10700:$A$12603,0))</f>
        <v>0.79600000000000004</v>
      </c>
      <c r="D938" s="135">
        <f t="shared" si="30"/>
        <v>57.248320000000007</v>
      </c>
      <c r="E938">
        <f>INDEX('[3]wti-crude-oil-prices-10-year-da'!$B$655:$B$2543,MATCH(A938,'[3]wti-crude-oil-prices-10-year-da'!$A$655:$A$2543,0))</f>
        <v>51.253999999999998</v>
      </c>
      <c r="F938">
        <f t="shared" si="29"/>
        <v>3686.18768</v>
      </c>
      <c r="G938" t="s">
        <v>241</v>
      </c>
    </row>
    <row r="939" spans="1:7" x14ac:dyDescent="0.25">
      <c r="A939" s="133">
        <v>43451</v>
      </c>
      <c r="B939" s="134">
        <v>71.599999999999994</v>
      </c>
      <c r="C939" s="134">
        <f>INDEX('[2]cotton-prices-historical-chart-'!$B$10700:$B$12603,MATCH(A939,'[2]cotton-prices-historical-chart-'!$A$10700:$A$12603,0))</f>
        <v>0.78539999999999999</v>
      </c>
      <c r="D939" s="135">
        <f t="shared" si="30"/>
        <v>56.234639999999992</v>
      </c>
      <c r="E939">
        <f>INDEX('[3]wti-crude-oil-prices-10-year-da'!$B$655:$B$2543,MATCH(A939,'[3]wti-crude-oil-prices-10-year-da'!$A$655:$A$2543,0))</f>
        <v>50.008000000000003</v>
      </c>
      <c r="F939">
        <f t="shared" si="29"/>
        <v>3580.5727999999999</v>
      </c>
      <c r="G939" t="s">
        <v>241</v>
      </c>
    </row>
    <row r="940" spans="1:7" x14ac:dyDescent="0.25">
      <c r="A940" s="133">
        <v>43452</v>
      </c>
      <c r="B940" s="134">
        <v>70.34</v>
      </c>
      <c r="C940" s="134">
        <f>INDEX('[2]cotton-prices-historical-chart-'!$B$10700:$B$12603,MATCH(A940,'[2]cotton-prices-historical-chart-'!$A$10700:$A$12603,0))</f>
        <v>0.77849999999999997</v>
      </c>
      <c r="D940" s="135">
        <f t="shared" si="30"/>
        <v>54.759689999999999</v>
      </c>
      <c r="E940">
        <f>INDEX('[3]wti-crude-oil-prices-10-year-da'!$B$655:$B$2543,MATCH(A940,'[3]wti-crude-oil-prices-10-year-da'!$A$655:$A$2543,0))</f>
        <v>46.456000000000003</v>
      </c>
      <c r="F940">
        <f t="shared" si="29"/>
        <v>3267.7150400000005</v>
      </c>
      <c r="G940" t="s">
        <v>241</v>
      </c>
    </row>
    <row r="941" spans="1:7" x14ac:dyDescent="0.25">
      <c r="A941" s="133">
        <v>43453</v>
      </c>
      <c r="B941" s="134">
        <v>70.7</v>
      </c>
      <c r="C941" s="134">
        <f>INDEX('[2]cotton-prices-historical-chart-'!$B$10700:$B$12603,MATCH(A941,'[2]cotton-prices-historical-chart-'!$A$10700:$A$12603,0))</f>
        <v>0.7671</v>
      </c>
      <c r="D941" s="135">
        <f t="shared" si="30"/>
        <v>54.233969999999999</v>
      </c>
      <c r="E941">
        <f>INDEX('[3]wti-crude-oil-prices-10-year-da'!$B$655:$B$2543,MATCH(A941,'[3]wti-crude-oil-prices-10-year-da'!$A$655:$A$2543,0))</f>
        <v>47.975999999999999</v>
      </c>
      <c r="F941">
        <f t="shared" si="29"/>
        <v>3391.9032000000002</v>
      </c>
      <c r="G941" t="s">
        <v>241</v>
      </c>
    </row>
    <row r="942" spans="1:7" x14ac:dyDescent="0.25">
      <c r="A942" s="133">
        <v>43454</v>
      </c>
      <c r="B942" s="134">
        <v>69.98</v>
      </c>
      <c r="C942" s="134">
        <f>INDEX('[2]cotton-prices-historical-chart-'!$B$10700:$B$12603,MATCH(A942,'[2]cotton-prices-historical-chart-'!$A$10700:$A$12603,0))</f>
        <v>0.75060000000000004</v>
      </c>
      <c r="D942" s="135">
        <f t="shared" si="30"/>
        <v>52.526988000000003</v>
      </c>
      <c r="E942">
        <f>INDEX('[3]wti-crude-oil-prices-10-year-da'!$B$655:$B$2543,MATCH(A942,'[3]wti-crude-oil-prices-10-year-da'!$A$655:$A$2543,0))</f>
        <v>45.88</v>
      </c>
      <c r="F942">
        <f t="shared" si="29"/>
        <v>3210.6824000000001</v>
      </c>
      <c r="G942" t="s">
        <v>241</v>
      </c>
    </row>
    <row r="943" spans="1:7" x14ac:dyDescent="0.25">
      <c r="A943" s="133">
        <v>43455</v>
      </c>
      <c r="B943" s="134">
        <v>70.14</v>
      </c>
      <c r="C943" s="134">
        <f>INDEX('[2]cotton-prices-historical-chart-'!$B$10700:$B$12603,MATCH(A943,'[2]cotton-prices-historical-chart-'!$A$10700:$A$12603,0))</f>
        <v>0.73180000000000001</v>
      </c>
      <c r="D943" s="135">
        <f t="shared" si="30"/>
        <v>51.328451999999999</v>
      </c>
      <c r="E943">
        <f>INDEX('[3]wti-crude-oil-prices-10-year-da'!$B$655:$B$2543,MATCH(A943,'[3]wti-crude-oil-prices-10-year-da'!$A$655:$A$2543,0))</f>
        <v>45.59</v>
      </c>
      <c r="F943">
        <f t="shared" si="29"/>
        <v>3197.6826000000001</v>
      </c>
      <c r="G943" t="s">
        <v>241</v>
      </c>
    </row>
    <row r="944" spans="1:7" x14ac:dyDescent="0.25">
      <c r="A944" s="133">
        <v>43458</v>
      </c>
      <c r="B944" s="134">
        <v>70.12</v>
      </c>
      <c r="C944" s="134">
        <f>INDEX('[2]cotton-prices-historical-chart-'!$B$10700:$B$12603,MATCH(A944,'[2]cotton-prices-historical-chart-'!$A$10700:$A$12603,0))</f>
        <v>0.72550000000000003</v>
      </c>
      <c r="D944" s="135">
        <f t="shared" si="30"/>
        <v>50.872060000000005</v>
      </c>
      <c r="E944">
        <f>INDEX('[3]wti-crude-oil-prices-10-year-da'!$B$655:$B$2543,MATCH(A944,'[3]wti-crude-oil-prices-10-year-da'!$A$655:$A$2543,0))</f>
        <v>42.53</v>
      </c>
      <c r="F944">
        <f t="shared" si="29"/>
        <v>2982.2036000000003</v>
      </c>
      <c r="G944" t="s">
        <v>241</v>
      </c>
    </row>
    <row r="945" spans="1:7" x14ac:dyDescent="0.25">
      <c r="A945" s="133">
        <v>43460</v>
      </c>
      <c r="B945" s="134">
        <v>70.069999999999993</v>
      </c>
      <c r="C945" s="134">
        <f>INDEX('[2]cotton-prices-historical-chart-'!$B$10700:$B$12603,MATCH(A945,'[2]cotton-prices-historical-chart-'!$A$10700:$A$12603,0))</f>
        <v>0.73499999999999999</v>
      </c>
      <c r="D945" s="135">
        <f t="shared" si="30"/>
        <v>51.501449999999991</v>
      </c>
      <c r="E945">
        <f>INDEX('[3]wti-crude-oil-prices-10-year-da'!$B$655:$B$2543,MATCH(A945,'[3]wti-crude-oil-prices-10-year-da'!$A$655:$A$2543,0))</f>
        <v>46.22</v>
      </c>
      <c r="F945">
        <f t="shared" si="29"/>
        <v>3238.6353999999997</v>
      </c>
      <c r="G945" t="s">
        <v>241</v>
      </c>
    </row>
    <row r="946" spans="1:7" x14ac:dyDescent="0.25">
      <c r="A946" s="133">
        <v>43461</v>
      </c>
      <c r="B946" s="134">
        <v>70.36</v>
      </c>
      <c r="C946" s="134">
        <f>INDEX('[2]cotton-prices-historical-chart-'!$B$10700:$B$12603,MATCH(A946,'[2]cotton-prices-historical-chart-'!$A$10700:$A$12603,0))</f>
        <v>0.72060000000000002</v>
      </c>
      <c r="D946" s="135">
        <f t="shared" si="30"/>
        <v>50.701416000000002</v>
      </c>
      <c r="E946">
        <f>INDEX('[3]wti-crude-oil-prices-10-year-da'!$B$655:$B$2543,MATCH(A946,'[3]wti-crude-oil-prices-10-year-da'!$A$655:$A$2543,0))</f>
        <v>44.61</v>
      </c>
      <c r="F946">
        <f t="shared" si="29"/>
        <v>3138.7595999999999</v>
      </c>
      <c r="G946" t="s">
        <v>241</v>
      </c>
    </row>
    <row r="947" spans="1:7" x14ac:dyDescent="0.25">
      <c r="A947" s="133">
        <v>43462</v>
      </c>
      <c r="B947" s="134">
        <v>69.930000000000007</v>
      </c>
      <c r="C947" s="134">
        <f>INDEX('[2]cotton-prices-historical-chart-'!$B$10700:$B$12603,MATCH(A947,'[2]cotton-prices-historical-chart-'!$A$10700:$A$12603,0))</f>
        <v>0.72189999999999999</v>
      </c>
      <c r="D947" s="135">
        <f t="shared" si="30"/>
        <v>50.482467000000007</v>
      </c>
      <c r="E947">
        <f>INDEX('[3]wti-crude-oil-prices-10-year-da'!$B$655:$B$2543,MATCH(A947,'[3]wti-crude-oil-prices-10-year-da'!$A$655:$A$2543,0))</f>
        <v>45.33</v>
      </c>
      <c r="F947">
        <f t="shared" si="29"/>
        <v>3169.9269000000004</v>
      </c>
      <c r="G947" t="s">
        <v>241</v>
      </c>
    </row>
    <row r="948" spans="1:7" x14ac:dyDescent="0.25">
      <c r="A948" s="133">
        <v>43465</v>
      </c>
      <c r="B948" s="134">
        <v>69.569999999999993</v>
      </c>
      <c r="C948" s="134">
        <f>INDEX('[2]cotton-prices-historical-chart-'!$B$10700:$B$12603,MATCH(A948,'[2]cotton-prices-historical-chart-'!$A$10700:$A$12603,0))</f>
        <v>0.72199999999999998</v>
      </c>
      <c r="D948" s="135">
        <f t="shared" si="30"/>
        <v>50.229539999999993</v>
      </c>
      <c r="E948">
        <f>INDEX('[3]wti-crude-oil-prices-10-year-da'!$B$655:$B$2543,MATCH(A948,'[3]wti-crude-oil-prices-10-year-da'!$A$655:$A$2543,0))</f>
        <v>45.41</v>
      </c>
      <c r="F948">
        <f t="shared" si="29"/>
        <v>3159.1736999999994</v>
      </c>
      <c r="G948" t="s">
        <v>241</v>
      </c>
    </row>
    <row r="949" spans="1:7" x14ac:dyDescent="0.25">
      <c r="A949" s="133">
        <v>43467</v>
      </c>
      <c r="B949" s="134">
        <v>70.010000000000005</v>
      </c>
      <c r="C949" s="134">
        <f>INDEX('[2]cotton-prices-historical-chart-'!$B$10700:$B$12603,MATCH(A949,'[2]cotton-prices-historical-chart-'!$A$10700:$A$12603,0))</f>
        <v>0.70840000000000003</v>
      </c>
      <c r="D949" s="135">
        <f t="shared" si="30"/>
        <v>49.595084000000007</v>
      </c>
      <c r="E949">
        <f>INDEX('[3]wti-crude-oil-prices-10-year-da'!$B$655:$B$2543,MATCH(A949,'[3]wti-crude-oil-prices-10-year-da'!$A$655:$A$2543,0))</f>
        <v>46.54</v>
      </c>
      <c r="F949">
        <f t="shared" si="29"/>
        <v>3258.2654000000002</v>
      </c>
      <c r="G949" t="s">
        <v>241</v>
      </c>
    </row>
    <row r="950" spans="1:7" x14ac:dyDescent="0.25">
      <c r="A950" s="133">
        <v>43468</v>
      </c>
      <c r="B950" s="134">
        <v>70.12</v>
      </c>
      <c r="C950" s="134">
        <f>INDEX('[2]cotton-prices-historical-chart-'!$B$10700:$B$12603,MATCH(A950,'[2]cotton-prices-historical-chart-'!$A$10700:$A$12603,0))</f>
        <v>0.70830000000000004</v>
      </c>
      <c r="D950" s="135">
        <f t="shared" si="30"/>
        <v>49.665996000000007</v>
      </c>
      <c r="E950">
        <f>INDEX('[3]wti-crude-oil-prices-10-year-da'!$B$655:$B$2543,MATCH(A950,'[3]wti-crude-oil-prices-10-year-da'!$A$655:$A$2543,0))</f>
        <v>47.09</v>
      </c>
      <c r="F950">
        <f t="shared" si="29"/>
        <v>3301.9508000000005</v>
      </c>
      <c r="G950" t="s">
        <v>241</v>
      </c>
    </row>
    <row r="951" spans="1:7" x14ac:dyDescent="0.25">
      <c r="A951" s="133">
        <v>43469</v>
      </c>
      <c r="B951" s="134">
        <v>69.53</v>
      </c>
      <c r="C951" s="134">
        <f>INDEX('[2]cotton-prices-historical-chart-'!$B$10700:$B$12603,MATCH(A951,'[2]cotton-prices-historical-chart-'!$A$10700:$A$12603,0))</f>
        <v>0.72519999999999996</v>
      </c>
      <c r="D951" s="135">
        <f t="shared" si="30"/>
        <v>50.423155999999999</v>
      </c>
      <c r="E951">
        <f>INDEX('[3]wti-crude-oil-prices-10-year-da'!$B$655:$B$2543,MATCH(A951,'[3]wti-crude-oil-prices-10-year-da'!$A$655:$A$2543,0))</f>
        <v>47.96</v>
      </c>
      <c r="F951">
        <f t="shared" si="29"/>
        <v>3334.6588000000002</v>
      </c>
      <c r="G951" t="s">
        <v>241</v>
      </c>
    </row>
    <row r="952" spans="1:7" x14ac:dyDescent="0.25">
      <c r="A952" s="133">
        <v>43472</v>
      </c>
      <c r="B952" s="134">
        <v>69.83</v>
      </c>
      <c r="C952" s="134">
        <f>INDEX('[2]cotton-prices-historical-chart-'!$B$10700:$B$12603,MATCH(A952,'[2]cotton-prices-historical-chart-'!$A$10700:$A$12603,0))</f>
        <v>0.72750000000000004</v>
      </c>
      <c r="D952" s="135">
        <f t="shared" si="30"/>
        <v>50.801324999999999</v>
      </c>
      <c r="E952">
        <f>INDEX('[3]wti-crude-oil-prices-10-year-da'!$B$655:$B$2543,MATCH(A952,'[3]wti-crude-oil-prices-10-year-da'!$A$655:$A$2543,0))</f>
        <v>48.52</v>
      </c>
      <c r="F952">
        <f t="shared" si="29"/>
        <v>3388.1516000000001</v>
      </c>
      <c r="G952" t="s">
        <v>241</v>
      </c>
    </row>
    <row r="953" spans="1:7" x14ac:dyDescent="0.25">
      <c r="A953" s="133">
        <v>43473</v>
      </c>
      <c r="B953" s="134">
        <v>70.14</v>
      </c>
      <c r="C953" s="134">
        <f>INDEX('[2]cotton-prices-historical-chart-'!$B$10700:$B$12603,MATCH(A953,'[2]cotton-prices-historical-chart-'!$A$10700:$A$12603,0))</f>
        <v>0.7167</v>
      </c>
      <c r="D953" s="135">
        <f t="shared" si="30"/>
        <v>50.269337999999998</v>
      </c>
      <c r="E953">
        <f>INDEX('[3]wti-crude-oil-prices-10-year-da'!$B$655:$B$2543,MATCH(A953,'[3]wti-crude-oil-prices-10-year-da'!$A$655:$A$2543,0))</f>
        <v>49.78</v>
      </c>
      <c r="F953">
        <f t="shared" si="29"/>
        <v>3491.5691999999999</v>
      </c>
      <c r="G953" t="s">
        <v>241</v>
      </c>
    </row>
    <row r="954" spans="1:7" x14ac:dyDescent="0.25">
      <c r="A954" s="133">
        <v>43474</v>
      </c>
      <c r="B954" s="134">
        <v>70.5</v>
      </c>
      <c r="C954" s="134">
        <f>INDEX('[2]cotton-prices-historical-chart-'!$B$10700:$B$12603,MATCH(A954,'[2]cotton-prices-historical-chart-'!$A$10700:$A$12603,0))</f>
        <v>0.73129999999999995</v>
      </c>
      <c r="D954" s="135">
        <f t="shared" si="30"/>
        <v>51.556649999999998</v>
      </c>
      <c r="E954">
        <f>INDEX('[3]wti-crude-oil-prices-10-year-da'!$B$655:$B$2543,MATCH(A954,'[3]wti-crude-oil-prices-10-year-da'!$A$655:$A$2543,0))</f>
        <v>52.36</v>
      </c>
      <c r="F954">
        <f t="shared" si="29"/>
        <v>3691.38</v>
      </c>
      <c r="G954" t="s">
        <v>241</v>
      </c>
    </row>
    <row r="955" spans="1:7" x14ac:dyDescent="0.25">
      <c r="A955" s="133">
        <v>43475</v>
      </c>
      <c r="B955" s="134">
        <v>70.459999999999994</v>
      </c>
      <c r="C955" s="134">
        <f>INDEX('[2]cotton-prices-historical-chart-'!$B$10700:$B$12603,MATCH(A955,'[2]cotton-prices-historical-chart-'!$A$10700:$A$12603,0))</f>
        <v>0.72850000000000004</v>
      </c>
      <c r="D955" s="135">
        <f t="shared" si="30"/>
        <v>51.330109999999998</v>
      </c>
      <c r="E955">
        <f>INDEX('[3]wti-crude-oil-prices-10-year-da'!$B$655:$B$2543,MATCH(A955,'[3]wti-crude-oil-prices-10-year-da'!$A$655:$A$2543,0))</f>
        <v>52.59</v>
      </c>
      <c r="F955">
        <f t="shared" si="29"/>
        <v>3705.4913999999999</v>
      </c>
      <c r="G955" t="s">
        <v>241</v>
      </c>
    </row>
    <row r="956" spans="1:7" x14ac:dyDescent="0.25">
      <c r="A956" s="133">
        <v>43476</v>
      </c>
      <c r="B956" s="134">
        <v>70.38</v>
      </c>
      <c r="C956" s="134">
        <f>INDEX('[2]cotton-prices-historical-chart-'!$B$10700:$B$12603,MATCH(A956,'[2]cotton-prices-historical-chart-'!$A$10700:$A$12603,0))</f>
        <v>0.72489999999999999</v>
      </c>
      <c r="D956" s="135">
        <f t="shared" si="30"/>
        <v>51.018461999999992</v>
      </c>
      <c r="E956">
        <f>INDEX('[3]wti-crude-oil-prices-10-year-da'!$B$655:$B$2543,MATCH(A956,'[3]wti-crude-oil-prices-10-year-da'!$A$655:$A$2543,0))</f>
        <v>51.59</v>
      </c>
      <c r="F956">
        <f t="shared" si="29"/>
        <v>3630.9041999999999</v>
      </c>
      <c r="G956" t="s">
        <v>241</v>
      </c>
    </row>
    <row r="957" spans="1:7" x14ac:dyDescent="0.25">
      <c r="A957" s="133">
        <v>43479</v>
      </c>
      <c r="B957" s="134">
        <v>70.78</v>
      </c>
      <c r="C957" s="134">
        <f>INDEX('[2]cotton-prices-historical-chart-'!$B$10700:$B$12603,MATCH(A957,'[2]cotton-prices-historical-chart-'!$A$10700:$A$12603,0))</f>
        <v>0.72989999999999999</v>
      </c>
      <c r="D957" s="135">
        <f t="shared" si="30"/>
        <v>51.662322000000003</v>
      </c>
      <c r="E957">
        <f>INDEX('[3]wti-crude-oil-prices-10-year-da'!$B$655:$B$2543,MATCH(A957,'[3]wti-crude-oil-prices-10-year-da'!$A$655:$A$2543,0))</f>
        <v>50.51</v>
      </c>
      <c r="F957">
        <f t="shared" si="29"/>
        <v>3575.0978</v>
      </c>
      <c r="G957" t="s">
        <v>241</v>
      </c>
    </row>
    <row r="958" spans="1:7" x14ac:dyDescent="0.25">
      <c r="A958" s="133">
        <v>43480</v>
      </c>
      <c r="B958" s="134">
        <v>71.08</v>
      </c>
      <c r="C958" s="134">
        <f>INDEX('[2]cotton-prices-historical-chart-'!$B$10700:$B$12603,MATCH(A958,'[2]cotton-prices-historical-chart-'!$A$10700:$A$12603,0))</f>
        <v>0.72360000000000002</v>
      </c>
      <c r="D958" s="135">
        <f t="shared" si="30"/>
        <v>51.433487999999997</v>
      </c>
      <c r="E958">
        <f>INDEX('[3]wti-crude-oil-prices-10-year-da'!$B$655:$B$2543,MATCH(A958,'[3]wti-crude-oil-prices-10-year-da'!$A$655:$A$2543,0))</f>
        <v>52.11</v>
      </c>
      <c r="F958">
        <f t="shared" si="29"/>
        <v>3703.9787999999999</v>
      </c>
      <c r="G958" t="s">
        <v>241</v>
      </c>
    </row>
    <row r="959" spans="1:7" x14ac:dyDescent="0.25">
      <c r="A959" s="133">
        <v>43481</v>
      </c>
      <c r="B959" s="134">
        <v>71.08</v>
      </c>
      <c r="C959" s="134">
        <f>INDEX('[2]cotton-prices-historical-chart-'!$B$10700:$B$12603,MATCH(A959,'[2]cotton-prices-historical-chart-'!$A$10700:$A$12603,0))</f>
        <v>0.73270000000000002</v>
      </c>
      <c r="D959" s="135">
        <f t="shared" si="30"/>
        <v>52.080316000000003</v>
      </c>
      <c r="E959">
        <f>INDEX('[3]wti-crude-oil-prices-10-year-da'!$B$655:$B$2543,MATCH(A959,'[3]wti-crude-oil-prices-10-year-da'!$A$655:$A$2543,0))</f>
        <v>52.37</v>
      </c>
      <c r="F959">
        <f t="shared" si="29"/>
        <v>3722.4595999999997</v>
      </c>
      <c r="G959" t="s">
        <v>241</v>
      </c>
    </row>
    <row r="960" spans="1:7" x14ac:dyDescent="0.25">
      <c r="A960" s="133">
        <v>43482</v>
      </c>
      <c r="B960" s="134">
        <v>71.05</v>
      </c>
      <c r="C960" s="134">
        <f>INDEX('[2]cotton-prices-historical-chart-'!$B$10700:$B$12603,MATCH(A960,'[2]cotton-prices-historical-chart-'!$A$10700:$A$12603,0))</f>
        <v>0.74370000000000003</v>
      </c>
      <c r="D960" s="135">
        <f t="shared" si="30"/>
        <v>52.839885000000002</v>
      </c>
      <c r="E960">
        <f>INDEX('[3]wti-crude-oil-prices-10-year-da'!$B$655:$B$2543,MATCH(A960,'[3]wti-crude-oil-prices-10-year-da'!$A$655:$A$2543,0))</f>
        <v>52.186</v>
      </c>
      <c r="F960">
        <f t="shared" si="29"/>
        <v>3707.8152999999998</v>
      </c>
      <c r="G960" t="s">
        <v>241</v>
      </c>
    </row>
    <row r="961" spans="1:7" x14ac:dyDescent="0.25">
      <c r="A961" s="133">
        <v>43483</v>
      </c>
      <c r="B961" s="134">
        <v>71.239999999999995</v>
      </c>
      <c r="C961" s="134">
        <f>INDEX('[2]cotton-prices-historical-chart-'!$B$10700:$B$12603,MATCH(A961,'[2]cotton-prices-historical-chart-'!$A$10700:$A$12603,0))</f>
        <v>0.7389</v>
      </c>
      <c r="D961" s="135">
        <f t="shared" si="30"/>
        <v>52.639235999999997</v>
      </c>
      <c r="E961">
        <f>INDEX('[3]wti-crude-oil-prices-10-year-da'!$B$655:$B$2543,MATCH(A961,'[3]wti-crude-oil-prices-10-year-da'!$A$655:$A$2543,0))</f>
        <v>53.944000000000003</v>
      </c>
      <c r="F961">
        <f t="shared" si="29"/>
        <v>3842.9705599999998</v>
      </c>
      <c r="G961" t="s">
        <v>241</v>
      </c>
    </row>
    <row r="962" spans="1:7" x14ac:dyDescent="0.25">
      <c r="A962" s="133">
        <v>43487</v>
      </c>
      <c r="B962" s="134">
        <v>71.23</v>
      </c>
      <c r="C962" s="134">
        <f>INDEX('[2]cotton-prices-historical-chart-'!$B$10700:$B$12603,MATCH(A962,'[2]cotton-prices-historical-chart-'!$A$10700:$A$12603,0))</f>
        <v>0.73129999999999995</v>
      </c>
      <c r="D962" s="135">
        <f t="shared" si="30"/>
        <v>52.090499000000001</v>
      </c>
      <c r="E962">
        <f>INDEX('[3]wti-crude-oil-prices-10-year-da'!$B$655:$B$2543,MATCH(A962,'[3]wti-crude-oil-prices-10-year-da'!$A$655:$A$2543,0))</f>
        <v>52.921999999999997</v>
      </c>
      <c r="F962">
        <f t="shared" si="29"/>
        <v>3769.6340599999999</v>
      </c>
      <c r="G962" t="s">
        <v>241</v>
      </c>
    </row>
    <row r="963" spans="1:7" x14ac:dyDescent="0.25">
      <c r="A963" s="133">
        <v>43488</v>
      </c>
      <c r="B963" s="134">
        <v>71.2</v>
      </c>
      <c r="C963" s="134">
        <f>INDEX('[2]cotton-prices-historical-chart-'!$B$10700:$B$12603,MATCH(A963,'[2]cotton-prices-historical-chart-'!$A$10700:$A$12603,0))</f>
        <v>0.73519999999999996</v>
      </c>
      <c r="D963" s="135">
        <f t="shared" si="30"/>
        <v>52.346240000000002</v>
      </c>
      <c r="E963">
        <f>INDEX('[3]wti-crude-oil-prices-10-year-da'!$B$655:$B$2543,MATCH(A963,'[3]wti-crude-oil-prices-10-year-da'!$A$655:$A$2543,0))</f>
        <v>52.62</v>
      </c>
      <c r="F963">
        <f t="shared" ref="F963:F1026" si="31">IFERROR(E963*B963,"")</f>
        <v>3746.5439999999999</v>
      </c>
      <c r="G963" t="s">
        <v>241</v>
      </c>
    </row>
    <row r="964" spans="1:7" x14ac:dyDescent="0.25">
      <c r="A964" s="133">
        <v>43489</v>
      </c>
      <c r="B964" s="134">
        <v>70.989999999999995</v>
      </c>
      <c r="C964" s="134">
        <f>INDEX('[2]cotton-prices-historical-chart-'!$B$10700:$B$12603,MATCH(A964,'[2]cotton-prices-historical-chart-'!$A$10700:$A$12603,0))</f>
        <v>0.73140000000000005</v>
      </c>
      <c r="D964" s="135">
        <f t="shared" si="30"/>
        <v>51.922086</v>
      </c>
      <c r="E964">
        <f>INDEX('[3]wti-crude-oil-prices-10-year-da'!$B$655:$B$2543,MATCH(A964,'[3]wti-crude-oil-prices-10-year-da'!$A$655:$A$2543,0))</f>
        <v>53.13</v>
      </c>
      <c r="F964">
        <f t="shared" si="31"/>
        <v>3771.6986999999999</v>
      </c>
      <c r="G964" t="s">
        <v>241</v>
      </c>
    </row>
    <row r="965" spans="1:7" x14ac:dyDescent="0.25">
      <c r="A965" s="133">
        <v>43490</v>
      </c>
      <c r="B965" s="134">
        <v>70.98</v>
      </c>
      <c r="C965" s="134">
        <f>INDEX('[2]cotton-prices-historical-chart-'!$B$10700:$B$12603,MATCH(A965,'[2]cotton-prices-historical-chart-'!$A$10700:$A$12603,0))</f>
        <v>0.74129999999999996</v>
      </c>
      <c r="D965" s="135">
        <f t="shared" si="30"/>
        <v>52.617474000000001</v>
      </c>
      <c r="E965">
        <f>INDEX('[3]wti-crude-oil-prices-10-year-da'!$B$655:$B$2543,MATCH(A965,'[3]wti-crude-oil-prices-10-year-da'!$A$655:$A$2543,0))</f>
        <v>53.69</v>
      </c>
      <c r="F965">
        <f t="shared" si="31"/>
        <v>3810.9162000000001</v>
      </c>
      <c r="G965" t="s">
        <v>241</v>
      </c>
    </row>
    <row r="966" spans="1:7" x14ac:dyDescent="0.25">
      <c r="A966" s="133">
        <v>43493</v>
      </c>
      <c r="B966" s="134">
        <v>71.08</v>
      </c>
      <c r="C966" s="134">
        <f>INDEX('[2]cotton-prices-historical-chart-'!$B$10700:$B$12603,MATCH(A966,'[2]cotton-prices-historical-chart-'!$A$10700:$A$12603,0))</f>
        <v>0.73850000000000005</v>
      </c>
      <c r="D966" s="135">
        <f t="shared" si="30"/>
        <v>52.492580000000004</v>
      </c>
      <c r="E966">
        <f>INDEX('[3]wti-crude-oil-prices-10-year-da'!$B$655:$B$2543,MATCH(A966,'[3]wti-crude-oil-prices-10-year-da'!$A$655:$A$2543,0))</f>
        <v>51.99</v>
      </c>
      <c r="F966">
        <f t="shared" si="31"/>
        <v>3695.4492</v>
      </c>
      <c r="G966" t="s">
        <v>241</v>
      </c>
    </row>
    <row r="967" spans="1:7" x14ac:dyDescent="0.25">
      <c r="A967" s="133">
        <v>43494</v>
      </c>
      <c r="B967" s="134">
        <v>71.39</v>
      </c>
      <c r="C967" s="134">
        <f>INDEX('[2]cotton-prices-historical-chart-'!$B$10700:$B$12603,MATCH(A967,'[2]cotton-prices-historical-chart-'!$A$10700:$A$12603,0))</f>
        <v>0.74150000000000005</v>
      </c>
      <c r="D967" s="135">
        <f t="shared" si="30"/>
        <v>52.935685000000007</v>
      </c>
      <c r="E967">
        <f>INDEX('[3]wti-crude-oil-prices-10-year-da'!$B$655:$B$2543,MATCH(A967,'[3]wti-crude-oil-prices-10-year-da'!$A$655:$A$2543,0))</f>
        <v>53.31</v>
      </c>
      <c r="F967">
        <f t="shared" si="31"/>
        <v>3805.8009000000002</v>
      </c>
      <c r="G967" t="s">
        <v>241</v>
      </c>
    </row>
    <row r="968" spans="1:7" x14ac:dyDescent="0.25">
      <c r="A968" s="133">
        <v>43495</v>
      </c>
      <c r="B968" s="134">
        <v>71.02</v>
      </c>
      <c r="C968" s="134">
        <f>INDEX('[2]cotton-prices-historical-chart-'!$B$10700:$B$12603,MATCH(A968,'[2]cotton-prices-historical-chart-'!$A$10700:$A$12603,0))</f>
        <v>0.74360000000000004</v>
      </c>
      <c r="D968" s="135">
        <f t="shared" si="30"/>
        <v>52.810471999999997</v>
      </c>
      <c r="E968">
        <f>INDEX('[3]wti-crude-oil-prices-10-year-da'!$B$655:$B$2543,MATCH(A968,'[3]wti-crude-oil-prices-10-year-da'!$A$655:$A$2543,0))</f>
        <v>54.23</v>
      </c>
      <c r="F968">
        <f t="shared" si="31"/>
        <v>3851.4145999999996</v>
      </c>
      <c r="G968" t="s">
        <v>241</v>
      </c>
    </row>
    <row r="969" spans="1:7" x14ac:dyDescent="0.25">
      <c r="A969" s="133">
        <v>43496</v>
      </c>
      <c r="B969" s="134">
        <v>70.97</v>
      </c>
      <c r="C969" s="134">
        <f>INDEX('[2]cotton-prices-historical-chart-'!$B$10700:$B$12603,MATCH(A969,'[2]cotton-prices-historical-chart-'!$A$10700:$A$12603,0))</f>
        <v>0.74399999999999999</v>
      </c>
      <c r="D969" s="135">
        <f t="shared" si="30"/>
        <v>52.801679999999998</v>
      </c>
      <c r="E969">
        <f>INDEX('[3]wti-crude-oil-prices-10-year-da'!$B$655:$B$2543,MATCH(A969,'[3]wti-crude-oil-prices-10-year-da'!$A$655:$A$2543,0))</f>
        <v>53.79</v>
      </c>
      <c r="F969">
        <f t="shared" si="31"/>
        <v>3817.4762999999998</v>
      </c>
      <c r="G969" t="s">
        <v>241</v>
      </c>
    </row>
    <row r="970" spans="1:7" x14ac:dyDescent="0.25">
      <c r="A970" s="133">
        <v>43497</v>
      </c>
      <c r="B970" s="134">
        <v>71.459999999999994</v>
      </c>
      <c r="C970" s="134">
        <f>INDEX('[2]cotton-prices-historical-chart-'!$B$10700:$B$12603,MATCH(A970,'[2]cotton-prices-historical-chart-'!$A$10700:$A$12603,0))</f>
        <v>0.73640000000000005</v>
      </c>
      <c r="D970" s="135">
        <f t="shared" si="30"/>
        <v>52.623143999999996</v>
      </c>
      <c r="E970">
        <f>INDEX('[3]wti-crude-oil-prices-10-year-da'!$B$655:$B$2543,MATCH(A970,'[3]wti-crude-oil-prices-10-year-da'!$A$655:$A$2543,0))</f>
        <v>55.26</v>
      </c>
      <c r="F970">
        <f t="shared" si="31"/>
        <v>3948.8795999999993</v>
      </c>
      <c r="G970" t="s">
        <v>241</v>
      </c>
    </row>
    <row r="971" spans="1:7" x14ac:dyDescent="0.25">
      <c r="A971" s="133">
        <v>43500</v>
      </c>
      <c r="B971" s="134">
        <v>71.69</v>
      </c>
      <c r="C971" s="134">
        <f>INDEX('[2]cotton-prices-historical-chart-'!$B$10700:$B$12603,MATCH(A971,'[2]cotton-prices-historical-chart-'!$A$10700:$A$12603,0))</f>
        <v>0.72760000000000002</v>
      </c>
      <c r="D971" s="135">
        <f t="shared" si="30"/>
        <v>52.161644000000003</v>
      </c>
      <c r="E971">
        <f>INDEX('[3]wti-crude-oil-prices-10-year-da'!$B$655:$B$2543,MATCH(A971,'[3]wti-crude-oil-prices-10-year-da'!$A$655:$A$2543,0))</f>
        <v>54.56</v>
      </c>
      <c r="F971">
        <f t="shared" si="31"/>
        <v>3911.4063999999998</v>
      </c>
      <c r="G971" t="s">
        <v>241</v>
      </c>
    </row>
    <row r="972" spans="1:7" x14ac:dyDescent="0.25">
      <c r="A972" s="133">
        <v>43501</v>
      </c>
      <c r="B972" s="134">
        <v>71.510000000000005</v>
      </c>
      <c r="C972" s="134">
        <f>INDEX('[2]cotton-prices-historical-chart-'!$B$10700:$B$12603,MATCH(A972,'[2]cotton-prices-historical-chart-'!$A$10700:$A$12603,0))</f>
        <v>0.73399999999999999</v>
      </c>
      <c r="D972" s="135">
        <f t="shared" si="30"/>
        <v>52.488340000000001</v>
      </c>
      <c r="E972">
        <f>INDEX('[3]wti-crude-oil-prices-10-year-da'!$B$655:$B$2543,MATCH(A972,'[3]wti-crude-oil-prices-10-year-da'!$A$655:$A$2543,0))</f>
        <v>53.66</v>
      </c>
      <c r="F972">
        <f t="shared" si="31"/>
        <v>3837.2266</v>
      </c>
      <c r="G972" t="s">
        <v>241</v>
      </c>
    </row>
    <row r="973" spans="1:7" x14ac:dyDescent="0.25">
      <c r="A973" s="133">
        <v>43502</v>
      </c>
      <c r="B973" s="134">
        <v>71.59</v>
      </c>
      <c r="C973" s="134">
        <f>INDEX('[2]cotton-prices-historical-chart-'!$B$10700:$B$12603,MATCH(A973,'[2]cotton-prices-historical-chart-'!$A$10700:$A$12603,0))</f>
        <v>0.73660000000000003</v>
      </c>
      <c r="D973" s="135">
        <f t="shared" si="30"/>
        <v>52.733194000000005</v>
      </c>
      <c r="E973">
        <f>INDEX('[3]wti-crude-oil-prices-10-year-da'!$B$655:$B$2543,MATCH(A973,'[3]wti-crude-oil-prices-10-year-da'!$A$655:$A$2543,0))</f>
        <v>54.01</v>
      </c>
      <c r="F973">
        <f t="shared" si="31"/>
        <v>3866.5758999999998</v>
      </c>
      <c r="G973" t="s">
        <v>241</v>
      </c>
    </row>
    <row r="974" spans="1:7" x14ac:dyDescent="0.25">
      <c r="A974" s="133">
        <v>43503</v>
      </c>
      <c r="B974" s="134">
        <v>71.31</v>
      </c>
      <c r="C974" s="134">
        <f>INDEX('[2]cotton-prices-historical-chart-'!$B$10700:$B$12603,MATCH(A974,'[2]cotton-prices-historical-chart-'!$A$10700:$A$12603,0))</f>
        <v>0.72809999999999997</v>
      </c>
      <c r="D974" s="135">
        <f t="shared" si="30"/>
        <v>51.920811</v>
      </c>
      <c r="E974">
        <f>INDEX('[3]wti-crude-oil-prices-10-year-da'!$B$655:$B$2543,MATCH(A974,'[3]wti-crude-oil-prices-10-year-da'!$A$655:$A$2543,0))</f>
        <v>52.64</v>
      </c>
      <c r="F974">
        <f t="shared" si="31"/>
        <v>3753.7584000000002</v>
      </c>
      <c r="G974" t="s">
        <v>241</v>
      </c>
    </row>
    <row r="975" spans="1:7" x14ac:dyDescent="0.25">
      <c r="A975" s="133">
        <v>43504</v>
      </c>
      <c r="B975" s="134">
        <v>71.16</v>
      </c>
      <c r="C975" s="134">
        <f>INDEX('[2]cotton-prices-historical-chart-'!$B$10700:$B$12603,MATCH(A975,'[2]cotton-prices-historical-chart-'!$A$10700:$A$12603,0))</f>
        <v>0.72550000000000003</v>
      </c>
      <c r="D975" s="135">
        <f t="shared" si="30"/>
        <v>51.626579999999997</v>
      </c>
      <c r="E975">
        <f>INDEX('[3]wti-crude-oil-prices-10-year-da'!$B$655:$B$2543,MATCH(A975,'[3]wti-crude-oil-prices-10-year-da'!$A$655:$A$2543,0))</f>
        <v>52.72</v>
      </c>
      <c r="F975">
        <f t="shared" si="31"/>
        <v>3751.5551999999998</v>
      </c>
      <c r="G975" t="s">
        <v>241</v>
      </c>
    </row>
    <row r="976" spans="1:7" x14ac:dyDescent="0.25">
      <c r="A976" s="133">
        <v>43507</v>
      </c>
      <c r="B976" s="134">
        <v>71.23</v>
      </c>
      <c r="C976" s="134">
        <f>INDEX('[2]cotton-prices-historical-chart-'!$B$10700:$B$12603,MATCH(A976,'[2]cotton-prices-historical-chart-'!$A$10700:$A$12603,0))</f>
        <v>0.70550000000000002</v>
      </c>
      <c r="D976" s="135">
        <f t="shared" si="30"/>
        <v>50.252765000000004</v>
      </c>
      <c r="E976">
        <f>INDEX('[3]wti-crude-oil-prices-10-year-da'!$B$655:$B$2543,MATCH(A976,'[3]wti-crude-oil-prices-10-year-da'!$A$655:$A$2543,0))</f>
        <v>52.41</v>
      </c>
      <c r="F976">
        <f t="shared" si="31"/>
        <v>3733.1642999999999</v>
      </c>
      <c r="G976" t="s">
        <v>241</v>
      </c>
    </row>
    <row r="977" spans="1:7" x14ac:dyDescent="0.25">
      <c r="A977" s="133">
        <v>43508</v>
      </c>
      <c r="B977" s="134">
        <v>70.53</v>
      </c>
      <c r="C977" s="134">
        <f>INDEX('[2]cotton-prices-historical-chart-'!$B$10700:$B$12603,MATCH(A977,'[2]cotton-prices-historical-chart-'!$A$10700:$A$12603,0))</f>
        <v>0.69779999999999998</v>
      </c>
      <c r="D977" s="135">
        <f t="shared" si="30"/>
        <v>49.215834000000001</v>
      </c>
      <c r="E977">
        <f>INDEX('[3]wti-crude-oil-prices-10-year-da'!$B$655:$B$2543,MATCH(A977,'[3]wti-crude-oil-prices-10-year-da'!$A$655:$A$2543,0))</f>
        <v>53.1</v>
      </c>
      <c r="F977">
        <f t="shared" si="31"/>
        <v>3745.143</v>
      </c>
      <c r="G977" t="s">
        <v>241</v>
      </c>
    </row>
    <row r="978" spans="1:7" x14ac:dyDescent="0.25">
      <c r="A978" s="133">
        <v>43509</v>
      </c>
      <c r="B978" s="134">
        <v>70.86</v>
      </c>
      <c r="C978" s="134">
        <f>INDEX('[2]cotton-prices-historical-chart-'!$B$10700:$B$12603,MATCH(A978,'[2]cotton-prices-historical-chart-'!$A$10700:$A$12603,0))</f>
        <v>0.6986</v>
      </c>
      <c r="D978" s="135">
        <f t="shared" si="30"/>
        <v>49.502795999999996</v>
      </c>
      <c r="E978">
        <f>INDEX('[3]wti-crude-oil-prices-10-year-da'!$B$655:$B$2543,MATCH(A978,'[3]wti-crude-oil-prices-10-year-da'!$A$655:$A$2543,0))</f>
        <v>53.9</v>
      </c>
      <c r="F978">
        <f t="shared" si="31"/>
        <v>3819.3539999999998</v>
      </c>
      <c r="G978" t="s">
        <v>241</v>
      </c>
    </row>
    <row r="979" spans="1:7" x14ac:dyDescent="0.25">
      <c r="A979" s="133">
        <v>43510</v>
      </c>
      <c r="B979" s="134">
        <v>71.010000000000005</v>
      </c>
      <c r="C979" s="134">
        <f>INDEX('[2]cotton-prices-historical-chart-'!$B$10700:$B$12603,MATCH(A979,'[2]cotton-prices-historical-chart-'!$A$10700:$A$12603,0))</f>
        <v>0.70130000000000003</v>
      </c>
      <c r="D979" s="135">
        <f t="shared" si="30"/>
        <v>49.799313000000005</v>
      </c>
      <c r="E979">
        <f>INDEX('[3]wti-crude-oil-prices-10-year-da'!$B$655:$B$2543,MATCH(A979,'[3]wti-crude-oil-prices-10-year-da'!$A$655:$A$2543,0))</f>
        <v>54.485999999999997</v>
      </c>
      <c r="F979">
        <f t="shared" si="31"/>
        <v>3869.0508600000003</v>
      </c>
      <c r="G979" t="s">
        <v>241</v>
      </c>
    </row>
    <row r="980" spans="1:7" x14ac:dyDescent="0.25">
      <c r="A980" s="133">
        <v>43511</v>
      </c>
      <c r="B980" s="134">
        <v>71.33</v>
      </c>
      <c r="C980" s="134">
        <f>INDEX('[2]cotton-prices-historical-chart-'!$B$10700:$B$12603,MATCH(A980,'[2]cotton-prices-historical-chart-'!$A$10700:$A$12603,0))</f>
        <v>0.70220000000000005</v>
      </c>
      <c r="D980" s="135">
        <f t="shared" si="30"/>
        <v>50.087926000000003</v>
      </c>
      <c r="E980">
        <f>INDEX('[3]wti-crude-oil-prices-10-year-da'!$B$655:$B$2543,MATCH(A980,'[3]wti-crude-oil-prices-10-year-da'!$A$655:$A$2543,0))</f>
        <v>55.746000000000002</v>
      </c>
      <c r="F980">
        <f t="shared" si="31"/>
        <v>3976.3621800000001</v>
      </c>
      <c r="G980" t="s">
        <v>241</v>
      </c>
    </row>
    <row r="981" spans="1:7" x14ac:dyDescent="0.25">
      <c r="A981" s="133">
        <v>43515</v>
      </c>
      <c r="B981" s="134">
        <v>71.3</v>
      </c>
      <c r="C981" s="134">
        <f>INDEX('[2]cotton-prices-historical-chart-'!$B$10700:$B$12603,MATCH(A981,'[2]cotton-prices-historical-chart-'!$A$10700:$A$12603,0))</f>
        <v>0.70409999999999995</v>
      </c>
      <c r="D981" s="135">
        <f t="shared" si="30"/>
        <v>50.202329999999996</v>
      </c>
      <c r="E981">
        <f>INDEX('[3]wti-crude-oil-prices-10-year-da'!$B$655:$B$2543,MATCH(A981,'[3]wti-crude-oil-prices-10-year-da'!$A$655:$A$2543,0))</f>
        <v>56.305999999999997</v>
      </c>
      <c r="F981">
        <f t="shared" si="31"/>
        <v>4014.6177999999995</v>
      </c>
      <c r="G981" t="s">
        <v>241</v>
      </c>
    </row>
    <row r="982" spans="1:7" x14ac:dyDescent="0.25">
      <c r="A982" s="133">
        <v>43516</v>
      </c>
      <c r="B982" s="134">
        <v>71.040000000000006</v>
      </c>
      <c r="C982" s="134">
        <f>INDEX('[2]cotton-prices-historical-chart-'!$B$10700:$B$12603,MATCH(A982,'[2]cotton-prices-historical-chart-'!$A$10700:$A$12603,0))</f>
        <v>0.70279999999999998</v>
      </c>
      <c r="D982" s="135">
        <f t="shared" si="30"/>
        <v>49.926912000000002</v>
      </c>
      <c r="E982">
        <f>INDEX('[3]wti-crude-oil-prices-10-year-da'!$B$655:$B$2543,MATCH(A982,'[3]wti-crude-oil-prices-10-year-da'!$A$655:$A$2543,0))</f>
        <v>57.112000000000002</v>
      </c>
      <c r="F982">
        <f t="shared" si="31"/>
        <v>4057.2364800000005</v>
      </c>
      <c r="G982" t="s">
        <v>241</v>
      </c>
    </row>
    <row r="983" spans="1:7" x14ac:dyDescent="0.25">
      <c r="A983" s="133">
        <v>43517</v>
      </c>
      <c r="B983" s="134">
        <v>71.19</v>
      </c>
      <c r="C983" s="134">
        <f>INDEX('[2]cotton-prices-historical-chart-'!$B$10700:$B$12603,MATCH(A983,'[2]cotton-prices-historical-chart-'!$A$10700:$A$12603,0))</f>
        <v>0.72189999999999999</v>
      </c>
      <c r="D983" s="135">
        <f t="shared" si="30"/>
        <v>51.392060999999998</v>
      </c>
      <c r="E983">
        <f>INDEX('[3]wti-crude-oil-prices-10-year-da'!$B$655:$B$2543,MATCH(A983,'[3]wti-crude-oil-prices-10-year-da'!$A$655:$A$2543,0))</f>
        <v>56.96</v>
      </c>
      <c r="F983">
        <f t="shared" si="31"/>
        <v>4054.9823999999999</v>
      </c>
      <c r="G983" t="s">
        <v>241</v>
      </c>
    </row>
    <row r="984" spans="1:7" x14ac:dyDescent="0.25">
      <c r="A984" s="133">
        <v>43518</v>
      </c>
      <c r="B984" s="134">
        <v>71.040000000000006</v>
      </c>
      <c r="C984" s="134">
        <f>INDEX('[2]cotton-prices-historical-chart-'!$B$10700:$B$12603,MATCH(A984,'[2]cotton-prices-historical-chart-'!$A$10700:$A$12603,0))</f>
        <v>0.71840000000000004</v>
      </c>
      <c r="D984" s="135">
        <f t="shared" si="30"/>
        <v>51.035136000000008</v>
      </c>
      <c r="E984">
        <f>INDEX('[3]wti-crude-oil-prices-10-year-da'!$B$655:$B$2543,MATCH(A984,'[3]wti-crude-oil-prices-10-year-da'!$A$655:$A$2543,0))</f>
        <v>57.26</v>
      </c>
      <c r="F984">
        <f t="shared" si="31"/>
        <v>4067.7504000000004</v>
      </c>
      <c r="G984" t="s">
        <v>241</v>
      </c>
    </row>
    <row r="985" spans="1:7" x14ac:dyDescent="0.25">
      <c r="A985" s="133">
        <v>43521</v>
      </c>
      <c r="B985" s="134">
        <v>70.83</v>
      </c>
      <c r="C985" s="134">
        <f>INDEX('[2]cotton-prices-historical-chart-'!$B$10700:$B$12603,MATCH(A985,'[2]cotton-prices-historical-chart-'!$A$10700:$A$12603,0))</f>
        <v>0.72160000000000002</v>
      </c>
      <c r="D985" s="135">
        <f t="shared" si="30"/>
        <v>51.110928000000001</v>
      </c>
      <c r="E985">
        <f>INDEX('[3]wti-crude-oil-prices-10-year-da'!$B$655:$B$2543,MATCH(A985,'[3]wti-crude-oil-prices-10-year-da'!$A$655:$A$2543,0))</f>
        <v>55.48</v>
      </c>
      <c r="F985">
        <f t="shared" si="31"/>
        <v>3929.6483999999996</v>
      </c>
      <c r="G985" t="s">
        <v>241</v>
      </c>
    </row>
    <row r="986" spans="1:7" x14ac:dyDescent="0.25">
      <c r="A986" s="133">
        <v>43522</v>
      </c>
      <c r="B986" s="134">
        <v>71</v>
      </c>
      <c r="C986" s="134">
        <f>INDEX('[2]cotton-prices-historical-chart-'!$B$10700:$B$12603,MATCH(A986,'[2]cotton-prices-historical-chart-'!$A$10700:$A$12603,0))</f>
        <v>0.71319999999999995</v>
      </c>
      <c r="D986" s="135">
        <f t="shared" si="30"/>
        <v>50.637199999999993</v>
      </c>
      <c r="E986">
        <f>INDEX('[3]wti-crude-oil-prices-10-year-da'!$B$655:$B$2543,MATCH(A986,'[3]wti-crude-oil-prices-10-year-da'!$A$655:$A$2543,0))</f>
        <v>55.5</v>
      </c>
      <c r="F986">
        <f t="shared" si="31"/>
        <v>3940.5</v>
      </c>
      <c r="G986" t="s">
        <v>241</v>
      </c>
    </row>
    <row r="987" spans="1:7" x14ac:dyDescent="0.25">
      <c r="A987" s="133">
        <v>43523</v>
      </c>
      <c r="B987" s="134">
        <v>71.22</v>
      </c>
      <c r="C987" s="134">
        <f>INDEX('[2]cotton-prices-historical-chart-'!$B$10700:$B$12603,MATCH(A987,'[2]cotton-prices-historical-chart-'!$A$10700:$A$12603,0))</f>
        <v>0.71889999999999998</v>
      </c>
      <c r="D987" s="135">
        <f t="shared" si="30"/>
        <v>51.200057999999999</v>
      </c>
      <c r="E987">
        <f>INDEX('[3]wti-crude-oil-prices-10-year-da'!$B$655:$B$2543,MATCH(A987,'[3]wti-crude-oil-prices-10-year-da'!$A$655:$A$2543,0))</f>
        <v>56.94</v>
      </c>
      <c r="F987">
        <f t="shared" si="31"/>
        <v>4055.2667999999999</v>
      </c>
      <c r="G987" t="s">
        <v>241</v>
      </c>
    </row>
    <row r="988" spans="1:7" x14ac:dyDescent="0.25">
      <c r="A988" s="133">
        <v>43524</v>
      </c>
      <c r="B988" s="134">
        <v>70.81</v>
      </c>
      <c r="C988" s="134">
        <f>INDEX('[2]cotton-prices-historical-chart-'!$B$10700:$B$12603,MATCH(A988,'[2]cotton-prices-historical-chart-'!$A$10700:$A$12603,0))</f>
        <v>0.72599999999999998</v>
      </c>
      <c r="D988" s="135">
        <f t="shared" si="30"/>
        <v>51.408059999999999</v>
      </c>
      <c r="E988">
        <f>INDEX('[3]wti-crude-oil-prices-10-year-da'!$B$655:$B$2543,MATCH(A988,'[3]wti-crude-oil-prices-10-year-da'!$A$655:$A$2543,0))</f>
        <v>57.22</v>
      </c>
      <c r="F988">
        <f t="shared" si="31"/>
        <v>4051.7482</v>
      </c>
      <c r="G988" t="s">
        <v>241</v>
      </c>
    </row>
    <row r="989" spans="1:7" x14ac:dyDescent="0.25">
      <c r="A989" s="133">
        <v>43525</v>
      </c>
      <c r="B989" s="134">
        <v>71</v>
      </c>
      <c r="C989" s="134">
        <f>INDEX('[2]cotton-prices-historical-chart-'!$B$10700:$B$12603,MATCH(A989,'[2]cotton-prices-historical-chart-'!$A$10700:$A$12603,0))</f>
        <v>0.73850000000000005</v>
      </c>
      <c r="D989" s="135">
        <f t="shared" si="30"/>
        <v>52.433500000000002</v>
      </c>
      <c r="E989">
        <f>INDEX('[3]wti-crude-oil-prices-10-year-da'!$B$655:$B$2543,MATCH(A989,'[3]wti-crude-oil-prices-10-year-da'!$A$655:$A$2543,0))</f>
        <v>55.8</v>
      </c>
      <c r="F989">
        <f t="shared" si="31"/>
        <v>3961.7999999999997</v>
      </c>
      <c r="G989" t="s">
        <v>241</v>
      </c>
    </row>
    <row r="990" spans="1:7" x14ac:dyDescent="0.25">
      <c r="A990" s="133">
        <v>43528</v>
      </c>
      <c r="B990" s="134">
        <v>70.900000000000006</v>
      </c>
      <c r="C990" s="134">
        <f>INDEX('[2]cotton-prices-historical-chart-'!$B$10700:$B$12603,MATCH(A990,'[2]cotton-prices-historical-chart-'!$A$10700:$A$12603,0))</f>
        <v>0.73129999999999995</v>
      </c>
      <c r="D990" s="135">
        <f t="shared" si="30"/>
        <v>51.849170000000001</v>
      </c>
      <c r="E990">
        <f>INDEX('[3]wti-crude-oil-prices-10-year-da'!$B$655:$B$2543,MATCH(A990,'[3]wti-crude-oil-prices-10-year-da'!$A$655:$A$2543,0))</f>
        <v>56.59</v>
      </c>
      <c r="F990">
        <f t="shared" si="31"/>
        <v>4012.2310000000007</v>
      </c>
      <c r="G990" t="s">
        <v>241</v>
      </c>
    </row>
    <row r="991" spans="1:7" x14ac:dyDescent="0.25">
      <c r="A991" s="133">
        <v>43529</v>
      </c>
      <c r="B991" s="134">
        <v>70.47</v>
      </c>
      <c r="C991" s="134">
        <f>INDEX('[2]cotton-prices-historical-chart-'!$B$10700:$B$12603,MATCH(A991,'[2]cotton-prices-historical-chart-'!$A$10700:$A$12603,0))</f>
        <v>0.74609999999999999</v>
      </c>
      <c r="D991" s="135">
        <f t="shared" si="30"/>
        <v>52.577666999999998</v>
      </c>
      <c r="E991">
        <f>INDEX('[3]wti-crude-oil-prices-10-year-da'!$B$655:$B$2543,MATCH(A991,'[3]wti-crude-oil-prices-10-year-da'!$A$655:$A$2543,0))</f>
        <v>56.56</v>
      </c>
      <c r="F991">
        <f t="shared" si="31"/>
        <v>3985.7832000000003</v>
      </c>
      <c r="G991" t="s">
        <v>241</v>
      </c>
    </row>
    <row r="992" spans="1:7" x14ac:dyDescent="0.25">
      <c r="A992" s="133">
        <v>43530</v>
      </c>
      <c r="B992" s="134">
        <v>70.09</v>
      </c>
      <c r="C992" s="134">
        <f>INDEX('[2]cotton-prices-historical-chart-'!$B$10700:$B$12603,MATCH(A992,'[2]cotton-prices-historical-chart-'!$A$10700:$A$12603,0))</f>
        <v>0.74209999999999998</v>
      </c>
      <c r="D992" s="135">
        <f t="shared" ref="D992:D1054" si="32">C992*B992</f>
        <v>52.013789000000003</v>
      </c>
      <c r="E992">
        <f>INDEX('[3]wti-crude-oil-prices-10-year-da'!$B$655:$B$2543,MATCH(A992,'[3]wti-crude-oil-prices-10-year-da'!$A$655:$A$2543,0))</f>
        <v>56.22</v>
      </c>
      <c r="F992">
        <f t="shared" si="31"/>
        <v>3940.4598000000001</v>
      </c>
      <c r="G992" t="s">
        <v>241</v>
      </c>
    </row>
    <row r="993" spans="1:7" x14ac:dyDescent="0.25">
      <c r="A993" s="133">
        <v>43531</v>
      </c>
      <c r="B993" s="134">
        <v>70.209999999999994</v>
      </c>
      <c r="C993" s="134">
        <f>INDEX('[2]cotton-prices-historical-chart-'!$B$10700:$B$12603,MATCH(A993,'[2]cotton-prices-historical-chart-'!$A$10700:$A$12603,0))</f>
        <v>0.73109999999999997</v>
      </c>
      <c r="D993" s="135">
        <f t="shared" si="32"/>
        <v>51.330530999999993</v>
      </c>
      <c r="E993">
        <f>INDEX('[3]wti-crude-oil-prices-10-year-da'!$B$655:$B$2543,MATCH(A993,'[3]wti-crude-oil-prices-10-year-da'!$A$655:$A$2543,0))</f>
        <v>56.66</v>
      </c>
      <c r="F993">
        <f t="shared" si="31"/>
        <v>3978.0985999999994</v>
      </c>
      <c r="G993" t="s">
        <v>241</v>
      </c>
    </row>
    <row r="994" spans="1:7" x14ac:dyDescent="0.25">
      <c r="A994" s="133">
        <v>43532</v>
      </c>
      <c r="B994" s="134">
        <v>70.03</v>
      </c>
      <c r="C994" s="134">
        <f>INDEX('[2]cotton-prices-historical-chart-'!$B$10700:$B$12603,MATCH(A994,'[2]cotton-prices-historical-chart-'!$A$10700:$A$12603,0))</f>
        <v>0.7349</v>
      </c>
      <c r="D994" s="135">
        <f t="shared" si="32"/>
        <v>51.465046999999998</v>
      </c>
      <c r="E994">
        <f>INDEX('[3]wti-crude-oil-prices-10-year-da'!$B$655:$B$2543,MATCH(A994,'[3]wti-crude-oil-prices-10-year-da'!$A$655:$A$2543,0))</f>
        <v>56.07</v>
      </c>
      <c r="F994">
        <f t="shared" si="31"/>
        <v>3926.5821000000001</v>
      </c>
      <c r="G994" t="s">
        <v>241</v>
      </c>
    </row>
    <row r="995" spans="1:7" x14ac:dyDescent="0.25">
      <c r="A995" s="133">
        <v>43535</v>
      </c>
      <c r="B995" s="134">
        <v>69.72</v>
      </c>
      <c r="C995" s="134">
        <f>INDEX('[2]cotton-prices-historical-chart-'!$B$10700:$B$12603,MATCH(A995,'[2]cotton-prices-historical-chart-'!$A$10700:$A$12603,0))</f>
        <v>0.73199999999999998</v>
      </c>
      <c r="D995" s="135">
        <f t="shared" si="32"/>
        <v>51.035039999999995</v>
      </c>
      <c r="E995">
        <f>INDEX('[3]wti-crude-oil-prices-10-year-da'!$B$655:$B$2543,MATCH(A995,'[3]wti-crude-oil-prices-10-year-da'!$A$655:$A$2543,0))</f>
        <v>56.79</v>
      </c>
      <c r="F995">
        <f t="shared" si="31"/>
        <v>3959.3987999999999</v>
      </c>
      <c r="G995" t="s">
        <v>241</v>
      </c>
    </row>
    <row r="996" spans="1:7" x14ac:dyDescent="0.25">
      <c r="A996" s="133">
        <v>43536</v>
      </c>
      <c r="B996" s="134">
        <v>69.56</v>
      </c>
      <c r="C996" s="134">
        <f>INDEX('[2]cotton-prices-historical-chart-'!$B$10700:$B$12603,MATCH(A996,'[2]cotton-prices-historical-chart-'!$A$10700:$A$12603,0))</f>
        <v>0.74850000000000005</v>
      </c>
      <c r="D996" s="135">
        <f t="shared" si="32"/>
        <v>52.065660000000008</v>
      </c>
      <c r="E996">
        <f>INDEX('[3]wti-crude-oil-prices-10-year-da'!$B$655:$B$2543,MATCH(A996,'[3]wti-crude-oil-prices-10-year-da'!$A$655:$A$2543,0))</f>
        <v>56.87</v>
      </c>
      <c r="F996">
        <f t="shared" si="31"/>
        <v>3955.8771999999999</v>
      </c>
      <c r="G996" t="s">
        <v>241</v>
      </c>
    </row>
    <row r="997" spans="1:7" x14ac:dyDescent="0.25">
      <c r="A997" s="133">
        <v>43537</v>
      </c>
      <c r="B997" s="134">
        <v>69.680000000000007</v>
      </c>
      <c r="C997" s="134">
        <f>INDEX('[2]cotton-prices-historical-chart-'!$B$10700:$B$12603,MATCH(A997,'[2]cotton-prices-historical-chart-'!$A$10700:$A$12603,0))</f>
        <v>0.75719999999999998</v>
      </c>
      <c r="D997" s="135">
        <f t="shared" si="32"/>
        <v>52.761696000000001</v>
      </c>
      <c r="E997">
        <f>INDEX('[3]wti-crude-oil-prices-10-year-da'!$B$655:$B$2543,MATCH(A997,'[3]wti-crude-oil-prices-10-year-da'!$A$655:$A$2543,0))</f>
        <v>58.26</v>
      </c>
      <c r="F997">
        <f t="shared" si="31"/>
        <v>4059.5568000000003</v>
      </c>
      <c r="G997" t="s">
        <v>241</v>
      </c>
    </row>
    <row r="998" spans="1:7" x14ac:dyDescent="0.25">
      <c r="A998" s="133">
        <v>43538</v>
      </c>
      <c r="B998" s="134">
        <v>69.349999999999994</v>
      </c>
      <c r="C998" s="134">
        <f>INDEX('[2]cotton-prices-historical-chart-'!$B$10700:$B$12603,MATCH(A998,'[2]cotton-prices-historical-chart-'!$A$10700:$A$12603,0))</f>
        <v>0.74299999999999999</v>
      </c>
      <c r="D998" s="135">
        <f t="shared" si="32"/>
        <v>51.527049999999996</v>
      </c>
      <c r="E998">
        <f>INDEX('[3]wti-crude-oil-prices-10-year-da'!$B$655:$B$2543,MATCH(A998,'[3]wti-crude-oil-prices-10-year-da'!$A$655:$A$2543,0))</f>
        <v>58.61</v>
      </c>
      <c r="F998">
        <f t="shared" si="31"/>
        <v>4064.6034999999997</v>
      </c>
      <c r="G998" t="s">
        <v>241</v>
      </c>
    </row>
    <row r="999" spans="1:7" x14ac:dyDescent="0.25">
      <c r="A999" s="133">
        <v>43539</v>
      </c>
      <c r="B999" s="134">
        <v>68.95</v>
      </c>
      <c r="C999" s="134">
        <f>INDEX('[2]cotton-prices-historical-chart-'!$B$10700:$B$12603,MATCH(A999,'[2]cotton-prices-historical-chart-'!$A$10700:$A$12603,0))</f>
        <v>0.755</v>
      </c>
      <c r="D999" s="135">
        <f t="shared" si="32"/>
        <v>52.057250000000003</v>
      </c>
      <c r="E999">
        <f>INDEX('[3]wti-crude-oil-prices-10-year-da'!$B$655:$B$2543,MATCH(A999,'[3]wti-crude-oil-prices-10-year-da'!$A$655:$A$2543,0))</f>
        <v>58.58</v>
      </c>
      <c r="F999">
        <f t="shared" si="31"/>
        <v>4039.0909999999999</v>
      </c>
      <c r="G999" t="s">
        <v>241</v>
      </c>
    </row>
    <row r="1000" spans="1:7" x14ac:dyDescent="0.25">
      <c r="A1000" s="133">
        <v>43542</v>
      </c>
      <c r="B1000" s="134">
        <v>68.63</v>
      </c>
      <c r="C1000" s="134">
        <f>INDEX('[2]cotton-prices-historical-chart-'!$B$10700:$B$12603,MATCH(A1000,'[2]cotton-prices-historical-chart-'!$A$10700:$A$12603,0))</f>
        <v>0.75270000000000004</v>
      </c>
      <c r="D1000" s="135">
        <f t="shared" si="32"/>
        <v>51.657800999999999</v>
      </c>
      <c r="E1000">
        <f>INDEX('[3]wti-crude-oil-prices-10-year-da'!$B$655:$B$2543,MATCH(A1000,'[3]wti-crude-oil-prices-10-year-da'!$A$655:$A$2543,0))</f>
        <v>59.206000000000003</v>
      </c>
      <c r="F1000">
        <f t="shared" si="31"/>
        <v>4063.3077800000001</v>
      </c>
      <c r="G1000" t="s">
        <v>241</v>
      </c>
    </row>
    <row r="1001" spans="1:7" x14ac:dyDescent="0.25">
      <c r="A1001" s="133">
        <v>43543</v>
      </c>
      <c r="B1001" s="134">
        <v>69.010000000000005</v>
      </c>
      <c r="C1001" s="134">
        <f>INDEX('[2]cotton-prices-historical-chart-'!$B$10700:$B$12603,MATCH(A1001,'[2]cotton-prices-historical-chart-'!$A$10700:$A$12603,0))</f>
        <v>0.75649999999999995</v>
      </c>
      <c r="D1001" s="135">
        <f t="shared" si="32"/>
        <v>52.206065000000002</v>
      </c>
      <c r="E1001">
        <f>INDEX('[3]wti-crude-oil-prices-10-year-da'!$B$655:$B$2543,MATCH(A1001,'[3]wti-crude-oil-prices-10-year-da'!$A$655:$A$2543,0))</f>
        <v>59.186</v>
      </c>
      <c r="F1001">
        <f t="shared" si="31"/>
        <v>4084.4258600000003</v>
      </c>
      <c r="G1001" t="s">
        <v>241</v>
      </c>
    </row>
    <row r="1002" spans="1:7" x14ac:dyDescent="0.25">
      <c r="A1002" s="133">
        <v>43544</v>
      </c>
      <c r="B1002" s="134">
        <v>68.55</v>
      </c>
      <c r="C1002" s="134">
        <f>INDEX('[2]cotton-prices-historical-chart-'!$B$10700:$B$12603,MATCH(A1002,'[2]cotton-prices-historical-chart-'!$A$10700:$A$12603,0))</f>
        <v>0.755</v>
      </c>
      <c r="D1002" s="135">
        <f t="shared" si="32"/>
        <v>51.755249999999997</v>
      </c>
      <c r="E1002">
        <f>INDEX('[3]wti-crude-oil-prices-10-year-da'!$B$655:$B$2543,MATCH(A1002,'[3]wti-crude-oil-prices-10-year-da'!$A$655:$A$2543,0))</f>
        <v>60.15</v>
      </c>
      <c r="F1002">
        <f t="shared" si="31"/>
        <v>4123.2824999999993</v>
      </c>
      <c r="G1002" t="s">
        <v>241</v>
      </c>
    </row>
    <row r="1003" spans="1:7" x14ac:dyDescent="0.25">
      <c r="A1003" s="133">
        <v>43545</v>
      </c>
      <c r="B1003" s="134">
        <v>68.739999999999995</v>
      </c>
      <c r="C1003" s="134">
        <f>INDEX('[2]cotton-prices-historical-chart-'!$B$10700:$B$12603,MATCH(A1003,'[2]cotton-prices-historical-chart-'!$A$10700:$A$12603,0))</f>
        <v>0.77180000000000004</v>
      </c>
      <c r="D1003" s="135">
        <f t="shared" si="32"/>
        <v>53.053531999999997</v>
      </c>
      <c r="E1003">
        <f>INDEX('[3]wti-crude-oil-prices-10-year-da'!$B$655:$B$2543,MATCH(A1003,'[3]wti-crude-oil-prices-10-year-da'!$A$655:$A$2543,0))</f>
        <v>59.98</v>
      </c>
      <c r="F1003">
        <f t="shared" si="31"/>
        <v>4123.0251999999991</v>
      </c>
      <c r="G1003" t="s">
        <v>241</v>
      </c>
    </row>
    <row r="1004" spans="1:7" x14ac:dyDescent="0.25">
      <c r="A1004" s="133">
        <v>43546</v>
      </c>
      <c r="B1004" s="134">
        <v>69.19</v>
      </c>
      <c r="C1004" s="134">
        <f>INDEX('[2]cotton-prices-historical-chart-'!$B$10700:$B$12603,MATCH(A1004,'[2]cotton-prices-historical-chart-'!$A$10700:$A$12603,0))</f>
        <v>0.76580000000000004</v>
      </c>
      <c r="D1004" s="135">
        <f t="shared" si="32"/>
        <v>52.985702000000003</v>
      </c>
      <c r="E1004">
        <f>INDEX('[3]wti-crude-oil-prices-10-year-da'!$B$655:$B$2543,MATCH(A1004,'[3]wti-crude-oil-prices-10-year-da'!$A$655:$A$2543,0))</f>
        <v>59.04</v>
      </c>
      <c r="F1004">
        <f t="shared" si="31"/>
        <v>4084.9775999999997</v>
      </c>
      <c r="G1004" t="s">
        <v>241</v>
      </c>
    </row>
    <row r="1005" spans="1:7" x14ac:dyDescent="0.25">
      <c r="A1005" s="133">
        <v>43549</v>
      </c>
      <c r="B1005" s="134">
        <v>68.91</v>
      </c>
      <c r="C1005" s="134">
        <f>INDEX('[2]cotton-prices-historical-chart-'!$B$10700:$B$12603,MATCH(A1005,'[2]cotton-prices-historical-chart-'!$A$10700:$A$12603,0))</f>
        <v>0.77729999999999999</v>
      </c>
      <c r="D1005" s="135">
        <f t="shared" si="32"/>
        <v>53.563742999999995</v>
      </c>
      <c r="E1005">
        <f>INDEX('[3]wti-crude-oil-prices-10-year-da'!$B$655:$B$2543,MATCH(A1005,'[3]wti-crude-oil-prices-10-year-da'!$A$655:$A$2543,0))</f>
        <v>58.82</v>
      </c>
      <c r="F1005">
        <f t="shared" si="31"/>
        <v>4053.2862</v>
      </c>
      <c r="G1005" t="s">
        <v>241</v>
      </c>
    </row>
    <row r="1006" spans="1:7" x14ac:dyDescent="0.25">
      <c r="A1006" s="133">
        <v>43550</v>
      </c>
      <c r="B1006" s="134">
        <v>69.02</v>
      </c>
      <c r="C1006" s="134">
        <f>INDEX('[2]cotton-prices-historical-chart-'!$B$10700:$B$12603,MATCH(A1006,'[2]cotton-prices-historical-chart-'!$A$10700:$A$12603,0))</f>
        <v>0.77890000000000004</v>
      </c>
      <c r="D1006" s="135">
        <f t="shared" si="32"/>
        <v>53.759678000000001</v>
      </c>
      <c r="E1006">
        <f>INDEX('[3]wti-crude-oil-prices-10-year-da'!$B$655:$B$2543,MATCH(A1006,'[3]wti-crude-oil-prices-10-year-da'!$A$655:$A$2543,0))</f>
        <v>59.94</v>
      </c>
      <c r="F1006">
        <f t="shared" si="31"/>
        <v>4137.0587999999998</v>
      </c>
      <c r="G1006" t="s">
        <v>241</v>
      </c>
    </row>
    <row r="1007" spans="1:7" x14ac:dyDescent="0.25">
      <c r="A1007" s="133">
        <v>43551</v>
      </c>
      <c r="B1007" s="134">
        <v>69.02</v>
      </c>
      <c r="C1007" s="134">
        <f>INDEX('[2]cotton-prices-historical-chart-'!$B$10700:$B$12603,MATCH(A1007,'[2]cotton-prices-historical-chart-'!$A$10700:$A$12603,0))</f>
        <v>0.76949999999999996</v>
      </c>
      <c r="D1007" s="135">
        <f t="shared" si="32"/>
        <v>53.110889999999998</v>
      </c>
      <c r="E1007">
        <f>INDEX('[3]wti-crude-oil-prices-10-year-da'!$B$655:$B$2543,MATCH(A1007,'[3]wti-crude-oil-prices-10-year-da'!$A$655:$A$2543,0))</f>
        <v>59.41</v>
      </c>
      <c r="F1007">
        <f t="shared" si="31"/>
        <v>4100.4781999999996</v>
      </c>
      <c r="G1007" t="s">
        <v>241</v>
      </c>
    </row>
    <row r="1008" spans="1:7" x14ac:dyDescent="0.25">
      <c r="A1008" s="133">
        <v>43552</v>
      </c>
      <c r="B1008" s="134">
        <v>69.17</v>
      </c>
      <c r="C1008" s="134">
        <f>INDEX('[2]cotton-prices-historical-chart-'!$B$10700:$B$12603,MATCH(A1008,'[2]cotton-prices-historical-chart-'!$A$10700:$A$12603,0))</f>
        <v>0.75870000000000004</v>
      </c>
      <c r="D1008" s="135">
        <f t="shared" si="32"/>
        <v>52.479279000000005</v>
      </c>
      <c r="E1008">
        <f>INDEX('[3]wti-crude-oil-prices-10-year-da'!$B$655:$B$2543,MATCH(A1008,'[3]wti-crude-oil-prices-10-year-da'!$A$655:$A$2543,0))</f>
        <v>59.3</v>
      </c>
      <c r="F1008">
        <f t="shared" si="31"/>
        <v>4101.7809999999999</v>
      </c>
      <c r="G1008" t="s">
        <v>241</v>
      </c>
    </row>
    <row r="1009" spans="1:7" x14ac:dyDescent="0.25">
      <c r="A1009" s="133">
        <v>43553</v>
      </c>
      <c r="B1009" s="134">
        <v>69.33</v>
      </c>
      <c r="C1009" s="134">
        <f>INDEX('[2]cotton-prices-historical-chart-'!$B$10700:$B$12603,MATCH(A1009,'[2]cotton-prices-historical-chart-'!$A$10700:$A$12603,0))</f>
        <v>0.77610000000000001</v>
      </c>
      <c r="D1009" s="135">
        <f t="shared" si="32"/>
        <v>53.807012999999998</v>
      </c>
      <c r="E1009">
        <f>INDEX('[3]wti-crude-oil-prices-10-year-da'!$B$655:$B$2543,MATCH(A1009,'[3]wti-crude-oil-prices-10-year-da'!$A$655:$A$2543,0))</f>
        <v>60.14</v>
      </c>
      <c r="F1009">
        <f t="shared" si="31"/>
        <v>4169.5061999999998</v>
      </c>
      <c r="G1009" t="s">
        <v>241</v>
      </c>
    </row>
    <row r="1010" spans="1:7" x14ac:dyDescent="0.25">
      <c r="A1010" s="133">
        <v>43556</v>
      </c>
      <c r="B1010" s="134">
        <v>69.209999999999994</v>
      </c>
      <c r="C1010" s="134">
        <f>INDEX('[2]cotton-prices-historical-chart-'!$B$10700:$B$12603,MATCH(A1010,'[2]cotton-prices-historical-chart-'!$A$10700:$A$12603,0))</f>
        <v>0.77359999999999995</v>
      </c>
      <c r="D1010" s="135">
        <f t="shared" si="32"/>
        <v>53.540855999999991</v>
      </c>
      <c r="E1010">
        <f>INDEX('[3]wti-crude-oil-prices-10-year-da'!$B$655:$B$2543,MATCH(A1010,'[3]wti-crude-oil-prices-10-year-da'!$A$655:$A$2543,0))</f>
        <v>61.59</v>
      </c>
      <c r="F1010">
        <f t="shared" si="31"/>
        <v>4262.6439</v>
      </c>
      <c r="G1010" t="s">
        <v>241</v>
      </c>
    </row>
    <row r="1011" spans="1:7" x14ac:dyDescent="0.25">
      <c r="A1011" s="133">
        <v>43557</v>
      </c>
      <c r="B1011" s="134">
        <v>68.94</v>
      </c>
      <c r="C1011" s="134">
        <f>INDEX('[2]cotton-prices-historical-chart-'!$B$10700:$B$12603,MATCH(A1011,'[2]cotton-prices-historical-chart-'!$A$10700:$A$12603,0))</f>
        <v>0.77270000000000005</v>
      </c>
      <c r="D1011" s="135">
        <f t="shared" si="32"/>
        <v>53.269938000000003</v>
      </c>
      <c r="E1011">
        <f>INDEX('[3]wti-crude-oil-prices-10-year-da'!$B$655:$B$2543,MATCH(A1011,'[3]wti-crude-oil-prices-10-year-da'!$A$655:$A$2543,0))</f>
        <v>62.58</v>
      </c>
      <c r="F1011">
        <f t="shared" si="31"/>
        <v>4314.2651999999998</v>
      </c>
      <c r="G1011" t="s">
        <v>241</v>
      </c>
    </row>
    <row r="1012" spans="1:7" x14ac:dyDescent="0.25">
      <c r="A1012" s="133">
        <v>43558</v>
      </c>
      <c r="B1012" s="134">
        <v>68.45</v>
      </c>
      <c r="C1012" s="134">
        <f>INDEX('[2]cotton-prices-historical-chart-'!$B$10700:$B$12603,MATCH(A1012,'[2]cotton-prices-historical-chart-'!$A$10700:$A$12603,0))</f>
        <v>0.77049999999999996</v>
      </c>
      <c r="D1012" s="135">
        <f t="shared" si="32"/>
        <v>52.740724999999998</v>
      </c>
      <c r="E1012">
        <f>INDEX('[3]wti-crude-oil-prices-10-year-da'!$B$655:$B$2543,MATCH(A1012,'[3]wti-crude-oil-prices-10-year-da'!$A$655:$A$2543,0))</f>
        <v>62.46</v>
      </c>
      <c r="F1012">
        <f t="shared" si="31"/>
        <v>4275.3870000000006</v>
      </c>
      <c r="G1012" t="s">
        <v>241</v>
      </c>
    </row>
    <row r="1013" spans="1:7" x14ac:dyDescent="0.25">
      <c r="A1013" s="133">
        <v>43559</v>
      </c>
      <c r="B1013" s="134">
        <v>68.98</v>
      </c>
      <c r="C1013" s="134">
        <f>INDEX('[2]cotton-prices-historical-chart-'!$B$10700:$B$12603,MATCH(A1013,'[2]cotton-prices-historical-chart-'!$A$10700:$A$12603,0))</f>
        <v>0.7732</v>
      </c>
      <c r="D1013" s="135">
        <f t="shared" si="32"/>
        <v>53.335336000000005</v>
      </c>
      <c r="E1013">
        <f>INDEX('[3]wti-crude-oil-prices-10-year-da'!$B$655:$B$2543,MATCH(A1013,'[3]wti-crude-oil-prices-10-year-da'!$A$655:$A$2543,0))</f>
        <v>62.1</v>
      </c>
      <c r="F1013">
        <f t="shared" si="31"/>
        <v>4283.6580000000004</v>
      </c>
      <c r="G1013" t="s">
        <v>241</v>
      </c>
    </row>
    <row r="1014" spans="1:7" x14ac:dyDescent="0.25">
      <c r="A1014" s="133">
        <v>43560</v>
      </c>
      <c r="B1014" s="134">
        <v>69.17</v>
      </c>
      <c r="C1014" s="134">
        <f>INDEX('[2]cotton-prices-historical-chart-'!$B$10700:$B$12603,MATCH(A1014,'[2]cotton-prices-historical-chart-'!$A$10700:$A$12603,0))</f>
        <v>0.78249999999999997</v>
      </c>
      <c r="D1014" s="135">
        <f t="shared" si="32"/>
        <v>54.125524999999996</v>
      </c>
      <c r="E1014">
        <f>INDEX('[3]wti-crude-oil-prices-10-year-da'!$B$655:$B$2543,MATCH(A1014,'[3]wti-crude-oil-prices-10-year-da'!$A$655:$A$2543,0))</f>
        <v>63.08</v>
      </c>
      <c r="F1014">
        <f t="shared" si="31"/>
        <v>4363.2435999999998</v>
      </c>
      <c r="G1014" t="s">
        <v>241</v>
      </c>
    </row>
    <row r="1015" spans="1:7" x14ac:dyDescent="0.25">
      <c r="A1015" s="133">
        <v>43563</v>
      </c>
      <c r="B1015" s="134">
        <v>69.56</v>
      </c>
      <c r="C1015" s="134">
        <f>INDEX('[2]cotton-prices-historical-chart-'!$B$10700:$B$12603,MATCH(A1015,'[2]cotton-prices-historical-chart-'!$A$10700:$A$12603,0))</f>
        <v>0.78920000000000001</v>
      </c>
      <c r="D1015" s="135">
        <f t="shared" si="32"/>
        <v>54.896751999999999</v>
      </c>
      <c r="E1015">
        <f>INDEX('[3]wti-crude-oil-prices-10-year-da'!$B$655:$B$2543,MATCH(A1015,'[3]wti-crude-oil-prices-10-year-da'!$A$655:$A$2543,0))</f>
        <v>64.400000000000006</v>
      </c>
      <c r="F1015">
        <f t="shared" si="31"/>
        <v>4479.6640000000007</v>
      </c>
      <c r="G1015" t="s">
        <v>241</v>
      </c>
    </row>
    <row r="1016" spans="1:7" x14ac:dyDescent="0.25">
      <c r="A1016" s="133">
        <v>43564</v>
      </c>
      <c r="B1016" s="134">
        <v>69.260000000000005</v>
      </c>
      <c r="C1016" s="134">
        <f>INDEX('[2]cotton-prices-historical-chart-'!$B$10700:$B$12603,MATCH(A1016,'[2]cotton-prices-historical-chart-'!$A$10700:$A$12603,0))</f>
        <v>0.78090000000000004</v>
      </c>
      <c r="D1016" s="135">
        <f t="shared" si="32"/>
        <v>54.085134000000004</v>
      </c>
      <c r="E1016">
        <f>INDEX('[3]wti-crude-oil-prices-10-year-da'!$B$655:$B$2543,MATCH(A1016,'[3]wti-crude-oil-prices-10-year-da'!$A$655:$A$2543,0))</f>
        <v>63.98</v>
      </c>
      <c r="F1016">
        <f t="shared" si="31"/>
        <v>4431.2547999999997</v>
      </c>
      <c r="G1016" t="s">
        <v>241</v>
      </c>
    </row>
    <row r="1017" spans="1:7" x14ac:dyDescent="0.25">
      <c r="A1017" s="133">
        <v>43565</v>
      </c>
      <c r="B1017" s="134">
        <v>69.150000000000006</v>
      </c>
      <c r="C1017" s="134">
        <f>INDEX('[2]cotton-prices-historical-chart-'!$B$10700:$B$12603,MATCH(A1017,'[2]cotton-prices-historical-chart-'!$A$10700:$A$12603,0))</f>
        <v>0.7762</v>
      </c>
      <c r="D1017" s="135">
        <f t="shared" si="32"/>
        <v>53.674230000000001</v>
      </c>
      <c r="E1017">
        <f>INDEX('[3]wti-crude-oil-prices-10-year-da'!$B$655:$B$2543,MATCH(A1017,'[3]wti-crude-oil-prices-10-year-da'!$A$655:$A$2543,0))</f>
        <v>64.61</v>
      </c>
      <c r="F1017">
        <f t="shared" si="31"/>
        <v>4467.7815000000001</v>
      </c>
      <c r="G1017" t="s">
        <v>241</v>
      </c>
    </row>
    <row r="1018" spans="1:7" x14ac:dyDescent="0.25">
      <c r="A1018" s="133">
        <v>43566</v>
      </c>
      <c r="B1018" s="134">
        <v>69.06</v>
      </c>
      <c r="C1018" s="134">
        <f>INDEX('[2]cotton-prices-historical-chart-'!$B$10700:$B$12603,MATCH(A1018,'[2]cotton-prices-historical-chart-'!$A$10700:$A$12603,0))</f>
        <v>0.76980000000000004</v>
      </c>
      <c r="D1018" s="135">
        <f t="shared" si="32"/>
        <v>53.162388000000007</v>
      </c>
      <c r="E1018">
        <f>INDEX('[3]wti-crude-oil-prices-10-year-da'!$B$655:$B$2543,MATCH(A1018,'[3]wti-crude-oil-prices-10-year-da'!$A$655:$A$2543,0))</f>
        <v>63.58</v>
      </c>
      <c r="F1018">
        <f t="shared" si="31"/>
        <v>4390.8347999999996</v>
      </c>
      <c r="G1018" t="s">
        <v>241</v>
      </c>
    </row>
    <row r="1019" spans="1:7" x14ac:dyDescent="0.25">
      <c r="A1019" s="133">
        <v>43567</v>
      </c>
      <c r="B1019" s="134">
        <v>69.17</v>
      </c>
      <c r="C1019" s="134">
        <f>INDEX('[2]cotton-prices-historical-chart-'!$B$10700:$B$12603,MATCH(A1019,'[2]cotton-prices-historical-chart-'!$A$10700:$A$12603,0))</f>
        <v>0.78110000000000002</v>
      </c>
      <c r="D1019" s="135">
        <f t="shared" si="32"/>
        <v>54.028687000000005</v>
      </c>
      <c r="E1019">
        <f>INDEX('[3]wti-crude-oil-prices-10-year-da'!$B$655:$B$2543,MATCH(A1019,'[3]wti-crude-oil-prices-10-year-da'!$A$655:$A$2543,0))</f>
        <v>63.89</v>
      </c>
      <c r="F1019">
        <f t="shared" si="31"/>
        <v>4419.2713000000003</v>
      </c>
      <c r="G1019" t="s">
        <v>241</v>
      </c>
    </row>
    <row r="1020" spans="1:7" x14ac:dyDescent="0.25">
      <c r="A1020" s="133">
        <v>43570</v>
      </c>
      <c r="B1020" s="134">
        <v>69.39</v>
      </c>
      <c r="C1020" s="134">
        <f>INDEX('[2]cotton-prices-historical-chart-'!$B$10700:$B$12603,MATCH(A1020,'[2]cotton-prices-historical-chart-'!$A$10700:$A$12603,0))</f>
        <v>0.76490000000000002</v>
      </c>
      <c r="D1020" s="135">
        <f t="shared" si="32"/>
        <v>53.076411</v>
      </c>
      <c r="E1020">
        <f>INDEX('[3]wti-crude-oil-prices-10-year-da'!$B$655:$B$2543,MATCH(A1020,'[3]wti-crude-oil-prices-10-year-da'!$A$655:$A$2543,0))</f>
        <v>63.4</v>
      </c>
      <c r="F1020">
        <f t="shared" si="31"/>
        <v>4399.326</v>
      </c>
      <c r="G1020" t="s">
        <v>241</v>
      </c>
    </row>
    <row r="1021" spans="1:7" x14ac:dyDescent="0.25">
      <c r="A1021" s="133">
        <v>43571</v>
      </c>
      <c r="B1021" s="134">
        <v>69.55</v>
      </c>
      <c r="C1021" s="134">
        <f>INDEX('[2]cotton-prices-historical-chart-'!$B$10700:$B$12603,MATCH(A1021,'[2]cotton-prices-historical-chart-'!$A$10700:$A$12603,0))</f>
        <v>0.77939999999999998</v>
      </c>
      <c r="D1021" s="135">
        <f t="shared" si="32"/>
        <v>54.207269999999994</v>
      </c>
      <c r="E1021">
        <f>INDEX('[3]wti-crude-oil-prices-10-year-da'!$B$655:$B$2543,MATCH(A1021,'[3]wti-crude-oil-prices-10-year-da'!$A$655:$A$2543,0))</f>
        <v>64.078000000000003</v>
      </c>
      <c r="F1021">
        <f t="shared" si="31"/>
        <v>4456.6248999999998</v>
      </c>
      <c r="G1021" t="s">
        <v>241</v>
      </c>
    </row>
    <row r="1022" spans="1:7" x14ac:dyDescent="0.25">
      <c r="A1022" s="133">
        <v>43572</v>
      </c>
      <c r="B1022" s="134">
        <v>69.430000000000007</v>
      </c>
      <c r="C1022" s="134">
        <f>INDEX('[2]cotton-prices-historical-chart-'!$B$10700:$B$12603,MATCH(A1022,'[2]cotton-prices-historical-chart-'!$A$10700:$A$12603,0))</f>
        <v>0.78110000000000002</v>
      </c>
      <c r="D1022" s="135">
        <f t="shared" si="32"/>
        <v>54.231773000000004</v>
      </c>
      <c r="E1022">
        <f>INDEX('[3]wti-crude-oil-prices-10-year-da'!$B$655:$B$2543,MATCH(A1022,'[3]wti-crude-oil-prices-10-year-da'!$A$655:$A$2543,0))</f>
        <v>63.804000000000002</v>
      </c>
      <c r="F1022">
        <f t="shared" si="31"/>
        <v>4429.911720000001</v>
      </c>
      <c r="G1022" t="s">
        <v>241</v>
      </c>
    </row>
    <row r="1023" spans="1:7" x14ac:dyDescent="0.25">
      <c r="A1023" s="133">
        <v>43573</v>
      </c>
      <c r="B1023" s="134">
        <v>69.39</v>
      </c>
      <c r="C1023" s="134">
        <f>INDEX('[2]cotton-prices-historical-chart-'!$B$10700:$B$12603,MATCH(A1023,'[2]cotton-prices-historical-chart-'!$A$10700:$A$12603,0))</f>
        <v>0.77310000000000001</v>
      </c>
      <c r="D1023" s="135">
        <f t="shared" si="32"/>
        <v>53.645409000000001</v>
      </c>
      <c r="E1023">
        <f>INDEX('[3]wti-crude-oil-prices-10-year-da'!$B$655:$B$2543,MATCH(A1023,'[3]wti-crude-oil-prices-10-year-da'!$A$655:$A$2543,0))</f>
        <v>64.042000000000002</v>
      </c>
      <c r="F1023">
        <f t="shared" si="31"/>
        <v>4443.8743800000002</v>
      </c>
      <c r="G1023" t="s">
        <v>241</v>
      </c>
    </row>
    <row r="1024" spans="1:7" x14ac:dyDescent="0.25">
      <c r="A1024" s="133">
        <v>43577</v>
      </c>
      <c r="B1024" s="134">
        <v>69.7</v>
      </c>
      <c r="C1024" s="134">
        <f>INDEX('[2]cotton-prices-historical-chart-'!$B$10700:$B$12603,MATCH(A1024,'[2]cotton-prices-historical-chart-'!$A$10700:$A$12603,0))</f>
        <v>0.77190000000000003</v>
      </c>
      <c r="D1024" s="135">
        <f t="shared" si="32"/>
        <v>53.801430000000003</v>
      </c>
      <c r="E1024">
        <f>INDEX('[3]wti-crude-oil-prices-10-year-da'!$B$655:$B$2543,MATCH(A1024,'[3]wti-crude-oil-prices-10-year-da'!$A$655:$A$2543,0))</f>
        <v>65.58</v>
      </c>
      <c r="F1024">
        <f t="shared" si="31"/>
        <v>4570.9260000000004</v>
      </c>
      <c r="G1024" t="s">
        <v>241</v>
      </c>
    </row>
    <row r="1025" spans="1:7" x14ac:dyDescent="0.25">
      <c r="A1025" s="133">
        <v>43578</v>
      </c>
      <c r="B1025" s="134">
        <v>69.739999999999995</v>
      </c>
      <c r="C1025" s="134">
        <f>INDEX('[2]cotton-prices-historical-chart-'!$B$10700:$B$12603,MATCH(A1025,'[2]cotton-prices-historical-chart-'!$A$10700:$A$12603,0))</f>
        <v>0.76570000000000005</v>
      </c>
      <c r="D1025" s="135">
        <f t="shared" si="32"/>
        <v>53.399918</v>
      </c>
      <c r="E1025">
        <f>INDEX('[3]wti-crude-oil-prices-10-year-da'!$B$655:$B$2543,MATCH(A1025,'[3]wti-crude-oil-prices-10-year-da'!$A$655:$A$2543,0))</f>
        <v>66.3</v>
      </c>
      <c r="F1025">
        <f t="shared" si="31"/>
        <v>4623.7619999999997</v>
      </c>
      <c r="G1025" t="s">
        <v>241</v>
      </c>
    </row>
    <row r="1026" spans="1:7" x14ac:dyDescent="0.25">
      <c r="A1026" s="133">
        <v>43579</v>
      </c>
      <c r="B1026" s="134">
        <v>70.09</v>
      </c>
      <c r="C1026" s="134">
        <f>INDEX('[2]cotton-prices-historical-chart-'!$B$10700:$B$12603,MATCH(A1026,'[2]cotton-prices-historical-chart-'!$A$10700:$A$12603,0))</f>
        <v>0.75770000000000004</v>
      </c>
      <c r="D1026" s="135">
        <f t="shared" si="32"/>
        <v>53.107193000000002</v>
      </c>
      <c r="E1026">
        <f>INDEX('[3]wti-crude-oil-prices-10-year-da'!$B$655:$B$2543,MATCH(A1026,'[3]wti-crude-oil-prices-10-year-da'!$A$655:$A$2543,0))</f>
        <v>65.89</v>
      </c>
      <c r="F1026">
        <f t="shared" si="31"/>
        <v>4618.2301000000007</v>
      </c>
      <c r="G1026" t="s">
        <v>241</v>
      </c>
    </row>
    <row r="1027" spans="1:7" x14ac:dyDescent="0.25">
      <c r="A1027" s="133">
        <v>43580</v>
      </c>
      <c r="B1027" s="134">
        <v>70.17</v>
      </c>
      <c r="C1027" s="134">
        <f>INDEX('[2]cotton-prices-historical-chart-'!$B$10700:$B$12603,MATCH(A1027,'[2]cotton-prices-historical-chart-'!$A$10700:$A$12603,0))</f>
        <v>0.77239999999999998</v>
      </c>
      <c r="D1027" s="135">
        <f t="shared" si="32"/>
        <v>54.199308000000002</v>
      </c>
      <c r="E1027">
        <f>INDEX('[3]wti-crude-oil-prices-10-year-da'!$B$655:$B$2543,MATCH(A1027,'[3]wti-crude-oil-prices-10-year-da'!$A$655:$A$2543,0))</f>
        <v>65.209999999999994</v>
      </c>
      <c r="F1027">
        <f t="shared" ref="F1027:F1090" si="33">IFERROR(E1027*B1027,"")</f>
        <v>4575.7856999999995</v>
      </c>
      <c r="G1027" t="s">
        <v>241</v>
      </c>
    </row>
    <row r="1028" spans="1:7" x14ac:dyDescent="0.25">
      <c r="A1028" s="133">
        <v>43581</v>
      </c>
      <c r="B1028" s="134">
        <v>69.849999999999994</v>
      </c>
      <c r="C1028" s="134">
        <f>INDEX('[2]cotton-prices-historical-chart-'!$B$10700:$B$12603,MATCH(A1028,'[2]cotton-prices-historical-chart-'!$A$10700:$A$12603,0))</f>
        <v>0.77129999999999999</v>
      </c>
      <c r="D1028" s="135">
        <f t="shared" si="32"/>
        <v>53.875304999999997</v>
      </c>
      <c r="E1028">
        <f>INDEX('[3]wti-crude-oil-prices-10-year-da'!$B$655:$B$2543,MATCH(A1028,'[3]wti-crude-oil-prices-10-year-da'!$A$655:$A$2543,0))</f>
        <v>63.3</v>
      </c>
      <c r="F1028">
        <f t="shared" si="33"/>
        <v>4421.5049999999992</v>
      </c>
      <c r="G1028" t="s">
        <v>241</v>
      </c>
    </row>
    <row r="1029" spans="1:7" x14ac:dyDescent="0.25">
      <c r="A1029" s="133">
        <v>43584</v>
      </c>
      <c r="B1029" s="134">
        <v>69.819999999999993</v>
      </c>
      <c r="C1029" s="134">
        <f>INDEX('[2]cotton-prices-historical-chart-'!$B$10700:$B$12603,MATCH(A1029,'[2]cotton-prices-historical-chart-'!$A$10700:$A$12603,0))</f>
        <v>0.76619999999999999</v>
      </c>
      <c r="D1029" s="135">
        <f t="shared" si="32"/>
        <v>53.496083999999996</v>
      </c>
      <c r="E1029">
        <f>INDEX('[3]wti-crude-oil-prices-10-year-da'!$B$655:$B$2543,MATCH(A1029,'[3]wti-crude-oil-prices-10-year-da'!$A$655:$A$2543,0))</f>
        <v>63.5</v>
      </c>
      <c r="F1029">
        <f t="shared" si="33"/>
        <v>4433.57</v>
      </c>
      <c r="G1029" t="s">
        <v>241</v>
      </c>
    </row>
    <row r="1030" spans="1:7" x14ac:dyDescent="0.25">
      <c r="A1030" s="133">
        <v>43585</v>
      </c>
      <c r="B1030" s="134">
        <v>69.569999999999993</v>
      </c>
      <c r="C1030" s="134">
        <f>INDEX('[2]cotton-prices-historical-chart-'!$B$10700:$B$12603,MATCH(A1030,'[2]cotton-prices-historical-chart-'!$A$10700:$A$12603,0))</f>
        <v>0.76619999999999999</v>
      </c>
      <c r="D1030" s="135">
        <f t="shared" si="32"/>
        <v>53.304533999999997</v>
      </c>
      <c r="E1030">
        <f>INDEX('[3]wti-crude-oil-prices-10-year-da'!$B$655:$B$2543,MATCH(A1030,'[3]wti-crude-oil-prices-10-year-da'!$A$655:$A$2543,0))</f>
        <v>63.91</v>
      </c>
      <c r="F1030">
        <f t="shared" si="33"/>
        <v>4446.2186999999994</v>
      </c>
      <c r="G1030" t="s">
        <v>241</v>
      </c>
    </row>
    <row r="1031" spans="1:7" x14ac:dyDescent="0.25">
      <c r="A1031" s="133">
        <v>43586</v>
      </c>
      <c r="B1031" s="134">
        <v>69.64</v>
      </c>
      <c r="C1031" s="134">
        <f>INDEX('[2]cotton-prices-historical-chart-'!$B$10700:$B$12603,MATCH(A1031,'[2]cotton-prices-historical-chart-'!$A$10700:$A$12603,0))</f>
        <v>0.7671</v>
      </c>
      <c r="D1031" s="135">
        <f t="shared" si="32"/>
        <v>53.420844000000002</v>
      </c>
      <c r="E1031">
        <f>INDEX('[3]wti-crude-oil-prices-10-year-da'!$B$655:$B$2543,MATCH(A1031,'[3]wti-crude-oil-prices-10-year-da'!$A$655:$A$2543,0))</f>
        <v>63.6</v>
      </c>
      <c r="F1031">
        <f t="shared" si="33"/>
        <v>4429.1040000000003</v>
      </c>
      <c r="G1031" t="s">
        <v>241</v>
      </c>
    </row>
    <row r="1032" spans="1:7" x14ac:dyDescent="0.25">
      <c r="A1032" s="133">
        <v>43587</v>
      </c>
      <c r="B1032" s="134">
        <v>69.430000000000007</v>
      </c>
      <c r="C1032" s="134">
        <f>INDEX('[2]cotton-prices-historical-chart-'!$B$10700:$B$12603,MATCH(A1032,'[2]cotton-prices-historical-chart-'!$A$10700:$A$12603,0))</f>
        <v>0.75449999999999995</v>
      </c>
      <c r="D1032" s="135">
        <f t="shared" si="32"/>
        <v>52.384934999999999</v>
      </c>
      <c r="E1032">
        <f>INDEX('[3]wti-crude-oil-prices-10-year-da'!$B$655:$B$2543,MATCH(A1032,'[3]wti-crude-oil-prices-10-year-da'!$A$655:$A$2543,0))</f>
        <v>61.81</v>
      </c>
      <c r="F1032">
        <f t="shared" si="33"/>
        <v>4291.4683000000005</v>
      </c>
      <c r="G1032" t="s">
        <v>241</v>
      </c>
    </row>
    <row r="1033" spans="1:7" x14ac:dyDescent="0.25">
      <c r="A1033" s="133">
        <v>43588</v>
      </c>
      <c r="B1033" s="134">
        <v>69.180000000000007</v>
      </c>
      <c r="C1033" s="134">
        <f>INDEX('[2]cotton-prices-historical-chart-'!$B$10700:$B$12603,MATCH(A1033,'[2]cotton-prices-historical-chart-'!$A$10700:$A$12603,0))</f>
        <v>0.75680000000000003</v>
      </c>
      <c r="D1033" s="135">
        <f t="shared" si="32"/>
        <v>52.355424000000006</v>
      </c>
      <c r="E1033">
        <f>INDEX('[3]wti-crude-oil-prices-10-year-da'!$B$655:$B$2543,MATCH(A1033,'[3]wti-crude-oil-prices-10-year-da'!$A$655:$A$2543,0))</f>
        <v>61.94</v>
      </c>
      <c r="F1033">
        <f t="shared" si="33"/>
        <v>4285.0092000000004</v>
      </c>
      <c r="G1033" t="s">
        <v>241</v>
      </c>
    </row>
    <row r="1034" spans="1:7" x14ac:dyDescent="0.25">
      <c r="A1034" s="133">
        <v>43591</v>
      </c>
      <c r="B1034" s="134">
        <v>69.33</v>
      </c>
      <c r="C1034" s="134">
        <f>INDEX('[2]cotton-prices-historical-chart-'!$B$10700:$B$12603,MATCH(A1034,'[2]cotton-prices-historical-chart-'!$A$10700:$A$12603,0))</f>
        <v>0.73550000000000004</v>
      </c>
      <c r="D1034" s="135">
        <f t="shared" si="32"/>
        <v>50.992215000000002</v>
      </c>
      <c r="E1034">
        <f>INDEX('[3]wti-crude-oil-prices-10-year-da'!$B$655:$B$2543,MATCH(A1034,'[3]wti-crude-oil-prices-10-year-da'!$A$655:$A$2543,0))</f>
        <v>62.25</v>
      </c>
      <c r="F1034">
        <f t="shared" si="33"/>
        <v>4315.7924999999996</v>
      </c>
      <c r="G1034" t="s">
        <v>241</v>
      </c>
    </row>
    <row r="1035" spans="1:7" x14ac:dyDescent="0.25">
      <c r="A1035" s="133">
        <v>43592</v>
      </c>
      <c r="B1035" s="134">
        <v>69.61</v>
      </c>
      <c r="C1035" s="134">
        <f>INDEX('[2]cotton-prices-historical-chart-'!$B$10700:$B$12603,MATCH(A1035,'[2]cotton-prices-historical-chart-'!$A$10700:$A$12603,0))</f>
        <v>0.73180000000000001</v>
      </c>
      <c r="D1035" s="135">
        <f t="shared" si="32"/>
        <v>50.940598000000001</v>
      </c>
      <c r="E1035">
        <f>INDEX('[3]wti-crude-oil-prices-10-year-da'!$B$655:$B$2543,MATCH(A1035,'[3]wti-crude-oil-prices-10-year-da'!$A$655:$A$2543,0))</f>
        <v>61.4</v>
      </c>
      <c r="F1035">
        <f t="shared" si="33"/>
        <v>4274.0540000000001</v>
      </c>
      <c r="G1035" t="s">
        <v>241</v>
      </c>
    </row>
    <row r="1036" spans="1:7" x14ac:dyDescent="0.25">
      <c r="A1036" s="133">
        <v>43593</v>
      </c>
      <c r="B1036" s="134">
        <v>69.72</v>
      </c>
      <c r="C1036" s="134">
        <f>INDEX('[2]cotton-prices-historical-chart-'!$B$10700:$B$12603,MATCH(A1036,'[2]cotton-prices-historical-chart-'!$A$10700:$A$12603,0))</f>
        <v>0.72309999999999997</v>
      </c>
      <c r="D1036" s="135">
        <f t="shared" si="32"/>
        <v>50.414531999999994</v>
      </c>
      <c r="E1036">
        <f>INDEX('[3]wti-crude-oil-prices-10-year-da'!$B$655:$B$2543,MATCH(A1036,'[3]wti-crude-oil-prices-10-year-da'!$A$655:$A$2543,0))</f>
        <v>62.12</v>
      </c>
      <c r="F1036">
        <f t="shared" si="33"/>
        <v>4331.0063999999993</v>
      </c>
      <c r="G1036" t="s">
        <v>241</v>
      </c>
    </row>
    <row r="1037" spans="1:7" x14ac:dyDescent="0.25">
      <c r="A1037" s="133">
        <v>43594</v>
      </c>
      <c r="B1037" s="134">
        <v>70.06</v>
      </c>
      <c r="C1037" s="134">
        <f>INDEX('[2]cotton-prices-historical-chart-'!$B$10700:$B$12603,MATCH(A1037,'[2]cotton-prices-historical-chart-'!$A$10700:$A$12603,0))</f>
        <v>0.70230000000000004</v>
      </c>
      <c r="D1037" s="135">
        <f t="shared" si="32"/>
        <v>49.203138000000003</v>
      </c>
      <c r="E1037">
        <f>INDEX('[3]wti-crude-oil-prices-10-year-da'!$B$655:$B$2543,MATCH(A1037,'[3]wti-crude-oil-prices-10-year-da'!$A$655:$A$2543,0))</f>
        <v>61.7</v>
      </c>
      <c r="F1037">
        <f t="shared" si="33"/>
        <v>4322.7020000000002</v>
      </c>
      <c r="G1037" t="s">
        <v>241</v>
      </c>
    </row>
    <row r="1038" spans="1:7" x14ac:dyDescent="0.25">
      <c r="A1038" s="133">
        <v>43595</v>
      </c>
      <c r="B1038" s="134">
        <v>69.930000000000007</v>
      </c>
      <c r="C1038" s="134">
        <f>INDEX('[2]cotton-prices-historical-chart-'!$B$10700:$B$12603,MATCH(A1038,'[2]cotton-prices-historical-chart-'!$A$10700:$A$12603,0))</f>
        <v>0.6845</v>
      </c>
      <c r="D1038" s="135">
        <f t="shared" si="32"/>
        <v>47.867085000000003</v>
      </c>
      <c r="E1038">
        <f>INDEX('[3]wti-crude-oil-prices-10-year-da'!$B$655:$B$2543,MATCH(A1038,'[3]wti-crude-oil-prices-10-year-da'!$A$655:$A$2543,0))</f>
        <v>61.66</v>
      </c>
      <c r="F1038">
        <f t="shared" si="33"/>
        <v>4311.8838000000005</v>
      </c>
      <c r="G1038" t="s">
        <v>241</v>
      </c>
    </row>
    <row r="1039" spans="1:7" x14ac:dyDescent="0.25">
      <c r="A1039" s="133">
        <v>43598</v>
      </c>
      <c r="B1039" s="134">
        <v>70.569999999999993</v>
      </c>
      <c r="C1039" s="134">
        <f>INDEX('[2]cotton-prices-historical-chart-'!$B$10700:$B$12603,MATCH(A1039,'[2]cotton-prices-historical-chart-'!$A$10700:$A$12603,0))</f>
        <v>0.65449999999999997</v>
      </c>
      <c r="D1039" s="135">
        <f t="shared" si="32"/>
        <v>46.188064999999995</v>
      </c>
      <c r="E1039">
        <f>INDEX('[3]wti-crude-oil-prices-10-year-da'!$B$655:$B$2543,MATCH(A1039,'[3]wti-crude-oil-prices-10-year-da'!$A$655:$A$2543,0))</f>
        <v>61.04</v>
      </c>
      <c r="F1039">
        <f t="shared" si="33"/>
        <v>4307.5927999999994</v>
      </c>
      <c r="G1039" t="s">
        <v>241</v>
      </c>
    </row>
    <row r="1040" spans="1:7" x14ac:dyDescent="0.25">
      <c r="A1040" s="133">
        <v>43599</v>
      </c>
      <c r="B1040" s="134">
        <v>70.33</v>
      </c>
      <c r="C1040" s="134">
        <f>INDEX('[2]cotton-prices-historical-chart-'!$B$10700:$B$12603,MATCH(A1040,'[2]cotton-prices-historical-chart-'!$A$10700:$A$12603,0))</f>
        <v>0.66759999999999997</v>
      </c>
      <c r="D1040" s="135">
        <f t="shared" si="32"/>
        <v>46.952307999999995</v>
      </c>
      <c r="E1040">
        <f>INDEX('[3]wti-crude-oil-prices-10-year-da'!$B$655:$B$2543,MATCH(A1040,'[3]wti-crude-oil-prices-10-year-da'!$A$655:$A$2543,0))</f>
        <v>61.78</v>
      </c>
      <c r="F1040">
        <f t="shared" si="33"/>
        <v>4344.9874</v>
      </c>
      <c r="G1040" t="s">
        <v>241</v>
      </c>
    </row>
    <row r="1041" spans="1:7" x14ac:dyDescent="0.25">
      <c r="A1041" s="133">
        <v>43600</v>
      </c>
      <c r="B1041" s="134">
        <v>70.23</v>
      </c>
      <c r="C1041" s="134">
        <f>INDEX('[2]cotton-prices-historical-chart-'!$B$10700:$B$12603,MATCH(A1041,'[2]cotton-prices-historical-chart-'!$A$10700:$A$12603,0))</f>
        <v>0.66349999999999998</v>
      </c>
      <c r="D1041" s="135">
        <f t="shared" si="32"/>
        <v>46.597605000000001</v>
      </c>
      <c r="E1041">
        <f>INDEX('[3]wti-crude-oil-prices-10-year-da'!$B$655:$B$2543,MATCH(A1041,'[3]wti-crude-oil-prices-10-year-da'!$A$655:$A$2543,0))</f>
        <v>62.02</v>
      </c>
      <c r="F1041">
        <f t="shared" si="33"/>
        <v>4355.6646000000001</v>
      </c>
      <c r="G1041" t="s">
        <v>241</v>
      </c>
    </row>
    <row r="1042" spans="1:7" x14ac:dyDescent="0.25">
      <c r="A1042" s="133">
        <v>43601</v>
      </c>
      <c r="B1042" s="134">
        <v>70.13</v>
      </c>
      <c r="C1042" s="134">
        <f>INDEX('[2]cotton-prices-historical-chart-'!$B$10700:$B$12603,MATCH(A1042,'[2]cotton-prices-historical-chart-'!$A$10700:$A$12603,0))</f>
        <v>0.66800000000000004</v>
      </c>
      <c r="D1042" s="135">
        <f t="shared" si="32"/>
        <v>46.84684</v>
      </c>
      <c r="E1042">
        <f>INDEX('[3]wti-crude-oil-prices-10-year-da'!$B$655:$B$2543,MATCH(A1042,'[3]wti-crude-oil-prices-10-year-da'!$A$655:$A$2543,0))</f>
        <v>62.908000000000001</v>
      </c>
      <c r="F1042">
        <f t="shared" si="33"/>
        <v>4411.7380400000002</v>
      </c>
      <c r="G1042" t="s">
        <v>241</v>
      </c>
    </row>
    <row r="1043" spans="1:7" x14ac:dyDescent="0.25">
      <c r="A1043" s="133">
        <v>43602</v>
      </c>
      <c r="B1043" s="134">
        <v>70.290000000000006</v>
      </c>
      <c r="C1043" s="134">
        <f>INDEX('[2]cotton-prices-historical-chart-'!$B$10700:$B$12603,MATCH(A1043,'[2]cotton-prices-historical-chart-'!$A$10700:$A$12603,0))</f>
        <v>0.65990000000000004</v>
      </c>
      <c r="D1043" s="135">
        <f t="shared" si="32"/>
        <v>46.384371000000009</v>
      </c>
      <c r="E1043">
        <f>INDEX('[3]wti-crude-oil-prices-10-year-da'!$B$655:$B$2543,MATCH(A1043,'[3]wti-crude-oil-prices-10-year-da'!$A$655:$A$2543,0))</f>
        <v>62.823999999999998</v>
      </c>
      <c r="F1043">
        <f t="shared" si="33"/>
        <v>4415.8989600000004</v>
      </c>
      <c r="G1043" t="s">
        <v>241</v>
      </c>
    </row>
    <row r="1044" spans="1:7" x14ac:dyDescent="0.25">
      <c r="A1044" s="133">
        <v>43605</v>
      </c>
      <c r="B1044" s="134">
        <v>69.61</v>
      </c>
      <c r="C1044" s="134">
        <f>INDEX('[2]cotton-prices-historical-chart-'!$B$10700:$B$12603,MATCH(A1044,'[2]cotton-prices-historical-chart-'!$A$10700:$A$12603,0))</f>
        <v>0.67910000000000004</v>
      </c>
      <c r="D1044" s="135">
        <f t="shared" si="32"/>
        <v>47.272151000000001</v>
      </c>
      <c r="E1044">
        <f>INDEX('[3]wti-crude-oil-prices-10-year-da'!$B$655:$B$2543,MATCH(A1044,'[3]wti-crude-oil-prices-10-year-da'!$A$655:$A$2543,0))</f>
        <v>63.165999999999997</v>
      </c>
      <c r="F1044">
        <f t="shared" si="33"/>
        <v>4396.9852599999995</v>
      </c>
      <c r="G1044" t="s">
        <v>241</v>
      </c>
    </row>
    <row r="1045" spans="1:7" x14ac:dyDescent="0.25">
      <c r="A1045" s="133">
        <v>43606</v>
      </c>
      <c r="B1045" s="134">
        <v>69.64</v>
      </c>
      <c r="C1045" s="134">
        <f>INDEX('[2]cotton-prices-historical-chart-'!$B$10700:$B$12603,MATCH(A1045,'[2]cotton-prices-historical-chart-'!$A$10700:$A$12603,0))</f>
        <v>0.67320000000000002</v>
      </c>
      <c r="D1045" s="135">
        <f t="shared" si="32"/>
        <v>46.881647999999998</v>
      </c>
      <c r="E1045">
        <f>INDEX('[3]wti-crude-oil-prices-10-year-da'!$B$655:$B$2543,MATCH(A1045,'[3]wti-crude-oil-prices-10-year-da'!$A$655:$A$2543,0))</f>
        <v>63.101999999999997</v>
      </c>
      <c r="F1045">
        <f t="shared" si="33"/>
        <v>4394.42328</v>
      </c>
      <c r="G1045" t="s">
        <v>241</v>
      </c>
    </row>
    <row r="1046" spans="1:7" x14ac:dyDescent="0.25">
      <c r="A1046" s="133">
        <v>43607</v>
      </c>
      <c r="B1046" s="134">
        <v>69.680000000000007</v>
      </c>
      <c r="C1046" s="134">
        <f>INDEX('[2]cotton-prices-historical-chart-'!$B$10700:$B$12603,MATCH(A1046,'[2]cotton-prices-historical-chart-'!$A$10700:$A$12603,0))</f>
        <v>0.66749999999999998</v>
      </c>
      <c r="D1046" s="135">
        <f t="shared" si="32"/>
        <v>46.511400000000002</v>
      </c>
      <c r="E1046">
        <f>INDEX('[3]wti-crude-oil-prices-10-year-da'!$B$655:$B$2543,MATCH(A1046,'[3]wti-crude-oil-prices-10-year-da'!$A$655:$A$2543,0))</f>
        <v>61.42</v>
      </c>
      <c r="F1046">
        <f t="shared" si="33"/>
        <v>4279.7456000000002</v>
      </c>
      <c r="G1046" t="s">
        <v>241</v>
      </c>
    </row>
    <row r="1047" spans="1:7" x14ac:dyDescent="0.25">
      <c r="A1047" s="133">
        <v>43608</v>
      </c>
      <c r="B1047" s="134">
        <v>69.66</v>
      </c>
      <c r="C1047" s="134">
        <f>INDEX('[2]cotton-prices-historical-chart-'!$B$10700:$B$12603,MATCH(A1047,'[2]cotton-prices-historical-chart-'!$A$10700:$A$12603,0))</f>
        <v>0.67479999999999996</v>
      </c>
      <c r="D1047" s="135">
        <f t="shared" si="32"/>
        <v>47.006567999999994</v>
      </c>
      <c r="E1047">
        <f>INDEX('[3]wti-crude-oil-prices-10-year-da'!$B$655:$B$2543,MATCH(A1047,'[3]wti-crude-oil-prices-10-year-da'!$A$655:$A$2543,0))</f>
        <v>57.91</v>
      </c>
      <c r="F1047">
        <f t="shared" si="33"/>
        <v>4034.0105999999996</v>
      </c>
      <c r="G1047" t="s">
        <v>241</v>
      </c>
    </row>
    <row r="1048" spans="1:7" x14ac:dyDescent="0.25">
      <c r="A1048" s="133">
        <v>43609</v>
      </c>
      <c r="B1048" s="134">
        <v>69.38</v>
      </c>
      <c r="C1048" s="134">
        <f>INDEX('[2]cotton-prices-historical-chart-'!$B$10700:$B$12603,MATCH(A1048,'[2]cotton-prices-historical-chart-'!$A$10700:$A$12603,0))</f>
        <v>0.68389999999999995</v>
      </c>
      <c r="D1048" s="135">
        <f t="shared" si="32"/>
        <v>47.448981999999994</v>
      </c>
      <c r="E1048">
        <f>INDEX('[3]wti-crude-oil-prices-10-year-da'!$B$655:$B$2543,MATCH(A1048,'[3]wti-crude-oil-prices-10-year-da'!$A$655:$A$2543,0))</f>
        <v>58.63</v>
      </c>
      <c r="F1048">
        <f t="shared" si="33"/>
        <v>4067.7493999999997</v>
      </c>
      <c r="G1048" t="s">
        <v>241</v>
      </c>
    </row>
    <row r="1049" spans="1:7" x14ac:dyDescent="0.25">
      <c r="A1049" s="133">
        <v>43612</v>
      </c>
      <c r="B1049" s="134">
        <v>69.5</v>
      </c>
      <c r="C1049" s="134">
        <f>INDEX('[2]cotton-prices-historical-chart-'!$B$10700:$B$12603,MATCH(A1049,'[2]cotton-prices-historical-chart-'!$A$10700:$A$12603,0))</f>
        <v>0.68389999999999995</v>
      </c>
      <c r="D1049" s="135">
        <f t="shared" si="32"/>
        <v>47.531049999999993</v>
      </c>
      <c r="E1049" t="e">
        <f>INDEX('[3]wti-crude-oil-prices-10-year-da'!$B$655:$B$2543,MATCH(A1049,'[3]wti-crude-oil-prices-10-year-da'!$A$655:$A$2543,0))</f>
        <v>#N/A</v>
      </c>
      <c r="F1049" t="str">
        <f t="shared" si="33"/>
        <v/>
      </c>
      <c r="G1049" t="s">
        <v>241</v>
      </c>
    </row>
    <row r="1050" spans="1:7" x14ac:dyDescent="0.25">
      <c r="A1050" s="133">
        <v>43613</v>
      </c>
      <c r="B1050" s="134">
        <v>69.650000000000006</v>
      </c>
      <c r="C1050" s="134">
        <f>INDEX('[2]cotton-prices-historical-chart-'!$B$10700:$B$12603,MATCH(A1050,'[2]cotton-prices-historical-chart-'!$A$10700:$A$12603,0))</f>
        <v>0.69469999999999998</v>
      </c>
      <c r="D1050" s="135">
        <f t="shared" si="32"/>
        <v>48.385854999999999</v>
      </c>
      <c r="E1050">
        <f>INDEX('[3]wti-crude-oil-prices-10-year-da'!$B$655:$B$2543,MATCH(A1050,'[3]wti-crude-oil-prices-10-year-da'!$A$655:$A$2543,0))</f>
        <v>59.14</v>
      </c>
      <c r="F1050">
        <f t="shared" si="33"/>
        <v>4119.1010000000006</v>
      </c>
      <c r="G1050" t="s">
        <v>241</v>
      </c>
    </row>
    <row r="1051" spans="1:7" x14ac:dyDescent="0.25">
      <c r="A1051" s="133">
        <v>43614</v>
      </c>
      <c r="B1051" s="134">
        <v>69.81</v>
      </c>
      <c r="C1051" s="134">
        <f>INDEX('[2]cotton-prices-historical-chart-'!$B$10700:$B$12603,MATCH(A1051,'[2]cotton-prices-historical-chart-'!$A$10700:$A$12603,0))</f>
        <v>0.69059999999999999</v>
      </c>
      <c r="D1051" s="135">
        <f t="shared" si="32"/>
        <v>48.210785999999999</v>
      </c>
      <c r="E1051">
        <f>INDEX('[3]wti-crude-oil-prices-10-year-da'!$B$655:$B$2543,MATCH(A1051,'[3]wti-crude-oil-prices-10-year-da'!$A$655:$A$2543,0))</f>
        <v>58.81</v>
      </c>
      <c r="F1051">
        <f t="shared" si="33"/>
        <v>4105.5261</v>
      </c>
      <c r="G1051" t="s">
        <v>241</v>
      </c>
    </row>
    <row r="1052" spans="1:7" x14ac:dyDescent="0.25">
      <c r="A1052" s="133">
        <v>43615</v>
      </c>
      <c r="B1052" s="134">
        <v>69.739999999999995</v>
      </c>
      <c r="C1052" s="134">
        <f>INDEX('[2]cotton-prices-historical-chart-'!$B$10700:$B$12603,MATCH(A1052,'[2]cotton-prices-historical-chart-'!$A$10700:$A$12603,0))</f>
        <v>0.69340000000000002</v>
      </c>
      <c r="D1052" s="135">
        <f t="shared" si="32"/>
        <v>48.357715999999996</v>
      </c>
      <c r="E1052">
        <f>INDEX('[3]wti-crude-oil-prices-10-year-da'!$B$655:$B$2543,MATCH(A1052,'[3]wti-crude-oil-prices-10-year-da'!$A$655:$A$2543,0))</f>
        <v>56.59</v>
      </c>
      <c r="F1052">
        <f t="shared" si="33"/>
        <v>3946.5866000000001</v>
      </c>
      <c r="G1052" t="s">
        <v>241</v>
      </c>
    </row>
    <row r="1053" spans="1:7" x14ac:dyDescent="0.25">
      <c r="A1053" s="133">
        <v>43616</v>
      </c>
      <c r="B1053" s="134">
        <v>69.58</v>
      </c>
      <c r="C1053" s="134">
        <f>INDEX('[2]cotton-prices-historical-chart-'!$B$10700:$B$12603,MATCH(A1053,'[2]cotton-prices-historical-chart-'!$A$10700:$A$12603,0))</f>
        <v>0.68079999999999996</v>
      </c>
      <c r="D1053" s="135">
        <f t="shared" si="32"/>
        <v>47.370063999999999</v>
      </c>
      <c r="E1053">
        <f>INDEX('[3]wti-crude-oil-prices-10-year-da'!$B$655:$B$2543,MATCH(A1053,'[3]wti-crude-oil-prices-10-year-da'!$A$655:$A$2543,0))</f>
        <v>53.5</v>
      </c>
      <c r="F1053">
        <f t="shared" si="33"/>
        <v>3722.5299999999997</v>
      </c>
      <c r="G1053" t="s">
        <v>241</v>
      </c>
    </row>
    <row r="1054" spans="1:7" x14ac:dyDescent="0.25">
      <c r="A1054" s="133">
        <v>43619</v>
      </c>
      <c r="B1054" s="134">
        <v>69.12</v>
      </c>
      <c r="C1054" s="134">
        <f>INDEX('[2]cotton-prices-historical-chart-'!$B$10700:$B$12603,MATCH(A1054,'[2]cotton-prices-historical-chart-'!$A$10700:$A$12603,0))</f>
        <v>0.69420000000000004</v>
      </c>
      <c r="D1054" s="135">
        <f t="shared" si="32"/>
        <v>47.983104000000004</v>
      </c>
      <c r="E1054">
        <f>INDEX('[3]wti-crude-oil-prices-10-year-da'!$B$655:$B$2543,MATCH(A1054,'[3]wti-crude-oil-prices-10-year-da'!$A$655:$A$2543,0))</f>
        <v>53.25</v>
      </c>
      <c r="F1054">
        <f t="shared" si="33"/>
        <v>3680.6400000000003</v>
      </c>
      <c r="G1054" t="s">
        <v>241</v>
      </c>
    </row>
    <row r="1055" spans="1:7" x14ac:dyDescent="0.25">
      <c r="A1055" s="133">
        <v>43620</v>
      </c>
      <c r="B1055" s="134">
        <v>69.31</v>
      </c>
      <c r="C1055" s="134">
        <f>INDEX('[2]cotton-prices-historical-chart-'!$B$10700:$B$12603,MATCH(A1055,'[2]cotton-prices-historical-chart-'!$A$10700:$A$12603,0))</f>
        <v>0.68969999999999998</v>
      </c>
      <c r="D1055" s="135">
        <f t="shared" ref="D1055:D1118" si="34">C1055*B1055</f>
        <v>47.803106999999997</v>
      </c>
      <c r="E1055">
        <f>INDEX('[3]wti-crude-oil-prices-10-year-da'!$B$655:$B$2543,MATCH(A1055,'[3]wti-crude-oil-prices-10-year-da'!$A$655:$A$2543,0))</f>
        <v>53.48</v>
      </c>
      <c r="F1055">
        <f t="shared" si="33"/>
        <v>3706.6988000000001</v>
      </c>
      <c r="G1055" t="s">
        <v>241</v>
      </c>
    </row>
    <row r="1056" spans="1:7" x14ac:dyDescent="0.25">
      <c r="A1056" s="133">
        <v>43621</v>
      </c>
      <c r="B1056" s="134">
        <v>69.39</v>
      </c>
      <c r="C1056" s="134">
        <f>INDEX('[2]cotton-prices-historical-chart-'!$B$10700:$B$12603,MATCH(A1056,'[2]cotton-prices-historical-chart-'!$A$10700:$A$12603,0))</f>
        <v>0.68740000000000001</v>
      </c>
      <c r="D1056" s="135">
        <f t="shared" si="34"/>
        <v>47.698686000000002</v>
      </c>
      <c r="E1056">
        <f>INDEX('[3]wti-crude-oil-prices-10-year-da'!$B$655:$B$2543,MATCH(A1056,'[3]wti-crude-oil-prices-10-year-da'!$A$655:$A$2543,0))</f>
        <v>51.68</v>
      </c>
      <c r="F1056">
        <f t="shared" si="33"/>
        <v>3586.0752000000002</v>
      </c>
      <c r="G1056" t="s">
        <v>241</v>
      </c>
    </row>
    <row r="1057" spans="1:7" x14ac:dyDescent="0.25">
      <c r="A1057" s="133">
        <v>43622</v>
      </c>
      <c r="B1057" s="134">
        <v>69.22</v>
      </c>
      <c r="C1057" s="134">
        <f>INDEX('[2]cotton-prices-historical-chart-'!$B$10700:$B$12603,MATCH(A1057,'[2]cotton-prices-historical-chart-'!$A$10700:$A$12603,0))</f>
        <v>0.68589999999999995</v>
      </c>
      <c r="D1057" s="135">
        <f t="shared" si="34"/>
        <v>47.477997999999999</v>
      </c>
      <c r="E1057">
        <f>INDEX('[3]wti-crude-oil-prices-10-year-da'!$B$655:$B$2543,MATCH(A1057,'[3]wti-crude-oil-prices-10-year-da'!$A$655:$A$2543,0))</f>
        <v>52.59</v>
      </c>
      <c r="F1057">
        <f t="shared" si="33"/>
        <v>3640.2798000000003</v>
      </c>
      <c r="G1057" t="s">
        <v>241</v>
      </c>
    </row>
    <row r="1058" spans="1:7" x14ac:dyDescent="0.25">
      <c r="A1058" s="133">
        <v>43623</v>
      </c>
      <c r="B1058" s="134">
        <v>69.36</v>
      </c>
      <c r="C1058" s="134">
        <f>INDEX('[2]cotton-prices-historical-chart-'!$B$10700:$B$12603,MATCH(A1058,'[2]cotton-prices-historical-chart-'!$A$10700:$A$12603,0))</f>
        <v>0.65590000000000004</v>
      </c>
      <c r="D1058" s="135">
        <f t="shared" si="34"/>
        <v>45.493224000000005</v>
      </c>
      <c r="E1058">
        <f>INDEX('[3]wti-crude-oil-prices-10-year-da'!$B$655:$B$2543,MATCH(A1058,'[3]wti-crude-oil-prices-10-year-da'!$A$655:$A$2543,0))</f>
        <v>53.99</v>
      </c>
      <c r="F1058">
        <f t="shared" si="33"/>
        <v>3744.7464</v>
      </c>
      <c r="G1058" t="s">
        <v>241</v>
      </c>
    </row>
    <row r="1059" spans="1:7" x14ac:dyDescent="0.25">
      <c r="A1059" s="133">
        <v>43626</v>
      </c>
      <c r="B1059" s="134">
        <v>69.53</v>
      </c>
      <c r="C1059" s="134">
        <f>INDEX('[2]cotton-prices-historical-chart-'!$B$10700:$B$12603,MATCH(A1059,'[2]cotton-prices-historical-chart-'!$A$10700:$A$12603,0))</f>
        <v>0.65990000000000004</v>
      </c>
      <c r="D1059" s="135">
        <f t="shared" si="34"/>
        <v>45.882847000000005</v>
      </c>
      <c r="E1059">
        <f>INDEX('[3]wti-crude-oil-prices-10-year-da'!$B$655:$B$2543,MATCH(A1059,'[3]wti-crude-oil-prices-10-year-da'!$A$655:$A$2543,0))</f>
        <v>53.26</v>
      </c>
      <c r="F1059">
        <f t="shared" si="33"/>
        <v>3703.1677999999997</v>
      </c>
      <c r="G1059" t="s">
        <v>241</v>
      </c>
    </row>
    <row r="1060" spans="1:7" x14ac:dyDescent="0.25">
      <c r="A1060" s="133">
        <v>43627</v>
      </c>
      <c r="B1060" s="134">
        <v>69.39</v>
      </c>
      <c r="C1060" s="134">
        <f>INDEX('[2]cotton-prices-historical-chart-'!$B$10700:$B$12603,MATCH(A1060,'[2]cotton-prices-historical-chart-'!$A$10700:$A$12603,0))</f>
        <v>0.65649999999999997</v>
      </c>
      <c r="D1060" s="135">
        <f t="shared" si="34"/>
        <v>45.554535000000001</v>
      </c>
      <c r="E1060">
        <f>INDEX('[3]wti-crude-oil-prices-10-year-da'!$B$655:$B$2543,MATCH(A1060,'[3]wti-crude-oil-prices-10-year-da'!$A$655:$A$2543,0))</f>
        <v>53.27</v>
      </c>
      <c r="F1060">
        <f t="shared" si="33"/>
        <v>3696.4053000000004</v>
      </c>
      <c r="G1060" t="s">
        <v>241</v>
      </c>
    </row>
    <row r="1061" spans="1:7" x14ac:dyDescent="0.25">
      <c r="A1061" s="133">
        <v>43628</v>
      </c>
      <c r="B1061" s="134">
        <v>69.36</v>
      </c>
      <c r="C1061" s="134">
        <f>INDEX('[2]cotton-prices-historical-chart-'!$B$10700:$B$12603,MATCH(A1061,'[2]cotton-prices-historical-chart-'!$A$10700:$A$12603,0))</f>
        <v>0.66569999999999996</v>
      </c>
      <c r="D1061" s="135">
        <f t="shared" si="34"/>
        <v>46.172951999999995</v>
      </c>
      <c r="E1061">
        <f>INDEX('[3]wti-crude-oil-prices-10-year-da'!$B$655:$B$2543,MATCH(A1061,'[3]wti-crude-oil-prices-10-year-da'!$A$655:$A$2543,0))</f>
        <v>51.14</v>
      </c>
      <c r="F1061">
        <f t="shared" si="33"/>
        <v>3547.0704000000001</v>
      </c>
      <c r="G1061" t="s">
        <v>241</v>
      </c>
    </row>
    <row r="1062" spans="1:7" x14ac:dyDescent="0.25">
      <c r="A1062" s="133">
        <v>43629</v>
      </c>
      <c r="B1062" s="134">
        <v>69.53</v>
      </c>
      <c r="C1062" s="134">
        <f>INDEX('[2]cotton-prices-historical-chart-'!$B$10700:$B$12603,MATCH(A1062,'[2]cotton-prices-historical-chart-'!$A$10700:$A$12603,0))</f>
        <v>0.66830000000000001</v>
      </c>
      <c r="D1062" s="135">
        <f t="shared" si="34"/>
        <v>46.466898999999998</v>
      </c>
      <c r="E1062">
        <f>INDEX('[3]wti-crude-oil-prices-10-year-da'!$B$655:$B$2543,MATCH(A1062,'[3]wti-crude-oil-prices-10-year-da'!$A$655:$A$2543,0))</f>
        <v>52.28</v>
      </c>
      <c r="F1062">
        <f t="shared" si="33"/>
        <v>3635.0284000000001</v>
      </c>
      <c r="G1062" t="s">
        <v>241</v>
      </c>
    </row>
    <row r="1063" spans="1:7" x14ac:dyDescent="0.25">
      <c r="A1063" s="133">
        <v>43630</v>
      </c>
      <c r="B1063" s="134">
        <v>69.78</v>
      </c>
      <c r="C1063" s="134">
        <f>INDEX('[2]cotton-prices-historical-chart-'!$B$10700:$B$12603,MATCH(A1063,'[2]cotton-prices-historical-chart-'!$A$10700:$A$12603,0))</f>
        <v>0.65939999999999999</v>
      </c>
      <c r="D1063" s="135">
        <f t="shared" si="34"/>
        <v>46.012931999999999</v>
      </c>
      <c r="E1063">
        <f>INDEX('[3]wti-crude-oil-prices-10-year-da'!$B$655:$B$2543,MATCH(A1063,'[3]wti-crude-oil-prices-10-year-da'!$A$655:$A$2543,0))</f>
        <v>52.51</v>
      </c>
      <c r="F1063">
        <f t="shared" si="33"/>
        <v>3664.1477999999997</v>
      </c>
      <c r="G1063" t="s">
        <v>241</v>
      </c>
    </row>
    <row r="1064" spans="1:7" x14ac:dyDescent="0.25">
      <c r="A1064" s="133">
        <v>43633</v>
      </c>
      <c r="B1064" s="134">
        <v>69.87</v>
      </c>
      <c r="C1064" s="134">
        <f>INDEX('[2]cotton-prices-historical-chart-'!$B$10700:$B$12603,MATCH(A1064,'[2]cotton-prices-historical-chart-'!$A$10700:$A$12603,0))</f>
        <v>0.65629999999999999</v>
      </c>
      <c r="D1064" s="135">
        <f t="shared" si="34"/>
        <v>45.855681000000004</v>
      </c>
      <c r="E1064">
        <f>INDEX('[3]wti-crude-oil-prices-10-year-da'!$B$655:$B$2543,MATCH(A1064,'[3]wti-crude-oil-prices-10-year-da'!$A$655:$A$2543,0))</f>
        <v>51.978000000000002</v>
      </c>
      <c r="F1064">
        <f t="shared" si="33"/>
        <v>3631.7028600000003</v>
      </c>
      <c r="G1064" t="s">
        <v>241</v>
      </c>
    </row>
    <row r="1065" spans="1:7" x14ac:dyDescent="0.25">
      <c r="A1065" s="133">
        <v>43634</v>
      </c>
      <c r="B1065" s="134">
        <v>69.459999999999994</v>
      </c>
      <c r="C1065" s="134">
        <f>INDEX('[2]cotton-prices-historical-chart-'!$B$10700:$B$12603,MATCH(A1065,'[2]cotton-prices-historical-chart-'!$A$10700:$A$12603,0))</f>
        <v>0.6532</v>
      </c>
      <c r="D1065" s="135">
        <f t="shared" si="34"/>
        <v>45.371271999999998</v>
      </c>
      <c r="E1065">
        <f>INDEX('[3]wti-crude-oil-prices-10-year-da'!$B$655:$B$2543,MATCH(A1065,'[3]wti-crude-oil-prices-10-year-da'!$A$655:$A$2543,0))</f>
        <v>53.984000000000002</v>
      </c>
      <c r="F1065">
        <f t="shared" si="33"/>
        <v>3749.7286399999998</v>
      </c>
      <c r="G1065" t="s">
        <v>241</v>
      </c>
    </row>
    <row r="1066" spans="1:7" x14ac:dyDescent="0.25">
      <c r="A1066" s="133">
        <v>43635</v>
      </c>
      <c r="B1066" s="134">
        <v>69.599999999999994</v>
      </c>
      <c r="C1066" s="134">
        <f>INDEX('[2]cotton-prices-historical-chart-'!$B$10700:$B$12603,MATCH(A1066,'[2]cotton-prices-historical-chart-'!$A$10700:$A$12603,0))</f>
        <v>0.65380000000000005</v>
      </c>
      <c r="D1066" s="135">
        <f t="shared" si="34"/>
        <v>45.504480000000001</v>
      </c>
      <c r="E1066">
        <f>INDEX('[3]wti-crude-oil-prices-10-year-da'!$B$655:$B$2543,MATCH(A1066,'[3]wti-crude-oil-prices-10-year-da'!$A$655:$A$2543,0))</f>
        <v>53.886000000000003</v>
      </c>
      <c r="F1066">
        <f t="shared" si="33"/>
        <v>3750.4656</v>
      </c>
      <c r="G1066" t="s">
        <v>241</v>
      </c>
    </row>
    <row r="1067" spans="1:7" x14ac:dyDescent="0.25">
      <c r="A1067" s="133">
        <v>43636</v>
      </c>
      <c r="B1067" s="134">
        <v>69.52</v>
      </c>
      <c r="C1067" s="134">
        <f>INDEX('[2]cotton-prices-historical-chart-'!$B$10700:$B$12603,MATCH(A1067,'[2]cotton-prices-historical-chart-'!$A$10700:$A$12603,0))</f>
        <v>0.6321</v>
      </c>
      <c r="D1067" s="135">
        <f t="shared" si="34"/>
        <v>43.943591999999995</v>
      </c>
      <c r="E1067">
        <f>INDEX('[3]wti-crude-oil-prices-10-year-da'!$B$655:$B$2543,MATCH(A1067,'[3]wti-crude-oil-prices-10-year-da'!$A$655:$A$2543,0))</f>
        <v>56.985999999999997</v>
      </c>
      <c r="F1067">
        <f t="shared" si="33"/>
        <v>3961.6667199999997</v>
      </c>
      <c r="G1067" t="s">
        <v>241</v>
      </c>
    </row>
    <row r="1068" spans="1:7" x14ac:dyDescent="0.25">
      <c r="A1068" s="133">
        <v>43637</v>
      </c>
      <c r="B1068" s="134">
        <v>69.58</v>
      </c>
      <c r="C1068" s="134">
        <f>INDEX('[2]cotton-prices-historical-chart-'!$B$10700:$B$12603,MATCH(A1068,'[2]cotton-prices-historical-chart-'!$A$10700:$A$12603,0))</f>
        <v>0.6119</v>
      </c>
      <c r="D1068" s="135">
        <f t="shared" si="34"/>
        <v>42.576001999999995</v>
      </c>
      <c r="E1068">
        <f>INDEX('[3]wti-crude-oil-prices-10-year-da'!$B$655:$B$2543,MATCH(A1068,'[3]wti-crude-oil-prices-10-year-da'!$A$655:$A$2543,0))</f>
        <v>57.43</v>
      </c>
      <c r="F1068">
        <f t="shared" si="33"/>
        <v>3995.9793999999997</v>
      </c>
      <c r="G1068" t="s">
        <v>241</v>
      </c>
    </row>
    <row r="1069" spans="1:7" x14ac:dyDescent="0.25">
      <c r="A1069" s="133">
        <v>43640</v>
      </c>
      <c r="B1069" s="134">
        <v>69.27</v>
      </c>
      <c r="C1069" s="134">
        <f>INDEX('[2]cotton-prices-historical-chart-'!$B$10700:$B$12603,MATCH(A1069,'[2]cotton-prices-historical-chart-'!$A$10700:$A$12603,0))</f>
        <v>0.623</v>
      </c>
      <c r="D1069" s="135">
        <f t="shared" si="34"/>
        <v>43.155209999999997</v>
      </c>
      <c r="E1069">
        <f>INDEX('[3]wti-crude-oil-prices-10-year-da'!$B$655:$B$2543,MATCH(A1069,'[3]wti-crude-oil-prices-10-year-da'!$A$655:$A$2543,0))</f>
        <v>57.9</v>
      </c>
      <c r="F1069">
        <f t="shared" si="33"/>
        <v>4010.7329999999997</v>
      </c>
      <c r="G1069" t="s">
        <v>241</v>
      </c>
    </row>
    <row r="1070" spans="1:7" x14ac:dyDescent="0.25">
      <c r="A1070" s="133">
        <v>43641</v>
      </c>
      <c r="B1070" s="134">
        <v>69.33</v>
      </c>
      <c r="C1070" s="134">
        <f>INDEX('[2]cotton-prices-historical-chart-'!$B$10700:$B$12603,MATCH(A1070,'[2]cotton-prices-historical-chart-'!$A$10700:$A$12603,0))</f>
        <v>0.62890000000000001</v>
      </c>
      <c r="D1070" s="135">
        <f t="shared" si="34"/>
        <v>43.601636999999997</v>
      </c>
      <c r="E1070">
        <f>INDEX('[3]wti-crude-oil-prices-10-year-da'!$B$655:$B$2543,MATCH(A1070,'[3]wti-crude-oil-prices-10-year-da'!$A$655:$A$2543,0))</f>
        <v>57.83</v>
      </c>
      <c r="F1070">
        <f t="shared" si="33"/>
        <v>4009.3538999999996</v>
      </c>
      <c r="G1070" t="s">
        <v>241</v>
      </c>
    </row>
    <row r="1071" spans="1:7" x14ac:dyDescent="0.25">
      <c r="A1071" s="133">
        <v>43642</v>
      </c>
      <c r="B1071" s="134">
        <v>69.22</v>
      </c>
      <c r="C1071" s="134">
        <f>INDEX('[2]cotton-prices-historical-chart-'!$B$10700:$B$12603,MATCH(A1071,'[2]cotton-prices-historical-chart-'!$A$10700:$A$12603,0))</f>
        <v>0.6462</v>
      </c>
      <c r="D1071" s="135">
        <f t="shared" si="34"/>
        <v>44.729964000000002</v>
      </c>
      <c r="E1071">
        <f>INDEX('[3]wti-crude-oil-prices-10-year-da'!$B$655:$B$2543,MATCH(A1071,'[3]wti-crude-oil-prices-10-year-da'!$A$655:$A$2543,0))</f>
        <v>59.38</v>
      </c>
      <c r="F1071">
        <f t="shared" si="33"/>
        <v>4110.2835999999998</v>
      </c>
      <c r="G1071" t="s">
        <v>241</v>
      </c>
    </row>
    <row r="1072" spans="1:7" x14ac:dyDescent="0.25">
      <c r="A1072" s="133">
        <v>43643</v>
      </c>
      <c r="B1072" s="134">
        <v>69.09</v>
      </c>
      <c r="C1072" s="134">
        <f>INDEX('[2]cotton-prices-historical-chart-'!$B$10700:$B$12603,MATCH(A1072,'[2]cotton-prices-historical-chart-'!$A$10700:$A$12603,0))</f>
        <v>0.64790000000000003</v>
      </c>
      <c r="D1072" s="135">
        <f t="shared" si="34"/>
        <v>44.763411000000005</v>
      </c>
      <c r="E1072">
        <f>INDEX('[3]wti-crude-oil-prices-10-year-da'!$B$655:$B$2543,MATCH(A1072,'[3]wti-crude-oil-prices-10-year-da'!$A$655:$A$2543,0))</f>
        <v>59.43</v>
      </c>
      <c r="F1072">
        <f t="shared" si="33"/>
        <v>4106.0187000000005</v>
      </c>
      <c r="G1072" t="s">
        <v>241</v>
      </c>
    </row>
    <row r="1073" spans="1:7" x14ac:dyDescent="0.25">
      <c r="A1073" s="133">
        <v>43644</v>
      </c>
      <c r="B1073" s="134">
        <v>68.959999999999994</v>
      </c>
      <c r="C1073" s="134">
        <f>INDEX('[2]cotton-prices-historical-chart-'!$B$10700:$B$12603,MATCH(A1073,'[2]cotton-prices-historical-chart-'!$A$10700:$A$12603,0))</f>
        <v>0.65229999999999999</v>
      </c>
      <c r="D1073" s="135">
        <f t="shared" si="34"/>
        <v>44.982607999999992</v>
      </c>
      <c r="E1073">
        <f>INDEX('[3]wti-crude-oil-prices-10-year-da'!$B$655:$B$2543,MATCH(A1073,'[3]wti-crude-oil-prices-10-year-da'!$A$655:$A$2543,0))</f>
        <v>58.47</v>
      </c>
      <c r="F1073">
        <f t="shared" si="33"/>
        <v>4032.0911999999994</v>
      </c>
      <c r="G1073" t="s">
        <v>241</v>
      </c>
    </row>
    <row r="1074" spans="1:7" x14ac:dyDescent="0.25">
      <c r="A1074" s="133">
        <v>43647</v>
      </c>
      <c r="B1074" s="134">
        <v>68.89</v>
      </c>
      <c r="C1074" s="134">
        <f>INDEX('[2]cotton-prices-historical-chart-'!$B$10700:$B$12603,MATCH(A1074,'[2]cotton-prices-historical-chart-'!$A$10700:$A$12603,0))</f>
        <v>0.65969999999999995</v>
      </c>
      <c r="D1074" s="135">
        <f t="shared" si="34"/>
        <v>45.446732999999995</v>
      </c>
      <c r="E1074">
        <f>INDEX('[3]wti-crude-oil-prices-10-year-da'!$B$655:$B$2543,MATCH(A1074,'[3]wti-crude-oil-prices-10-year-da'!$A$655:$A$2543,0))</f>
        <v>59.09</v>
      </c>
      <c r="F1074">
        <f t="shared" si="33"/>
        <v>4070.7101000000002</v>
      </c>
      <c r="G1074" t="s">
        <v>241</v>
      </c>
    </row>
    <row r="1075" spans="1:7" x14ac:dyDescent="0.25">
      <c r="A1075" s="133">
        <v>43648</v>
      </c>
      <c r="B1075" s="134">
        <v>68.89</v>
      </c>
      <c r="C1075" s="134">
        <f>INDEX('[2]cotton-prices-historical-chart-'!$B$10700:$B$12603,MATCH(A1075,'[2]cotton-prices-historical-chart-'!$A$10700:$A$12603,0))</f>
        <v>0.66569999999999996</v>
      </c>
      <c r="D1075" s="135">
        <f t="shared" si="34"/>
        <v>45.860073</v>
      </c>
      <c r="E1075">
        <f>INDEX('[3]wti-crude-oil-prices-10-year-da'!$B$655:$B$2543,MATCH(A1075,'[3]wti-crude-oil-prices-10-year-da'!$A$655:$A$2543,0))</f>
        <v>56.25</v>
      </c>
      <c r="F1075">
        <f t="shared" si="33"/>
        <v>3875.0625</v>
      </c>
      <c r="G1075" t="s">
        <v>241</v>
      </c>
    </row>
    <row r="1076" spans="1:7" x14ac:dyDescent="0.25">
      <c r="A1076" s="133">
        <v>43649</v>
      </c>
      <c r="B1076" s="134">
        <v>68.8</v>
      </c>
      <c r="C1076" s="134">
        <f>INDEX('[2]cotton-prices-historical-chart-'!$B$10700:$B$12603,MATCH(A1076,'[2]cotton-prices-historical-chart-'!$A$10700:$A$12603,0))</f>
        <v>0.66549999999999998</v>
      </c>
      <c r="D1076" s="135">
        <f t="shared" si="34"/>
        <v>45.786399999999993</v>
      </c>
      <c r="E1076">
        <f>INDEX('[3]wti-crude-oil-prices-10-year-da'!$B$655:$B$2543,MATCH(A1076,'[3]wti-crude-oil-prices-10-year-da'!$A$655:$A$2543,0))</f>
        <v>57.34</v>
      </c>
      <c r="F1076">
        <f t="shared" si="33"/>
        <v>3944.9920000000002</v>
      </c>
      <c r="G1076" t="s">
        <v>241</v>
      </c>
    </row>
    <row r="1077" spans="1:7" x14ac:dyDescent="0.25">
      <c r="A1077" s="133">
        <v>43650</v>
      </c>
      <c r="B1077" s="134">
        <v>68.53</v>
      </c>
      <c r="C1077" s="134">
        <f>INDEX('[2]cotton-prices-historical-chart-'!$B$10700:$B$12603,MATCH(A1077,'[2]cotton-prices-historical-chart-'!$A$10700:$A$12603,0))</f>
        <v>0.66549999999999998</v>
      </c>
      <c r="D1077" s="135">
        <f t="shared" si="34"/>
        <v>45.606715000000001</v>
      </c>
      <c r="E1077" t="e">
        <f>INDEX('[3]wti-crude-oil-prices-10-year-da'!$B$655:$B$2543,MATCH(A1077,'[3]wti-crude-oil-prices-10-year-da'!$A$655:$A$2543,0))</f>
        <v>#N/A</v>
      </c>
      <c r="F1077" t="str">
        <f t="shared" si="33"/>
        <v/>
      </c>
      <c r="G1077" t="s">
        <v>241</v>
      </c>
    </row>
    <row r="1078" spans="1:7" x14ac:dyDescent="0.25">
      <c r="A1078" s="133">
        <v>43651</v>
      </c>
      <c r="B1078" s="134">
        <v>68.45</v>
      </c>
      <c r="C1078" s="134">
        <f>INDEX('[2]cotton-prices-historical-chart-'!$B$10700:$B$12603,MATCH(A1078,'[2]cotton-prices-historical-chart-'!$A$10700:$A$12603,0))</f>
        <v>0.66239999999999999</v>
      </c>
      <c r="D1078" s="135">
        <f t="shared" si="34"/>
        <v>45.341279999999998</v>
      </c>
      <c r="E1078">
        <f>INDEX('[3]wti-crude-oil-prices-10-year-da'!$B$655:$B$2543,MATCH(A1078,'[3]wti-crude-oil-prices-10-year-da'!$A$655:$A$2543,0))</f>
        <v>57.51</v>
      </c>
      <c r="F1078">
        <f t="shared" si="33"/>
        <v>3936.5594999999998</v>
      </c>
      <c r="G1078" t="s">
        <v>241</v>
      </c>
    </row>
    <row r="1079" spans="1:7" x14ac:dyDescent="0.25">
      <c r="A1079" s="133">
        <v>43654</v>
      </c>
      <c r="B1079" s="134">
        <v>68.569999999999993</v>
      </c>
      <c r="C1079" s="134">
        <f>INDEX('[2]cotton-prices-historical-chart-'!$B$10700:$B$12603,MATCH(A1079,'[2]cotton-prices-historical-chart-'!$A$10700:$A$12603,0))</f>
        <v>0.65129999999999999</v>
      </c>
      <c r="D1079" s="135">
        <f t="shared" si="34"/>
        <v>44.659640999999993</v>
      </c>
      <c r="E1079">
        <f>INDEX('[3]wti-crude-oil-prices-10-year-da'!$B$655:$B$2543,MATCH(A1079,'[3]wti-crude-oil-prices-10-year-da'!$A$655:$A$2543,0))</f>
        <v>57.66</v>
      </c>
      <c r="F1079">
        <f t="shared" si="33"/>
        <v>3953.7461999999996</v>
      </c>
      <c r="G1079" t="s">
        <v>241</v>
      </c>
    </row>
    <row r="1080" spans="1:7" x14ac:dyDescent="0.25">
      <c r="A1080" s="133">
        <v>43655</v>
      </c>
      <c r="B1080" s="134">
        <v>68.55</v>
      </c>
      <c r="C1080" s="134">
        <f>INDEX('[2]cotton-prices-historical-chart-'!$B$10700:$B$12603,MATCH(A1080,'[2]cotton-prices-historical-chart-'!$A$10700:$A$12603,0))</f>
        <v>0.63029999999999997</v>
      </c>
      <c r="D1080" s="135">
        <f t="shared" si="34"/>
        <v>43.207064999999993</v>
      </c>
      <c r="E1080">
        <f>INDEX('[3]wti-crude-oil-prices-10-year-da'!$B$655:$B$2543,MATCH(A1080,'[3]wti-crude-oil-prices-10-year-da'!$A$655:$A$2543,0))</f>
        <v>57.83</v>
      </c>
      <c r="F1080">
        <f t="shared" si="33"/>
        <v>3964.2464999999997</v>
      </c>
      <c r="G1080" t="s">
        <v>241</v>
      </c>
    </row>
    <row r="1081" spans="1:7" x14ac:dyDescent="0.25">
      <c r="A1081" s="133">
        <v>43656</v>
      </c>
      <c r="B1081" s="134">
        <v>68.38</v>
      </c>
      <c r="C1081" s="134">
        <f>INDEX('[2]cotton-prices-historical-chart-'!$B$10700:$B$12603,MATCH(A1081,'[2]cotton-prices-historical-chart-'!$A$10700:$A$12603,0))</f>
        <v>0.63539999999999996</v>
      </c>
      <c r="D1081" s="135">
        <f t="shared" si="34"/>
        <v>43.448651999999996</v>
      </c>
      <c r="E1081">
        <f>INDEX('[3]wti-crude-oil-prices-10-year-da'!$B$655:$B$2543,MATCH(A1081,'[3]wti-crude-oil-prices-10-year-da'!$A$655:$A$2543,0))</f>
        <v>60.43</v>
      </c>
      <c r="F1081">
        <f t="shared" si="33"/>
        <v>4132.2033999999994</v>
      </c>
      <c r="G1081" t="s">
        <v>241</v>
      </c>
    </row>
    <row r="1082" spans="1:7" x14ac:dyDescent="0.25">
      <c r="A1082" s="133">
        <v>43657</v>
      </c>
      <c r="B1082" s="134">
        <v>68.44</v>
      </c>
      <c r="C1082" s="134">
        <f>INDEX('[2]cotton-prices-historical-chart-'!$B$10700:$B$12603,MATCH(A1082,'[2]cotton-prices-historical-chart-'!$A$10700:$A$12603,0))</f>
        <v>0.62890000000000001</v>
      </c>
      <c r="D1082" s="135">
        <f t="shared" si="34"/>
        <v>43.041916000000001</v>
      </c>
      <c r="E1082">
        <f>INDEX('[3]wti-crude-oil-prices-10-year-da'!$B$655:$B$2543,MATCH(A1082,'[3]wti-crude-oil-prices-10-year-da'!$A$655:$A$2543,0))</f>
        <v>60.2</v>
      </c>
      <c r="F1082">
        <f t="shared" si="33"/>
        <v>4120.0879999999997</v>
      </c>
      <c r="G1082" t="s">
        <v>241</v>
      </c>
    </row>
    <row r="1083" spans="1:7" x14ac:dyDescent="0.25">
      <c r="A1083" s="133">
        <v>43658</v>
      </c>
      <c r="B1083" s="134">
        <v>68.569999999999993</v>
      </c>
      <c r="C1083" s="134">
        <f>INDEX('[2]cotton-prices-historical-chart-'!$B$10700:$B$12603,MATCH(A1083,'[2]cotton-prices-historical-chart-'!$A$10700:$A$12603,0))</f>
        <v>0.62360000000000004</v>
      </c>
      <c r="D1083" s="135">
        <f t="shared" si="34"/>
        <v>42.760252000000001</v>
      </c>
      <c r="E1083">
        <f>INDEX('[3]wti-crude-oil-prices-10-year-da'!$B$655:$B$2543,MATCH(A1083,'[3]wti-crude-oil-prices-10-year-da'!$A$655:$A$2543,0))</f>
        <v>60.21</v>
      </c>
      <c r="F1083">
        <f t="shared" si="33"/>
        <v>4128.5996999999998</v>
      </c>
      <c r="G1083" t="s">
        <v>241</v>
      </c>
    </row>
    <row r="1084" spans="1:7" x14ac:dyDescent="0.25">
      <c r="A1084" s="133">
        <v>43661</v>
      </c>
      <c r="B1084" s="134">
        <v>68.53</v>
      </c>
      <c r="C1084" s="134">
        <f>INDEX('[2]cotton-prices-historical-chart-'!$B$10700:$B$12603,MATCH(A1084,'[2]cotton-prices-historical-chart-'!$A$10700:$A$12603,0))</f>
        <v>0.63700000000000001</v>
      </c>
      <c r="D1084" s="135">
        <f t="shared" si="34"/>
        <v>43.65361</v>
      </c>
      <c r="E1084">
        <f>INDEX('[3]wti-crude-oil-prices-10-year-da'!$B$655:$B$2543,MATCH(A1084,'[3]wti-crude-oil-prices-10-year-da'!$A$655:$A$2543,0))</f>
        <v>59.58</v>
      </c>
      <c r="F1084">
        <f t="shared" si="33"/>
        <v>4083.0173999999997</v>
      </c>
      <c r="G1084" t="s">
        <v>241</v>
      </c>
    </row>
    <row r="1085" spans="1:7" x14ac:dyDescent="0.25">
      <c r="A1085" s="133">
        <v>43662</v>
      </c>
      <c r="B1085" s="134">
        <v>68.650000000000006</v>
      </c>
      <c r="C1085" s="134">
        <f>INDEX('[2]cotton-prices-historical-chart-'!$B$10700:$B$12603,MATCH(A1085,'[2]cotton-prices-historical-chart-'!$A$10700:$A$12603,0))</f>
        <v>0.62329999999999997</v>
      </c>
      <c r="D1085" s="135">
        <f t="shared" si="34"/>
        <v>42.789545000000004</v>
      </c>
      <c r="E1085">
        <f>INDEX('[3]wti-crude-oil-prices-10-year-da'!$B$655:$B$2543,MATCH(A1085,'[3]wti-crude-oil-prices-10-year-da'!$A$655:$A$2543,0))</f>
        <v>57.62</v>
      </c>
      <c r="F1085">
        <f t="shared" si="33"/>
        <v>3955.6130000000003</v>
      </c>
      <c r="G1085" t="s">
        <v>241</v>
      </c>
    </row>
    <row r="1086" spans="1:7" x14ac:dyDescent="0.25">
      <c r="A1086" s="133">
        <v>43663</v>
      </c>
      <c r="B1086" s="134">
        <v>68.81</v>
      </c>
      <c r="C1086" s="134">
        <f>INDEX('[2]cotton-prices-historical-chart-'!$B$10700:$B$12603,MATCH(A1086,'[2]cotton-prices-historical-chart-'!$A$10700:$A$12603,0))</f>
        <v>0.61890000000000001</v>
      </c>
      <c r="D1086" s="135">
        <f t="shared" si="34"/>
        <v>42.586509</v>
      </c>
      <c r="E1086">
        <f>INDEX('[3]wti-crude-oil-prices-10-year-da'!$B$655:$B$2543,MATCH(A1086,'[3]wti-crude-oil-prices-10-year-da'!$A$655:$A$2543,0))</f>
        <v>56.808</v>
      </c>
      <c r="F1086">
        <f t="shared" si="33"/>
        <v>3908.9584800000002</v>
      </c>
      <c r="G1086" t="s">
        <v>241</v>
      </c>
    </row>
    <row r="1087" spans="1:7" x14ac:dyDescent="0.25">
      <c r="A1087" s="133">
        <v>43664</v>
      </c>
      <c r="B1087" s="134">
        <v>68.73</v>
      </c>
      <c r="C1087" s="134">
        <f>INDEX('[2]cotton-prices-historical-chart-'!$B$10700:$B$12603,MATCH(A1087,'[2]cotton-prices-historical-chart-'!$A$10700:$A$12603,0))</f>
        <v>0.60780000000000001</v>
      </c>
      <c r="D1087" s="135">
        <f t="shared" si="34"/>
        <v>41.774094000000005</v>
      </c>
      <c r="E1087">
        <f>INDEX('[3]wti-crude-oil-prices-10-year-da'!$B$655:$B$2543,MATCH(A1087,'[3]wti-crude-oil-prices-10-year-da'!$A$655:$A$2543,0))</f>
        <v>55.347999999999999</v>
      </c>
      <c r="F1087">
        <f t="shared" si="33"/>
        <v>3804.0680400000001</v>
      </c>
      <c r="G1087" t="s">
        <v>241</v>
      </c>
    </row>
    <row r="1088" spans="1:7" x14ac:dyDescent="0.25">
      <c r="A1088" s="133">
        <v>43665</v>
      </c>
      <c r="B1088" s="134">
        <v>68.84</v>
      </c>
      <c r="C1088" s="134">
        <f>INDEX('[2]cotton-prices-historical-chart-'!$B$10700:$B$12603,MATCH(A1088,'[2]cotton-prices-historical-chart-'!$A$10700:$A$12603,0))</f>
        <v>0.62250000000000005</v>
      </c>
      <c r="D1088" s="135">
        <f t="shared" si="34"/>
        <v>42.852900000000005</v>
      </c>
      <c r="E1088">
        <f>INDEX('[3]wti-crude-oil-prices-10-year-da'!$B$655:$B$2543,MATCH(A1088,'[3]wti-crude-oil-prices-10-year-da'!$A$655:$A$2543,0))</f>
        <v>55.707999999999998</v>
      </c>
      <c r="F1088">
        <f t="shared" si="33"/>
        <v>3834.9387200000001</v>
      </c>
      <c r="G1088" t="s">
        <v>241</v>
      </c>
    </row>
    <row r="1089" spans="1:7" x14ac:dyDescent="0.25">
      <c r="A1089" s="133">
        <v>43668</v>
      </c>
      <c r="B1089" s="134">
        <v>68.930000000000007</v>
      </c>
      <c r="C1089" s="134">
        <f>INDEX('[2]cotton-prices-historical-chart-'!$B$10700:$B$12603,MATCH(A1089,'[2]cotton-prices-historical-chart-'!$A$10700:$A$12603,0))</f>
        <v>0.62790000000000001</v>
      </c>
      <c r="D1089" s="135">
        <f t="shared" si="34"/>
        <v>43.281147000000004</v>
      </c>
      <c r="E1089">
        <f>INDEX('[3]wti-crude-oil-prices-10-year-da'!$B$655:$B$2543,MATCH(A1089,'[3]wti-crude-oil-prices-10-year-da'!$A$655:$A$2543,0))</f>
        <v>56.22</v>
      </c>
      <c r="F1089">
        <f t="shared" si="33"/>
        <v>3875.2446000000004</v>
      </c>
      <c r="G1089" t="s">
        <v>241</v>
      </c>
    </row>
    <row r="1090" spans="1:7" x14ac:dyDescent="0.25">
      <c r="A1090" s="133">
        <v>43669</v>
      </c>
      <c r="B1090" s="134">
        <v>69.11</v>
      </c>
      <c r="C1090" s="134">
        <f>INDEX('[2]cotton-prices-historical-chart-'!$B$10700:$B$12603,MATCH(A1090,'[2]cotton-prices-historical-chart-'!$A$10700:$A$12603,0))</f>
        <v>0.63290000000000002</v>
      </c>
      <c r="D1090" s="135">
        <f t="shared" si="34"/>
        <v>43.739719000000001</v>
      </c>
      <c r="E1090">
        <f>INDEX('[3]wti-crude-oil-prices-10-year-da'!$B$655:$B$2543,MATCH(A1090,'[3]wti-crude-oil-prices-10-year-da'!$A$655:$A$2543,0))</f>
        <v>56.77</v>
      </c>
      <c r="F1090">
        <f t="shared" si="33"/>
        <v>3923.3747000000003</v>
      </c>
      <c r="G1090" t="s">
        <v>241</v>
      </c>
    </row>
    <row r="1091" spans="1:7" x14ac:dyDescent="0.25">
      <c r="A1091" s="133">
        <v>43670</v>
      </c>
      <c r="B1091" s="134">
        <v>68.98</v>
      </c>
      <c r="C1091" s="134">
        <f>INDEX('[2]cotton-prices-historical-chart-'!$B$10700:$B$12603,MATCH(A1091,'[2]cotton-prices-historical-chart-'!$A$10700:$A$12603,0))</f>
        <v>0.63890000000000002</v>
      </c>
      <c r="D1091" s="135">
        <f t="shared" si="34"/>
        <v>44.071322000000002</v>
      </c>
      <c r="E1091">
        <f>INDEX('[3]wti-crude-oil-prices-10-year-da'!$B$655:$B$2543,MATCH(A1091,'[3]wti-crude-oil-prices-10-year-da'!$A$655:$A$2543,0))</f>
        <v>55.88</v>
      </c>
      <c r="F1091">
        <f t="shared" ref="F1091:F1154" si="35">IFERROR(E1091*B1091,"")</f>
        <v>3854.6024000000002</v>
      </c>
      <c r="G1091" t="s">
        <v>241</v>
      </c>
    </row>
    <row r="1092" spans="1:7" x14ac:dyDescent="0.25">
      <c r="A1092" s="133">
        <v>43671</v>
      </c>
      <c r="B1092" s="134">
        <v>69.16</v>
      </c>
      <c r="C1092" s="134">
        <f>INDEX('[2]cotton-prices-historical-chart-'!$B$10700:$B$12603,MATCH(A1092,'[2]cotton-prices-historical-chart-'!$A$10700:$A$12603,0))</f>
        <v>0.6381</v>
      </c>
      <c r="D1092" s="135">
        <f t="shared" si="34"/>
        <v>44.130995999999996</v>
      </c>
      <c r="E1092">
        <f>INDEX('[3]wti-crude-oil-prices-10-year-da'!$B$655:$B$2543,MATCH(A1092,'[3]wti-crude-oil-prices-10-year-da'!$A$655:$A$2543,0))</f>
        <v>56.02</v>
      </c>
      <c r="F1092">
        <f t="shared" si="35"/>
        <v>3874.3432000000003</v>
      </c>
      <c r="G1092" t="s">
        <v>241</v>
      </c>
    </row>
    <row r="1093" spans="1:7" x14ac:dyDescent="0.25">
      <c r="A1093" s="133">
        <v>43672</v>
      </c>
      <c r="B1093" s="134">
        <v>68.88</v>
      </c>
      <c r="C1093" s="134">
        <f>INDEX('[2]cotton-prices-historical-chart-'!$B$10700:$B$12603,MATCH(A1093,'[2]cotton-prices-historical-chart-'!$A$10700:$A$12603,0))</f>
        <v>0.64239999999999997</v>
      </c>
      <c r="D1093" s="135">
        <f t="shared" si="34"/>
        <v>44.248511999999998</v>
      </c>
      <c r="E1093">
        <f>INDEX('[3]wti-crude-oil-prices-10-year-da'!$B$655:$B$2543,MATCH(A1093,'[3]wti-crude-oil-prices-10-year-da'!$A$655:$A$2543,0))</f>
        <v>56.2</v>
      </c>
      <c r="F1093">
        <f t="shared" si="35"/>
        <v>3871.056</v>
      </c>
      <c r="G1093" t="s">
        <v>241</v>
      </c>
    </row>
    <row r="1094" spans="1:7" x14ac:dyDescent="0.25">
      <c r="A1094" s="133">
        <v>43675</v>
      </c>
      <c r="B1094" s="134">
        <v>68.75</v>
      </c>
      <c r="C1094" s="134">
        <f>INDEX('[2]cotton-prices-historical-chart-'!$B$10700:$B$12603,MATCH(A1094,'[2]cotton-prices-historical-chart-'!$A$10700:$A$12603,0))</f>
        <v>0.63770000000000004</v>
      </c>
      <c r="D1094" s="135">
        <f t="shared" si="34"/>
        <v>43.841875000000002</v>
      </c>
      <c r="E1094">
        <f>INDEX('[3]wti-crude-oil-prices-10-year-da'!$B$655:$B$2543,MATCH(A1094,'[3]wti-crude-oil-prices-10-year-da'!$A$655:$A$2543,0))</f>
        <v>56.87</v>
      </c>
      <c r="F1094">
        <f t="shared" si="35"/>
        <v>3909.8125</v>
      </c>
      <c r="G1094" t="s">
        <v>241</v>
      </c>
    </row>
    <row r="1095" spans="1:7" x14ac:dyDescent="0.25">
      <c r="A1095" s="133">
        <v>43676</v>
      </c>
      <c r="B1095" s="134">
        <v>68.849999999999994</v>
      </c>
      <c r="C1095" s="134">
        <f>INDEX('[2]cotton-prices-historical-chart-'!$B$10700:$B$12603,MATCH(A1095,'[2]cotton-prices-historical-chart-'!$A$10700:$A$12603,0))</f>
        <v>0.62870000000000004</v>
      </c>
      <c r="D1095" s="135">
        <f t="shared" si="34"/>
        <v>43.285995</v>
      </c>
      <c r="E1095">
        <f>INDEX('[3]wti-crude-oil-prices-10-year-da'!$B$655:$B$2543,MATCH(A1095,'[3]wti-crude-oil-prices-10-year-da'!$A$655:$A$2543,0))</f>
        <v>58.05</v>
      </c>
      <c r="F1095">
        <f t="shared" si="35"/>
        <v>3996.7424999999994</v>
      </c>
      <c r="G1095" t="s">
        <v>241</v>
      </c>
    </row>
    <row r="1096" spans="1:7" x14ac:dyDescent="0.25">
      <c r="A1096" s="133">
        <v>43677</v>
      </c>
      <c r="B1096" s="134">
        <v>69.040000000000006</v>
      </c>
      <c r="C1096" s="134">
        <f>INDEX('[2]cotton-prices-historical-chart-'!$B$10700:$B$12603,MATCH(A1096,'[2]cotton-prices-historical-chart-'!$A$10700:$A$12603,0))</f>
        <v>0.63219999999999998</v>
      </c>
      <c r="D1096" s="135">
        <f t="shared" si="34"/>
        <v>43.647088000000004</v>
      </c>
      <c r="E1096">
        <f>INDEX('[3]wti-crude-oil-prices-10-year-da'!$B$655:$B$2543,MATCH(A1096,'[3]wti-crude-oil-prices-10-year-da'!$A$655:$A$2543,0))</f>
        <v>58.58</v>
      </c>
      <c r="F1096">
        <f t="shared" si="35"/>
        <v>4044.3632000000002</v>
      </c>
      <c r="G1096" t="s">
        <v>241</v>
      </c>
    </row>
    <row r="1097" spans="1:7" x14ac:dyDescent="0.25">
      <c r="A1097" s="133">
        <v>43678</v>
      </c>
      <c r="B1097" s="134">
        <v>69.31</v>
      </c>
      <c r="C1097" s="134">
        <f>INDEX('[2]cotton-prices-historical-chart-'!$B$10700:$B$12603,MATCH(A1097,'[2]cotton-prices-historical-chart-'!$A$10700:$A$12603,0))</f>
        <v>0.61839999999999995</v>
      </c>
      <c r="D1097" s="135">
        <f t="shared" si="34"/>
        <v>42.861303999999997</v>
      </c>
      <c r="E1097">
        <f>INDEX('[3]wti-crude-oil-prices-10-year-da'!$B$655:$B$2543,MATCH(A1097,'[3]wti-crude-oil-prices-10-year-da'!$A$655:$A$2543,0))</f>
        <v>53.95</v>
      </c>
      <c r="F1097">
        <f t="shared" si="35"/>
        <v>3739.2745000000004</v>
      </c>
      <c r="G1097" t="s">
        <v>241</v>
      </c>
    </row>
    <row r="1098" spans="1:7" x14ac:dyDescent="0.25">
      <c r="A1098" s="133">
        <v>43679</v>
      </c>
      <c r="B1098" s="134">
        <v>69.7</v>
      </c>
      <c r="C1098" s="134">
        <f>INDEX('[2]cotton-prices-historical-chart-'!$B$10700:$B$12603,MATCH(A1098,'[2]cotton-prices-historical-chart-'!$A$10700:$A$12603,0))</f>
        <v>0.58940000000000003</v>
      </c>
      <c r="D1098" s="135">
        <f t="shared" si="34"/>
        <v>41.081180000000003</v>
      </c>
      <c r="E1098">
        <f>INDEX('[3]wti-crude-oil-prices-10-year-da'!$B$655:$B$2543,MATCH(A1098,'[3]wti-crude-oil-prices-10-year-da'!$A$655:$A$2543,0))</f>
        <v>55.66</v>
      </c>
      <c r="F1098">
        <f t="shared" si="35"/>
        <v>3879.502</v>
      </c>
      <c r="G1098" t="s">
        <v>241</v>
      </c>
    </row>
    <row r="1099" spans="1:7" x14ac:dyDescent="0.25">
      <c r="A1099" s="133">
        <v>43682</v>
      </c>
      <c r="B1099" s="134">
        <v>70.819999999999993</v>
      </c>
      <c r="C1099" s="134">
        <f>INDEX('[2]cotton-prices-historical-chart-'!$B$10700:$B$12603,MATCH(A1099,'[2]cotton-prices-historical-chart-'!$A$10700:$A$12603,0))</f>
        <v>0.57909999999999995</v>
      </c>
      <c r="D1099" s="135">
        <f t="shared" si="34"/>
        <v>41.011861999999994</v>
      </c>
      <c r="E1099">
        <f>INDEX('[3]wti-crude-oil-prices-10-year-da'!$B$655:$B$2543,MATCH(A1099,'[3]wti-crude-oil-prices-10-year-da'!$A$655:$A$2543,0))</f>
        <v>54.69</v>
      </c>
      <c r="F1099">
        <f t="shared" si="35"/>
        <v>3873.1457999999993</v>
      </c>
      <c r="G1099" t="s">
        <v>241</v>
      </c>
    </row>
    <row r="1100" spans="1:7" x14ac:dyDescent="0.25">
      <c r="A1100" s="133">
        <v>43683</v>
      </c>
      <c r="B1100" s="134">
        <v>70.91</v>
      </c>
      <c r="C1100" s="134">
        <f>INDEX('[2]cotton-prices-historical-chart-'!$B$10700:$B$12603,MATCH(A1100,'[2]cotton-prices-historical-chart-'!$A$10700:$A$12603,0))</f>
        <v>0.5827</v>
      </c>
      <c r="D1100" s="135">
        <f t="shared" si="34"/>
        <v>41.319257</v>
      </c>
      <c r="E1100">
        <f>INDEX('[3]wti-crude-oil-prices-10-year-da'!$B$655:$B$2543,MATCH(A1100,'[3]wti-crude-oil-prices-10-year-da'!$A$655:$A$2543,0))</f>
        <v>53.63</v>
      </c>
      <c r="F1100">
        <f t="shared" si="35"/>
        <v>3802.9032999999999</v>
      </c>
      <c r="G1100" t="s">
        <v>241</v>
      </c>
    </row>
    <row r="1101" spans="1:7" x14ac:dyDescent="0.25">
      <c r="A1101" s="133">
        <v>43684</v>
      </c>
      <c r="B1101" s="134">
        <v>70.91</v>
      </c>
      <c r="C1101" s="134">
        <f>INDEX('[2]cotton-prices-historical-chart-'!$B$10700:$B$12603,MATCH(A1101,'[2]cotton-prices-historical-chart-'!$A$10700:$A$12603,0))</f>
        <v>0.58579999999999999</v>
      </c>
      <c r="D1101" s="135">
        <f t="shared" si="34"/>
        <v>41.539077999999996</v>
      </c>
      <c r="E1101">
        <f>INDEX('[3]wti-crude-oil-prices-10-year-da'!$B$655:$B$2543,MATCH(A1101,'[3]wti-crude-oil-prices-10-year-da'!$A$655:$A$2543,0))</f>
        <v>51.09</v>
      </c>
      <c r="F1101">
        <f t="shared" si="35"/>
        <v>3622.7919000000002</v>
      </c>
      <c r="G1101" t="s">
        <v>241</v>
      </c>
    </row>
    <row r="1102" spans="1:7" x14ac:dyDescent="0.25">
      <c r="A1102" s="133">
        <v>43685</v>
      </c>
      <c r="B1102" s="134">
        <v>70.5</v>
      </c>
      <c r="C1102" s="134">
        <f>INDEX('[2]cotton-prices-historical-chart-'!$B$10700:$B$12603,MATCH(A1102,'[2]cotton-prices-historical-chart-'!$A$10700:$A$12603,0))</f>
        <v>0.59540000000000004</v>
      </c>
      <c r="D1102" s="135">
        <f t="shared" si="34"/>
        <v>41.975700000000003</v>
      </c>
      <c r="E1102">
        <f>INDEX('[3]wti-crude-oil-prices-10-year-da'!$B$655:$B$2543,MATCH(A1102,'[3]wti-crude-oil-prices-10-year-da'!$A$655:$A$2543,0))</f>
        <v>52.54</v>
      </c>
      <c r="F1102">
        <f t="shared" si="35"/>
        <v>3704.07</v>
      </c>
      <c r="G1102" t="s">
        <v>241</v>
      </c>
    </row>
    <row r="1103" spans="1:7" x14ac:dyDescent="0.25">
      <c r="A1103" s="133">
        <v>43686</v>
      </c>
      <c r="B1103" s="134">
        <v>71.040000000000006</v>
      </c>
      <c r="C1103" s="134">
        <f>INDEX('[2]cotton-prices-historical-chart-'!$B$10700:$B$12603,MATCH(A1103,'[2]cotton-prices-historical-chart-'!$A$10700:$A$12603,0))</f>
        <v>0.59050000000000002</v>
      </c>
      <c r="D1103" s="135">
        <f t="shared" si="34"/>
        <v>41.949120000000008</v>
      </c>
      <c r="E1103">
        <f>INDEX('[3]wti-crude-oil-prices-10-year-da'!$B$655:$B$2543,MATCH(A1103,'[3]wti-crude-oil-prices-10-year-da'!$A$655:$A$2543,0))</f>
        <v>54.5</v>
      </c>
      <c r="F1103">
        <f t="shared" si="35"/>
        <v>3871.6800000000003</v>
      </c>
      <c r="G1103" t="s">
        <v>241</v>
      </c>
    </row>
    <row r="1104" spans="1:7" x14ac:dyDescent="0.25">
      <c r="A1104" s="133">
        <v>43689</v>
      </c>
      <c r="B1104" s="134">
        <v>71.27</v>
      </c>
      <c r="C1104" s="134">
        <f>INDEX('[2]cotton-prices-historical-chart-'!$B$10700:$B$12603,MATCH(A1104,'[2]cotton-prices-historical-chart-'!$A$10700:$A$12603,0))</f>
        <v>0.58030000000000004</v>
      </c>
      <c r="D1104" s="135">
        <f t="shared" si="34"/>
        <v>41.357981000000002</v>
      </c>
      <c r="E1104">
        <f>INDEX('[3]wti-crude-oil-prices-10-year-da'!$B$655:$B$2543,MATCH(A1104,'[3]wti-crude-oil-prices-10-year-da'!$A$655:$A$2543,0))</f>
        <v>54.93</v>
      </c>
      <c r="F1104">
        <f t="shared" si="35"/>
        <v>3914.8610999999996</v>
      </c>
      <c r="G1104" t="s">
        <v>241</v>
      </c>
    </row>
    <row r="1105" spans="1:7" x14ac:dyDescent="0.25">
      <c r="A1105" s="133">
        <v>43690</v>
      </c>
      <c r="B1105" s="134">
        <v>70.8</v>
      </c>
      <c r="C1105" s="134">
        <f>INDEX('[2]cotton-prices-historical-chart-'!$B$10700:$B$12603,MATCH(A1105,'[2]cotton-prices-historical-chart-'!$A$10700:$A$12603,0))</f>
        <v>0.59340000000000004</v>
      </c>
      <c r="D1105" s="135">
        <f t="shared" si="34"/>
        <v>42.012720000000002</v>
      </c>
      <c r="E1105">
        <f>INDEX('[3]wti-crude-oil-prices-10-year-da'!$B$655:$B$2543,MATCH(A1105,'[3]wti-crude-oil-prices-10-year-da'!$A$655:$A$2543,0))</f>
        <v>57.1</v>
      </c>
      <c r="F1105">
        <f t="shared" si="35"/>
        <v>4042.68</v>
      </c>
      <c r="G1105" t="s">
        <v>241</v>
      </c>
    </row>
    <row r="1106" spans="1:7" x14ac:dyDescent="0.25">
      <c r="A1106" s="133">
        <v>43691</v>
      </c>
      <c r="B1106" s="134">
        <v>71.650000000000006</v>
      </c>
      <c r="C1106" s="134">
        <f>INDEX('[2]cotton-prices-historical-chart-'!$B$10700:$B$12603,MATCH(A1106,'[2]cotton-prices-historical-chart-'!$A$10700:$A$12603,0))</f>
        <v>0.59609999999999996</v>
      </c>
      <c r="D1106" s="135">
        <f t="shared" si="34"/>
        <v>42.710565000000003</v>
      </c>
      <c r="E1106">
        <f>INDEX('[3]wti-crude-oil-prices-10-year-da'!$B$655:$B$2543,MATCH(A1106,'[3]wti-crude-oil-prices-10-year-da'!$A$655:$A$2543,0))</f>
        <v>55.23</v>
      </c>
      <c r="F1106">
        <f t="shared" si="35"/>
        <v>3957.2294999999999</v>
      </c>
      <c r="G1106" t="s">
        <v>241</v>
      </c>
    </row>
    <row r="1107" spans="1:7" x14ac:dyDescent="0.25">
      <c r="A1107" s="133">
        <v>43692</v>
      </c>
      <c r="B1107" s="134">
        <v>71.319999999999993</v>
      </c>
      <c r="C1107" s="134">
        <f>INDEX('[2]cotton-prices-historical-chart-'!$B$10700:$B$12603,MATCH(A1107,'[2]cotton-prices-historical-chart-'!$A$10700:$A$12603,0))</f>
        <v>0.59660000000000002</v>
      </c>
      <c r="D1107" s="135">
        <f t="shared" si="34"/>
        <v>42.549512</v>
      </c>
      <c r="E1107">
        <f>INDEX('[3]wti-crude-oil-prices-10-year-da'!$B$655:$B$2543,MATCH(A1107,'[3]wti-crude-oil-prices-10-year-da'!$A$655:$A$2543,0))</f>
        <v>54.46</v>
      </c>
      <c r="F1107">
        <f t="shared" si="35"/>
        <v>3884.0871999999995</v>
      </c>
      <c r="G1107" t="s">
        <v>241</v>
      </c>
    </row>
    <row r="1108" spans="1:7" x14ac:dyDescent="0.25">
      <c r="A1108" s="133">
        <v>43693</v>
      </c>
      <c r="B1108" s="134">
        <v>71.14</v>
      </c>
      <c r="C1108" s="134">
        <f>INDEX('[2]cotton-prices-historical-chart-'!$B$10700:$B$12603,MATCH(A1108,'[2]cotton-prices-historical-chart-'!$A$10700:$A$12603,0))</f>
        <v>0.6008</v>
      </c>
      <c r="D1108" s="135">
        <f t="shared" si="34"/>
        <v>42.740912000000002</v>
      </c>
      <c r="E1108">
        <f>INDEX('[3]wti-crude-oil-prices-10-year-da'!$B$655:$B$2543,MATCH(A1108,'[3]wti-crude-oil-prices-10-year-da'!$A$655:$A$2543,0))</f>
        <v>54.845999999999997</v>
      </c>
      <c r="F1108">
        <f t="shared" si="35"/>
        <v>3901.7444399999999</v>
      </c>
      <c r="G1108" t="s">
        <v>241</v>
      </c>
    </row>
    <row r="1109" spans="1:7" x14ac:dyDescent="0.25">
      <c r="A1109" s="133">
        <v>43696</v>
      </c>
      <c r="B1109" s="134">
        <v>71.66</v>
      </c>
      <c r="C1109" s="134">
        <f>INDEX('[2]cotton-prices-historical-chart-'!$B$10700:$B$12603,MATCH(A1109,'[2]cotton-prices-historical-chart-'!$A$10700:$A$12603,0))</f>
        <v>0.59179999999999999</v>
      </c>
      <c r="D1109" s="135">
        <f t="shared" si="34"/>
        <v>42.408387999999995</v>
      </c>
      <c r="E1109">
        <f>INDEX('[3]wti-crude-oil-prices-10-year-da'!$B$655:$B$2543,MATCH(A1109,'[3]wti-crude-oil-prices-10-year-da'!$A$655:$A$2543,0))</f>
        <v>56.167999999999999</v>
      </c>
      <c r="F1109">
        <f t="shared" si="35"/>
        <v>4024.9988799999996</v>
      </c>
      <c r="G1109" t="s">
        <v>241</v>
      </c>
    </row>
    <row r="1110" spans="1:7" x14ac:dyDescent="0.25">
      <c r="A1110" s="133">
        <v>43697</v>
      </c>
      <c r="B1110" s="134">
        <v>71.47</v>
      </c>
      <c r="C1110" s="134">
        <f>INDEX('[2]cotton-prices-historical-chart-'!$B$10700:$B$12603,MATCH(A1110,'[2]cotton-prices-historical-chart-'!$A$10700:$A$12603,0))</f>
        <v>0.5917</v>
      </c>
      <c r="D1110" s="135">
        <f t="shared" si="34"/>
        <v>42.288798999999997</v>
      </c>
      <c r="E1110">
        <f>INDEX('[3]wti-crude-oil-prices-10-year-da'!$B$655:$B$2543,MATCH(A1110,'[3]wti-crude-oil-prices-10-year-da'!$A$655:$A$2543,0))</f>
        <v>56.171999999999997</v>
      </c>
      <c r="F1110">
        <f t="shared" si="35"/>
        <v>4014.6128399999998</v>
      </c>
      <c r="G1110" t="s">
        <v>241</v>
      </c>
    </row>
    <row r="1111" spans="1:7" x14ac:dyDescent="0.25">
      <c r="A1111" s="133">
        <v>43698</v>
      </c>
      <c r="B1111" s="134">
        <v>71.45</v>
      </c>
      <c r="C1111" s="134">
        <f>INDEX('[2]cotton-prices-historical-chart-'!$B$10700:$B$12603,MATCH(A1111,'[2]cotton-prices-historical-chart-'!$A$10700:$A$12603,0))</f>
        <v>0.59870000000000001</v>
      </c>
      <c r="D1111" s="135">
        <f t="shared" si="34"/>
        <v>42.777115000000002</v>
      </c>
      <c r="E1111">
        <f>INDEX('[3]wti-crude-oil-prices-10-year-da'!$B$655:$B$2543,MATCH(A1111,'[3]wti-crude-oil-prices-10-year-da'!$A$655:$A$2543,0))</f>
        <v>55.68</v>
      </c>
      <c r="F1111">
        <f t="shared" si="35"/>
        <v>3978.3360000000002</v>
      </c>
      <c r="G1111" t="s">
        <v>241</v>
      </c>
    </row>
    <row r="1112" spans="1:7" x14ac:dyDescent="0.25">
      <c r="A1112" s="133">
        <v>43699</v>
      </c>
      <c r="B1112" s="134">
        <v>71.930000000000007</v>
      </c>
      <c r="C1112" s="134">
        <f>INDEX('[2]cotton-prices-historical-chart-'!$B$10700:$B$12603,MATCH(A1112,'[2]cotton-prices-historical-chart-'!$A$10700:$A$12603,0))</f>
        <v>0.5887</v>
      </c>
      <c r="D1112" s="135">
        <f t="shared" si="34"/>
        <v>42.345191000000007</v>
      </c>
      <c r="E1112">
        <f>INDEX('[3]wti-crude-oil-prices-10-year-da'!$B$655:$B$2543,MATCH(A1112,'[3]wti-crude-oil-prices-10-year-da'!$A$655:$A$2543,0))</f>
        <v>55.35</v>
      </c>
      <c r="F1112">
        <f t="shared" si="35"/>
        <v>3981.3255000000004</v>
      </c>
      <c r="G1112" t="s">
        <v>241</v>
      </c>
    </row>
    <row r="1113" spans="1:7" x14ac:dyDescent="0.25">
      <c r="A1113" s="133">
        <v>43700</v>
      </c>
      <c r="B1113" s="134">
        <v>71.510000000000005</v>
      </c>
      <c r="C1113" s="134">
        <f>INDEX('[2]cotton-prices-historical-chart-'!$B$10700:$B$12603,MATCH(A1113,'[2]cotton-prices-historical-chart-'!$A$10700:$A$12603,0))</f>
        <v>0.57969999999999999</v>
      </c>
      <c r="D1113" s="135">
        <f t="shared" si="34"/>
        <v>41.454347000000006</v>
      </c>
      <c r="E1113">
        <f>INDEX('[3]wti-crude-oil-prices-10-year-da'!$B$655:$B$2543,MATCH(A1113,'[3]wti-crude-oil-prices-10-year-da'!$A$655:$A$2543,0))</f>
        <v>54.17</v>
      </c>
      <c r="F1113">
        <f t="shared" si="35"/>
        <v>3873.6967000000004</v>
      </c>
      <c r="G1113" t="s">
        <v>241</v>
      </c>
    </row>
    <row r="1114" spans="1:7" x14ac:dyDescent="0.25">
      <c r="A1114" s="133">
        <v>43703</v>
      </c>
      <c r="B1114" s="134">
        <v>71.790000000000006</v>
      </c>
      <c r="C1114" s="134">
        <f>INDEX('[2]cotton-prices-historical-chart-'!$B$10700:$B$12603,MATCH(A1114,'[2]cotton-prices-historical-chart-'!$A$10700:$A$12603,0))</f>
        <v>0.5766</v>
      </c>
      <c r="D1114" s="135">
        <f t="shared" si="34"/>
        <v>41.394114000000002</v>
      </c>
      <c r="E1114">
        <f>INDEX('[3]wti-crude-oil-prices-10-year-da'!$B$655:$B$2543,MATCH(A1114,'[3]wti-crude-oil-prices-10-year-da'!$A$655:$A$2543,0))</f>
        <v>53.64</v>
      </c>
      <c r="F1114">
        <f t="shared" si="35"/>
        <v>3850.8156000000004</v>
      </c>
      <c r="G1114" t="s">
        <v>241</v>
      </c>
    </row>
    <row r="1115" spans="1:7" x14ac:dyDescent="0.25">
      <c r="A1115" s="133">
        <v>43704</v>
      </c>
      <c r="B1115" s="134">
        <v>71.540000000000006</v>
      </c>
      <c r="C1115" s="134">
        <f>INDEX('[2]cotton-prices-historical-chart-'!$B$10700:$B$12603,MATCH(A1115,'[2]cotton-prices-historical-chart-'!$A$10700:$A$12603,0))</f>
        <v>0.57540000000000002</v>
      </c>
      <c r="D1115" s="135">
        <f t="shared" si="34"/>
        <v>41.164116000000007</v>
      </c>
      <c r="E1115">
        <f>INDEX('[3]wti-crude-oil-prices-10-year-da'!$B$655:$B$2543,MATCH(A1115,'[3]wti-crude-oil-prices-10-year-da'!$A$655:$A$2543,0))</f>
        <v>54.93</v>
      </c>
      <c r="F1115">
        <f t="shared" si="35"/>
        <v>3929.6922000000004</v>
      </c>
      <c r="G1115" t="s">
        <v>241</v>
      </c>
    </row>
    <row r="1116" spans="1:7" x14ac:dyDescent="0.25">
      <c r="A1116" s="133">
        <v>43705</v>
      </c>
      <c r="B1116" s="134">
        <v>71.83</v>
      </c>
      <c r="C1116" s="134">
        <f>INDEX('[2]cotton-prices-historical-chart-'!$B$10700:$B$12603,MATCH(A1116,'[2]cotton-prices-historical-chart-'!$A$10700:$A$12603,0))</f>
        <v>0.58350000000000002</v>
      </c>
      <c r="D1116" s="135">
        <f t="shared" si="34"/>
        <v>41.912804999999999</v>
      </c>
      <c r="E1116">
        <f>INDEX('[3]wti-crude-oil-prices-10-year-da'!$B$655:$B$2543,MATCH(A1116,'[3]wti-crude-oil-prices-10-year-da'!$A$655:$A$2543,0))</f>
        <v>55.78</v>
      </c>
      <c r="F1116">
        <f t="shared" si="35"/>
        <v>4006.6774</v>
      </c>
      <c r="G1116" t="s">
        <v>241</v>
      </c>
    </row>
    <row r="1117" spans="1:7" x14ac:dyDescent="0.25">
      <c r="A1117" s="133">
        <v>43706</v>
      </c>
      <c r="B1117" s="134">
        <v>71.67</v>
      </c>
      <c r="C1117" s="134">
        <f>INDEX('[2]cotton-prices-historical-chart-'!$B$10700:$B$12603,MATCH(A1117,'[2]cotton-prices-historical-chart-'!$A$10700:$A$12603,0))</f>
        <v>0.58879999999999999</v>
      </c>
      <c r="D1117" s="135">
        <f t="shared" si="34"/>
        <v>42.199295999999997</v>
      </c>
      <c r="E1117">
        <f>INDEX('[3]wti-crude-oil-prices-10-year-da'!$B$655:$B$2543,MATCH(A1117,'[3]wti-crude-oil-prices-10-year-da'!$A$655:$A$2543,0))</f>
        <v>56.71</v>
      </c>
      <c r="F1117">
        <f t="shared" si="35"/>
        <v>4064.4057000000003</v>
      </c>
      <c r="G1117" t="s">
        <v>241</v>
      </c>
    </row>
    <row r="1118" spans="1:7" x14ac:dyDescent="0.25">
      <c r="A1118" s="133">
        <v>43707</v>
      </c>
      <c r="B1118" s="134">
        <v>71.739999999999995</v>
      </c>
      <c r="C1118" s="134">
        <f>INDEX('[2]cotton-prices-historical-chart-'!$B$10700:$B$12603,MATCH(A1118,'[2]cotton-prices-historical-chart-'!$A$10700:$A$12603,0))</f>
        <v>0.59050000000000002</v>
      </c>
      <c r="D1118" s="135">
        <f t="shared" si="34"/>
        <v>42.362470000000002</v>
      </c>
      <c r="E1118">
        <f>INDEX('[3]wti-crude-oil-prices-10-year-da'!$B$655:$B$2543,MATCH(A1118,'[3]wti-crude-oil-prices-10-year-da'!$A$655:$A$2543,0))</f>
        <v>55.1</v>
      </c>
      <c r="F1118">
        <f t="shared" si="35"/>
        <v>3952.8739999999998</v>
      </c>
      <c r="G1118" t="s">
        <v>241</v>
      </c>
    </row>
    <row r="1119" spans="1:7" x14ac:dyDescent="0.25">
      <c r="A1119" s="133">
        <v>43710</v>
      </c>
      <c r="B1119" s="134">
        <v>71.98</v>
      </c>
      <c r="C1119" s="134">
        <f>INDEX('[2]cotton-prices-historical-chart-'!$B$10700:$B$12603,MATCH(A1119,'[2]cotton-prices-historical-chart-'!$A$10700:$A$12603,0))</f>
        <v>0.59050000000000002</v>
      </c>
      <c r="D1119" s="135">
        <f t="shared" ref="D1119:D1182" si="36">C1119*B1119</f>
        <v>42.504190000000001</v>
      </c>
      <c r="E1119" t="e">
        <f>INDEX('[3]wti-crude-oil-prices-10-year-da'!$B$655:$B$2543,MATCH(A1119,'[3]wti-crude-oil-prices-10-year-da'!$A$655:$A$2543,0))</f>
        <v>#N/A</v>
      </c>
      <c r="F1119" t="str">
        <f t="shared" si="35"/>
        <v/>
      </c>
      <c r="G1119" t="s">
        <v>241</v>
      </c>
    </row>
    <row r="1120" spans="1:7" x14ac:dyDescent="0.25">
      <c r="A1120" s="133">
        <v>43711</v>
      </c>
      <c r="B1120" s="134">
        <v>72.13</v>
      </c>
      <c r="C1120" s="134">
        <f>INDEX('[2]cotton-prices-historical-chart-'!$B$10700:$B$12603,MATCH(A1120,'[2]cotton-prices-historical-chart-'!$A$10700:$A$12603,0))</f>
        <v>0.58309999999999995</v>
      </c>
      <c r="D1120" s="135">
        <f t="shared" si="36"/>
        <v>42.059002999999997</v>
      </c>
      <c r="E1120">
        <f>INDEX('[3]wti-crude-oil-prices-10-year-da'!$B$655:$B$2543,MATCH(A1120,'[3]wti-crude-oil-prices-10-year-da'!$A$655:$A$2543,0))</f>
        <v>53.94</v>
      </c>
      <c r="F1120">
        <f t="shared" si="35"/>
        <v>3890.6921999999995</v>
      </c>
      <c r="G1120" t="s">
        <v>241</v>
      </c>
    </row>
    <row r="1121" spans="1:7" x14ac:dyDescent="0.25">
      <c r="A1121" s="133">
        <v>43712</v>
      </c>
      <c r="B1121" s="134">
        <v>71.989999999999995</v>
      </c>
      <c r="C1121" s="134">
        <f>INDEX('[2]cotton-prices-historical-chart-'!$B$10700:$B$12603,MATCH(A1121,'[2]cotton-prices-historical-chart-'!$A$10700:$A$12603,0))</f>
        <v>0.5877</v>
      </c>
      <c r="D1121" s="135">
        <f t="shared" si="36"/>
        <v>42.308522999999994</v>
      </c>
      <c r="E1121">
        <f>INDEX('[3]wti-crude-oil-prices-10-year-da'!$B$655:$B$2543,MATCH(A1121,'[3]wti-crude-oil-prices-10-year-da'!$A$655:$A$2543,0))</f>
        <v>56.26</v>
      </c>
      <c r="F1121">
        <f t="shared" si="35"/>
        <v>4050.1573999999996</v>
      </c>
      <c r="G1121" t="s">
        <v>241</v>
      </c>
    </row>
    <row r="1122" spans="1:7" x14ac:dyDescent="0.25">
      <c r="A1122" s="133">
        <v>43713</v>
      </c>
      <c r="B1122" s="134">
        <v>71.930000000000007</v>
      </c>
      <c r="C1122" s="134">
        <f>INDEX('[2]cotton-prices-historical-chart-'!$B$10700:$B$12603,MATCH(A1122,'[2]cotton-prices-historical-chart-'!$A$10700:$A$12603,0))</f>
        <v>0.59160000000000001</v>
      </c>
      <c r="D1122" s="135">
        <f t="shared" si="36"/>
        <v>42.553788000000004</v>
      </c>
      <c r="E1122">
        <f>INDEX('[3]wti-crude-oil-prices-10-year-da'!$B$655:$B$2543,MATCH(A1122,'[3]wti-crude-oil-prices-10-year-da'!$A$655:$A$2543,0))</f>
        <v>56.3</v>
      </c>
      <c r="F1122">
        <f t="shared" si="35"/>
        <v>4049.6590000000001</v>
      </c>
      <c r="G1122" t="s">
        <v>241</v>
      </c>
    </row>
    <row r="1123" spans="1:7" x14ac:dyDescent="0.25">
      <c r="A1123" s="133">
        <v>43714</v>
      </c>
      <c r="B1123" s="134">
        <v>71.680000000000007</v>
      </c>
      <c r="C1123" s="134">
        <f>INDEX('[2]cotton-prices-historical-chart-'!$B$10700:$B$12603,MATCH(A1123,'[2]cotton-prices-historical-chart-'!$A$10700:$A$12603,0))</f>
        <v>0.58730000000000004</v>
      </c>
      <c r="D1123" s="135">
        <f t="shared" si="36"/>
        <v>42.097664000000009</v>
      </c>
      <c r="E1123">
        <f>INDEX('[3]wti-crude-oil-prices-10-year-da'!$B$655:$B$2543,MATCH(A1123,'[3]wti-crude-oil-prices-10-year-da'!$A$655:$A$2543,0))</f>
        <v>56.52</v>
      </c>
      <c r="F1123">
        <f t="shared" si="35"/>
        <v>4051.3536000000008</v>
      </c>
      <c r="G1123" t="s">
        <v>241</v>
      </c>
    </row>
    <row r="1124" spans="1:7" x14ac:dyDescent="0.25">
      <c r="A1124" s="133">
        <v>43717</v>
      </c>
      <c r="B1124" s="134">
        <v>71.78</v>
      </c>
      <c r="C1124" s="134">
        <f>INDEX('[2]cotton-prices-historical-chart-'!$B$10700:$B$12603,MATCH(A1124,'[2]cotton-prices-historical-chart-'!$A$10700:$A$12603,0))</f>
        <v>0.59119999999999995</v>
      </c>
      <c r="D1124" s="135">
        <f t="shared" si="36"/>
        <v>42.436335999999997</v>
      </c>
      <c r="E1124">
        <f>INDEX('[3]wti-crude-oil-prices-10-year-da'!$B$655:$B$2543,MATCH(A1124,'[3]wti-crude-oil-prices-10-year-da'!$A$655:$A$2543,0))</f>
        <v>57.85</v>
      </c>
      <c r="F1124">
        <f t="shared" si="35"/>
        <v>4152.473</v>
      </c>
      <c r="G1124" t="s">
        <v>241</v>
      </c>
    </row>
    <row r="1125" spans="1:7" x14ac:dyDescent="0.25">
      <c r="A1125" s="133">
        <v>43718</v>
      </c>
      <c r="B1125" s="134">
        <v>71.88</v>
      </c>
      <c r="C1125" s="134">
        <f>INDEX('[2]cotton-prices-historical-chart-'!$B$10700:$B$12603,MATCH(A1125,'[2]cotton-prices-historical-chart-'!$A$10700:$A$12603,0))</f>
        <v>0.59499999999999997</v>
      </c>
      <c r="D1125" s="135">
        <f t="shared" si="36"/>
        <v>42.768599999999992</v>
      </c>
      <c r="E1125">
        <f>INDEX('[3]wti-crude-oil-prices-10-year-da'!$B$655:$B$2543,MATCH(A1125,'[3]wti-crude-oil-prices-10-year-da'!$A$655:$A$2543,0))</f>
        <v>57.4</v>
      </c>
      <c r="F1125">
        <f t="shared" si="35"/>
        <v>4125.9119999999994</v>
      </c>
      <c r="G1125" t="s">
        <v>241</v>
      </c>
    </row>
    <row r="1126" spans="1:7" x14ac:dyDescent="0.25">
      <c r="A1126" s="133">
        <v>43719</v>
      </c>
      <c r="B1126" s="134">
        <v>71.58</v>
      </c>
      <c r="C1126" s="134">
        <f>INDEX('[2]cotton-prices-historical-chart-'!$B$10700:$B$12603,MATCH(A1126,'[2]cotton-prices-historical-chart-'!$A$10700:$A$12603,0))</f>
        <v>0.59370000000000001</v>
      </c>
      <c r="D1126" s="135">
        <f t="shared" si="36"/>
        <v>42.497045999999997</v>
      </c>
      <c r="E1126">
        <f>INDEX('[3]wti-crude-oil-prices-10-year-da'!$B$655:$B$2543,MATCH(A1126,'[3]wti-crude-oil-prices-10-year-da'!$A$655:$A$2543,0))</f>
        <v>55.75</v>
      </c>
      <c r="F1126">
        <f t="shared" si="35"/>
        <v>3990.585</v>
      </c>
      <c r="G1126" t="s">
        <v>241</v>
      </c>
    </row>
    <row r="1127" spans="1:7" x14ac:dyDescent="0.25">
      <c r="A1127" s="133">
        <v>43720</v>
      </c>
      <c r="B1127" s="134">
        <v>70.989999999999995</v>
      </c>
      <c r="C1127" s="134">
        <f>INDEX('[2]cotton-prices-historical-chart-'!$B$10700:$B$12603,MATCH(A1127,'[2]cotton-prices-historical-chart-'!$A$10700:$A$12603,0))</f>
        <v>0.62250000000000005</v>
      </c>
      <c r="D1127" s="135">
        <f t="shared" si="36"/>
        <v>44.191274999999997</v>
      </c>
      <c r="E1127">
        <f>INDEX('[3]wti-crude-oil-prices-10-year-da'!$B$655:$B$2543,MATCH(A1127,'[3]wti-crude-oil-prices-10-year-da'!$A$655:$A$2543,0))</f>
        <v>55.09</v>
      </c>
      <c r="F1127">
        <f t="shared" si="35"/>
        <v>3910.8391000000001</v>
      </c>
      <c r="G1127" t="s">
        <v>241</v>
      </c>
    </row>
    <row r="1128" spans="1:7" x14ac:dyDescent="0.25">
      <c r="A1128" s="133">
        <v>43721</v>
      </c>
      <c r="B1128" s="134">
        <v>71.040000000000006</v>
      </c>
      <c r="C1128" s="134">
        <f>INDEX('[2]cotton-prices-historical-chart-'!$B$10700:$B$12603,MATCH(A1128,'[2]cotton-prices-historical-chart-'!$A$10700:$A$12603,0))</f>
        <v>0.61629999999999996</v>
      </c>
      <c r="D1128" s="135">
        <f t="shared" si="36"/>
        <v>43.781952000000004</v>
      </c>
      <c r="E1128">
        <f>INDEX('[3]wti-crude-oil-prices-10-year-da'!$B$655:$B$2543,MATCH(A1128,'[3]wti-crude-oil-prices-10-year-da'!$A$655:$A$2543,0))</f>
        <v>54.85</v>
      </c>
      <c r="F1128">
        <f t="shared" si="35"/>
        <v>3896.5440000000003</v>
      </c>
      <c r="G1128" t="s">
        <v>241</v>
      </c>
    </row>
    <row r="1129" spans="1:7" x14ac:dyDescent="0.25">
      <c r="A1129" s="133">
        <v>43724</v>
      </c>
      <c r="B1129" s="134">
        <v>71.69</v>
      </c>
      <c r="C1129" s="134">
        <f>INDEX('[2]cotton-prices-historical-chart-'!$B$10700:$B$12603,MATCH(A1129,'[2]cotton-prices-historical-chart-'!$A$10700:$A$12603,0))</f>
        <v>0.6159</v>
      </c>
      <c r="D1129" s="135">
        <f t="shared" si="36"/>
        <v>44.153871000000002</v>
      </c>
      <c r="E1129">
        <f>INDEX('[3]wti-crude-oil-prices-10-year-da'!$B$655:$B$2543,MATCH(A1129,'[3]wti-crude-oil-prices-10-year-da'!$A$655:$A$2543,0))</f>
        <v>62.9</v>
      </c>
      <c r="F1129">
        <f t="shared" si="35"/>
        <v>4509.3009999999995</v>
      </c>
      <c r="G1129" t="s">
        <v>241</v>
      </c>
    </row>
    <row r="1130" spans="1:7" x14ac:dyDescent="0.25">
      <c r="A1130" s="133">
        <v>43725</v>
      </c>
      <c r="B1130" s="134">
        <v>71.349999999999994</v>
      </c>
      <c r="C1130" s="134">
        <f>INDEX('[2]cotton-prices-historical-chart-'!$B$10700:$B$12603,MATCH(A1130,'[2]cotton-prices-historical-chart-'!$A$10700:$A$12603,0))</f>
        <v>0.60119999999999996</v>
      </c>
      <c r="D1130" s="135">
        <f t="shared" si="36"/>
        <v>42.895619999999994</v>
      </c>
      <c r="E1130">
        <f>INDEX('[3]wti-crude-oil-prices-10-year-da'!$B$655:$B$2543,MATCH(A1130,'[3]wti-crude-oil-prices-10-year-da'!$A$655:$A$2543,0))</f>
        <v>59.292000000000002</v>
      </c>
      <c r="F1130">
        <f t="shared" si="35"/>
        <v>4230.4841999999999</v>
      </c>
      <c r="G1130" t="s">
        <v>241</v>
      </c>
    </row>
    <row r="1131" spans="1:7" x14ac:dyDescent="0.25">
      <c r="A1131" s="133">
        <v>43726</v>
      </c>
      <c r="B1131" s="134">
        <v>71.19</v>
      </c>
      <c r="C1131" s="134">
        <f>INDEX('[2]cotton-prices-historical-chart-'!$B$10700:$B$12603,MATCH(A1131,'[2]cotton-prices-historical-chart-'!$A$10700:$A$12603,0))</f>
        <v>0.59360000000000002</v>
      </c>
      <c r="D1131" s="135">
        <f t="shared" si="36"/>
        <v>42.258384</v>
      </c>
      <c r="E1131">
        <f>INDEX('[3]wti-crude-oil-prices-10-year-da'!$B$655:$B$2543,MATCH(A1131,'[3]wti-crude-oil-prices-10-year-da'!$A$655:$A$2543,0))</f>
        <v>58.082000000000001</v>
      </c>
      <c r="F1131">
        <f t="shared" si="35"/>
        <v>4134.8575799999999</v>
      </c>
      <c r="G1131" t="s">
        <v>241</v>
      </c>
    </row>
    <row r="1132" spans="1:7" x14ac:dyDescent="0.25">
      <c r="A1132" s="133">
        <v>43727</v>
      </c>
      <c r="B1132" s="134">
        <v>71.39</v>
      </c>
      <c r="C1132" s="134">
        <f>INDEX('[2]cotton-prices-historical-chart-'!$B$10700:$B$12603,MATCH(A1132,'[2]cotton-prices-historical-chart-'!$A$10700:$A$12603,0))</f>
        <v>0.58989999999999998</v>
      </c>
      <c r="D1132" s="135">
        <f t="shared" si="36"/>
        <v>42.112960999999999</v>
      </c>
      <c r="E1132">
        <f>INDEX('[3]wti-crude-oil-prices-10-year-da'!$B$655:$B$2543,MATCH(A1132,'[3]wti-crude-oil-prices-10-year-da'!$A$655:$A$2543,0))</f>
        <v>58.165999999999997</v>
      </c>
      <c r="F1132">
        <f t="shared" si="35"/>
        <v>4152.4707399999998</v>
      </c>
      <c r="G1132" t="s">
        <v>241</v>
      </c>
    </row>
    <row r="1133" spans="1:7" x14ac:dyDescent="0.25">
      <c r="A1133" s="133">
        <v>43728</v>
      </c>
      <c r="B1133" s="134">
        <v>71.14</v>
      </c>
      <c r="C1133" s="134">
        <f>INDEX('[2]cotton-prices-historical-chart-'!$B$10700:$B$12603,MATCH(A1133,'[2]cotton-prices-historical-chart-'!$A$10700:$A$12603,0))</f>
        <v>0.59130000000000005</v>
      </c>
      <c r="D1133" s="135">
        <f t="shared" si="36"/>
        <v>42.065082000000004</v>
      </c>
      <c r="E1133">
        <f>INDEX('[3]wti-crude-oil-prices-10-year-da'!$B$655:$B$2543,MATCH(A1133,'[3]wti-crude-oil-prices-10-year-da'!$A$655:$A$2543,0))</f>
        <v>58.09</v>
      </c>
      <c r="F1133">
        <f t="shared" si="35"/>
        <v>4132.5226000000002</v>
      </c>
      <c r="G1133" t="s">
        <v>241</v>
      </c>
    </row>
    <row r="1134" spans="1:7" x14ac:dyDescent="0.25">
      <c r="A1134" s="133">
        <v>43731</v>
      </c>
      <c r="B1134" s="134">
        <v>70.77</v>
      </c>
      <c r="C1134" s="134">
        <f>INDEX('[2]cotton-prices-historical-chart-'!$B$10700:$B$12603,MATCH(A1134,'[2]cotton-prices-historical-chart-'!$A$10700:$A$12603,0))</f>
        <v>0.59830000000000005</v>
      </c>
      <c r="D1134" s="135">
        <f t="shared" si="36"/>
        <v>42.341691000000004</v>
      </c>
      <c r="E1134">
        <f>INDEX('[3]wti-crude-oil-prices-10-year-da'!$B$655:$B$2543,MATCH(A1134,'[3]wti-crude-oil-prices-10-year-da'!$A$655:$A$2543,0))</f>
        <v>58.64</v>
      </c>
      <c r="F1134">
        <f t="shared" si="35"/>
        <v>4149.9528</v>
      </c>
      <c r="G1134" t="s">
        <v>241</v>
      </c>
    </row>
    <row r="1135" spans="1:7" x14ac:dyDescent="0.25">
      <c r="A1135" s="133">
        <v>43732</v>
      </c>
      <c r="B1135" s="134">
        <v>70.97</v>
      </c>
      <c r="C1135" s="134">
        <f>INDEX('[2]cotton-prices-historical-chart-'!$B$10700:$B$12603,MATCH(A1135,'[2]cotton-prices-historical-chart-'!$A$10700:$A$12603,0))</f>
        <v>0.59319999999999995</v>
      </c>
      <c r="D1135" s="135">
        <f t="shared" si="36"/>
        <v>42.099403999999993</v>
      </c>
      <c r="E1135">
        <f>INDEX('[3]wti-crude-oil-prices-10-year-da'!$B$655:$B$2543,MATCH(A1135,'[3]wti-crude-oil-prices-10-year-da'!$A$655:$A$2543,0))</f>
        <v>57.29</v>
      </c>
      <c r="F1135">
        <f t="shared" si="35"/>
        <v>4065.8712999999998</v>
      </c>
      <c r="G1135" t="s">
        <v>241</v>
      </c>
    </row>
    <row r="1136" spans="1:7" x14ac:dyDescent="0.25">
      <c r="A1136" s="133">
        <v>43733</v>
      </c>
      <c r="B1136" s="134">
        <v>70.989999999999995</v>
      </c>
      <c r="C1136" s="134">
        <f>INDEX('[2]cotton-prices-historical-chart-'!$B$10700:$B$12603,MATCH(A1136,'[2]cotton-prices-historical-chart-'!$A$10700:$A$12603,0))</f>
        <v>0.59589999999999999</v>
      </c>
      <c r="D1136" s="135">
        <f t="shared" si="36"/>
        <v>42.302940999999997</v>
      </c>
      <c r="E1136">
        <f>INDEX('[3]wti-crude-oil-prices-10-year-da'!$B$655:$B$2543,MATCH(A1136,'[3]wti-crude-oil-prices-10-year-da'!$A$655:$A$2543,0))</f>
        <v>56.49</v>
      </c>
      <c r="F1136">
        <f t="shared" si="35"/>
        <v>4010.2250999999997</v>
      </c>
      <c r="G1136" t="s">
        <v>241</v>
      </c>
    </row>
    <row r="1137" spans="1:7" x14ac:dyDescent="0.25">
      <c r="A1137" s="133">
        <v>43734</v>
      </c>
      <c r="B1137" s="134">
        <v>70.959999999999994</v>
      </c>
      <c r="C1137" s="134">
        <f>INDEX('[2]cotton-prices-historical-chart-'!$B$10700:$B$12603,MATCH(A1137,'[2]cotton-prices-historical-chart-'!$A$10700:$A$12603,0))</f>
        <v>0.59630000000000005</v>
      </c>
      <c r="D1137" s="135">
        <f t="shared" si="36"/>
        <v>42.313448000000001</v>
      </c>
      <c r="E1137">
        <f>INDEX('[3]wti-crude-oil-prices-10-year-da'!$B$655:$B$2543,MATCH(A1137,'[3]wti-crude-oil-prices-10-year-da'!$A$655:$A$2543,0))</f>
        <v>56.41</v>
      </c>
      <c r="F1137">
        <f t="shared" si="35"/>
        <v>4002.8535999999995</v>
      </c>
      <c r="G1137" t="s">
        <v>241</v>
      </c>
    </row>
    <row r="1138" spans="1:7" x14ac:dyDescent="0.25">
      <c r="A1138" s="133">
        <v>43735</v>
      </c>
      <c r="B1138" s="134">
        <v>70.510000000000005</v>
      </c>
      <c r="C1138" s="134">
        <f>INDEX('[2]cotton-prices-historical-chart-'!$B$10700:$B$12603,MATCH(A1138,'[2]cotton-prices-historical-chart-'!$A$10700:$A$12603,0))</f>
        <v>0.60470000000000002</v>
      </c>
      <c r="D1138" s="135">
        <f t="shared" si="36"/>
        <v>42.637397000000007</v>
      </c>
      <c r="E1138">
        <f>INDEX('[3]wti-crude-oil-prices-10-year-da'!$B$655:$B$2543,MATCH(A1138,'[3]wti-crude-oil-prices-10-year-da'!$A$655:$A$2543,0))</f>
        <v>55.91</v>
      </c>
      <c r="F1138">
        <f t="shared" si="35"/>
        <v>3942.2141000000001</v>
      </c>
      <c r="G1138" t="s">
        <v>241</v>
      </c>
    </row>
    <row r="1139" spans="1:7" x14ac:dyDescent="0.25">
      <c r="A1139" s="133">
        <v>43738</v>
      </c>
      <c r="B1139" s="134">
        <v>70.64</v>
      </c>
      <c r="C1139" s="134">
        <f>INDEX('[2]cotton-prices-historical-chart-'!$B$10700:$B$12603,MATCH(A1139,'[2]cotton-prices-historical-chart-'!$A$10700:$A$12603,0))</f>
        <v>0.60609999999999997</v>
      </c>
      <c r="D1139" s="135">
        <f t="shared" si="36"/>
        <v>42.814903999999999</v>
      </c>
      <c r="E1139">
        <f>INDEX('[3]wti-crude-oil-prices-10-year-da'!$B$655:$B$2543,MATCH(A1139,'[3]wti-crude-oil-prices-10-year-da'!$A$655:$A$2543,0))</f>
        <v>54.07</v>
      </c>
      <c r="F1139">
        <f t="shared" si="35"/>
        <v>3819.5048000000002</v>
      </c>
      <c r="G1139" t="s">
        <v>241</v>
      </c>
    </row>
    <row r="1140" spans="1:7" x14ac:dyDescent="0.25">
      <c r="A1140" s="133">
        <v>43739</v>
      </c>
      <c r="B1140" s="134">
        <v>71.11</v>
      </c>
      <c r="C1140" s="134">
        <f>INDEX('[2]cotton-prices-historical-chart-'!$B$10700:$B$12603,MATCH(A1140,'[2]cotton-prices-historical-chart-'!$A$10700:$A$12603,0))</f>
        <v>0.60980000000000001</v>
      </c>
      <c r="D1140" s="135">
        <f t="shared" si="36"/>
        <v>43.362878000000002</v>
      </c>
      <c r="E1140">
        <f>INDEX('[3]wti-crude-oil-prices-10-year-da'!$B$655:$B$2543,MATCH(A1140,'[3]wti-crude-oil-prices-10-year-da'!$A$655:$A$2543,0))</f>
        <v>53.62</v>
      </c>
      <c r="F1140">
        <f t="shared" si="35"/>
        <v>3812.9181999999996</v>
      </c>
      <c r="G1140" t="s">
        <v>241</v>
      </c>
    </row>
    <row r="1141" spans="1:7" x14ac:dyDescent="0.25">
      <c r="A1141" s="133">
        <v>43740</v>
      </c>
      <c r="B1141" s="134">
        <v>71.16</v>
      </c>
      <c r="C1141" s="134">
        <f>INDEX('[2]cotton-prices-historical-chart-'!$B$10700:$B$12603,MATCH(A1141,'[2]cotton-prices-historical-chart-'!$A$10700:$A$12603,0))</f>
        <v>0.61329999999999996</v>
      </c>
      <c r="D1141" s="135">
        <f t="shared" si="36"/>
        <v>43.642427999999995</v>
      </c>
      <c r="E1141">
        <f>INDEX('[3]wti-crude-oil-prices-10-year-da'!$B$655:$B$2543,MATCH(A1141,'[3]wti-crude-oil-prices-10-year-da'!$A$655:$A$2543,0))</f>
        <v>52.64</v>
      </c>
      <c r="F1141">
        <f t="shared" si="35"/>
        <v>3745.8624</v>
      </c>
      <c r="G1141" t="s">
        <v>241</v>
      </c>
    </row>
    <row r="1142" spans="1:7" x14ac:dyDescent="0.25">
      <c r="A1142" s="133">
        <v>43741</v>
      </c>
      <c r="B1142" s="134">
        <v>71.03</v>
      </c>
      <c r="C1142" s="134">
        <f>INDEX('[2]cotton-prices-historical-chart-'!$B$10700:$B$12603,MATCH(A1142,'[2]cotton-prices-historical-chart-'!$A$10700:$A$12603,0))</f>
        <v>0.61599999999999999</v>
      </c>
      <c r="D1142" s="135">
        <f t="shared" si="36"/>
        <v>43.754480000000001</v>
      </c>
      <c r="E1142">
        <f>INDEX('[3]wti-crude-oil-prices-10-year-da'!$B$655:$B$2543,MATCH(A1142,'[3]wti-crude-oil-prices-10-year-da'!$A$655:$A$2543,0))</f>
        <v>52.45</v>
      </c>
      <c r="F1142">
        <f t="shared" si="35"/>
        <v>3725.5235000000002</v>
      </c>
      <c r="G1142" t="s">
        <v>241</v>
      </c>
    </row>
    <row r="1143" spans="1:7" x14ac:dyDescent="0.25">
      <c r="A1143" s="133">
        <v>43742</v>
      </c>
      <c r="B1143" s="134">
        <v>70.83</v>
      </c>
      <c r="C1143" s="134">
        <f>INDEX('[2]cotton-prices-historical-chart-'!$B$10700:$B$12603,MATCH(A1143,'[2]cotton-prices-historical-chart-'!$A$10700:$A$12603,0))</f>
        <v>0.61670000000000003</v>
      </c>
      <c r="D1143" s="135">
        <f t="shared" si="36"/>
        <v>43.680861</v>
      </c>
      <c r="E1143">
        <f>INDEX('[3]wti-crude-oil-prices-10-year-da'!$B$655:$B$2543,MATCH(A1143,'[3]wti-crude-oil-prices-10-year-da'!$A$655:$A$2543,0))</f>
        <v>52.81</v>
      </c>
      <c r="F1143">
        <f t="shared" si="35"/>
        <v>3740.5322999999999</v>
      </c>
      <c r="G1143" t="s">
        <v>241</v>
      </c>
    </row>
    <row r="1144" spans="1:7" x14ac:dyDescent="0.25">
      <c r="A1144" s="133">
        <v>43745</v>
      </c>
      <c r="B1144" s="134">
        <v>70.98</v>
      </c>
      <c r="C1144" s="134">
        <f>INDEX('[2]cotton-prices-historical-chart-'!$B$10700:$B$12603,MATCH(A1144,'[2]cotton-prices-historical-chart-'!$A$10700:$A$12603,0))</f>
        <v>0.61829999999999996</v>
      </c>
      <c r="D1144" s="135">
        <f t="shared" si="36"/>
        <v>43.886933999999997</v>
      </c>
      <c r="E1144">
        <f>INDEX('[3]wti-crude-oil-prices-10-year-da'!$B$655:$B$2543,MATCH(A1144,'[3]wti-crude-oil-prices-10-year-da'!$A$655:$A$2543,0))</f>
        <v>52.75</v>
      </c>
      <c r="F1144">
        <f t="shared" si="35"/>
        <v>3744.1950000000002</v>
      </c>
      <c r="G1144" t="s">
        <v>241</v>
      </c>
    </row>
    <row r="1145" spans="1:7" x14ac:dyDescent="0.25">
      <c r="A1145" s="133">
        <v>43746</v>
      </c>
      <c r="B1145" s="134">
        <v>71.22</v>
      </c>
      <c r="C1145" s="134">
        <f>INDEX('[2]cotton-prices-historical-chart-'!$B$10700:$B$12603,MATCH(A1145,'[2]cotton-prices-historical-chart-'!$A$10700:$A$12603,0))</f>
        <v>0.61319999999999997</v>
      </c>
      <c r="D1145" s="135">
        <f t="shared" si="36"/>
        <v>43.672103999999997</v>
      </c>
      <c r="E1145">
        <f>INDEX('[3]wti-crude-oil-prices-10-year-da'!$B$655:$B$2543,MATCH(A1145,'[3]wti-crude-oil-prices-10-year-da'!$A$655:$A$2543,0))</f>
        <v>52.63</v>
      </c>
      <c r="F1145">
        <f t="shared" si="35"/>
        <v>3748.3086000000003</v>
      </c>
      <c r="G1145" t="s">
        <v>241</v>
      </c>
    </row>
    <row r="1146" spans="1:7" x14ac:dyDescent="0.25">
      <c r="A1146" s="133">
        <v>43747</v>
      </c>
      <c r="B1146" s="134">
        <v>71.12</v>
      </c>
      <c r="C1146" s="134">
        <f>INDEX('[2]cotton-prices-historical-chart-'!$B$10700:$B$12603,MATCH(A1146,'[2]cotton-prices-historical-chart-'!$A$10700:$A$12603,0))</f>
        <v>0.62090000000000001</v>
      </c>
      <c r="D1146" s="135">
        <f t="shared" si="36"/>
        <v>44.158408000000001</v>
      </c>
      <c r="E1146">
        <f>INDEX('[3]wti-crude-oil-prices-10-year-da'!$B$655:$B$2543,MATCH(A1146,'[3]wti-crude-oil-prices-10-year-da'!$A$655:$A$2543,0))</f>
        <v>52.59</v>
      </c>
      <c r="F1146">
        <f t="shared" si="35"/>
        <v>3740.2008000000005</v>
      </c>
      <c r="G1146" t="s">
        <v>241</v>
      </c>
    </row>
    <row r="1147" spans="1:7" x14ac:dyDescent="0.25">
      <c r="A1147" s="133">
        <v>43748</v>
      </c>
      <c r="B1147" s="134">
        <v>70.989999999999995</v>
      </c>
      <c r="C1147" s="134">
        <f>INDEX('[2]cotton-prices-historical-chart-'!$B$10700:$B$12603,MATCH(A1147,'[2]cotton-prices-historical-chart-'!$A$10700:$A$12603,0))</f>
        <v>0.61419999999999997</v>
      </c>
      <c r="D1147" s="135">
        <f t="shared" si="36"/>
        <v>43.602057999999992</v>
      </c>
      <c r="E1147">
        <f>INDEX('[3]wti-crude-oil-prices-10-year-da'!$B$655:$B$2543,MATCH(A1147,'[3]wti-crude-oil-prices-10-year-da'!$A$655:$A$2543,0))</f>
        <v>53.55</v>
      </c>
      <c r="F1147">
        <f t="shared" si="35"/>
        <v>3801.5144999999993</v>
      </c>
      <c r="G1147" t="s">
        <v>241</v>
      </c>
    </row>
    <row r="1148" spans="1:7" x14ac:dyDescent="0.25">
      <c r="A1148" s="133">
        <v>43749</v>
      </c>
      <c r="B1148" s="134">
        <v>70.92</v>
      </c>
      <c r="C1148" s="134">
        <f>INDEX('[2]cotton-prices-historical-chart-'!$B$10700:$B$12603,MATCH(A1148,'[2]cotton-prices-historical-chart-'!$A$10700:$A$12603,0))</f>
        <v>0.63880000000000003</v>
      </c>
      <c r="D1148" s="135">
        <f t="shared" si="36"/>
        <v>45.303696000000002</v>
      </c>
      <c r="E1148">
        <f>INDEX('[3]wti-crude-oil-prices-10-year-da'!$B$655:$B$2543,MATCH(A1148,'[3]wti-crude-oil-prices-10-year-da'!$A$655:$A$2543,0))</f>
        <v>54.7</v>
      </c>
      <c r="F1148">
        <f t="shared" si="35"/>
        <v>3879.3240000000001</v>
      </c>
      <c r="G1148" t="s">
        <v>241</v>
      </c>
    </row>
    <row r="1149" spans="1:7" x14ac:dyDescent="0.25">
      <c r="A1149" s="133">
        <v>43752</v>
      </c>
      <c r="B1149" s="134">
        <v>71.25</v>
      </c>
      <c r="C1149" s="134">
        <f>INDEX('[2]cotton-prices-historical-chart-'!$B$10700:$B$12603,MATCH(A1149,'[2]cotton-prices-historical-chart-'!$A$10700:$A$12603,0))</f>
        <v>0.62219999999999998</v>
      </c>
      <c r="D1149" s="135">
        <f t="shared" si="36"/>
        <v>44.33175</v>
      </c>
      <c r="E1149">
        <f>INDEX('[3]wti-crude-oil-prices-10-year-da'!$B$655:$B$2543,MATCH(A1149,'[3]wti-crude-oil-prices-10-year-da'!$A$655:$A$2543,0))</f>
        <v>53.59</v>
      </c>
      <c r="F1149">
        <f t="shared" si="35"/>
        <v>3818.2875000000004</v>
      </c>
      <c r="G1149" t="s">
        <v>241</v>
      </c>
    </row>
    <row r="1150" spans="1:7" x14ac:dyDescent="0.25">
      <c r="A1150" s="133">
        <v>43753</v>
      </c>
      <c r="B1150" s="134">
        <v>71.5</v>
      </c>
      <c r="C1150" s="134">
        <f>INDEX('[2]cotton-prices-historical-chart-'!$B$10700:$B$12603,MATCH(A1150,'[2]cotton-prices-historical-chart-'!$A$10700:$A$12603,0))</f>
        <v>0.63529999999999998</v>
      </c>
      <c r="D1150" s="135">
        <f t="shared" si="36"/>
        <v>45.423949999999998</v>
      </c>
      <c r="E1150">
        <f>INDEX('[3]wti-crude-oil-prices-10-year-da'!$B$655:$B$2543,MATCH(A1150,'[3]wti-crude-oil-prices-10-year-da'!$A$655:$A$2543,0))</f>
        <v>52.81</v>
      </c>
      <c r="F1150">
        <f t="shared" si="35"/>
        <v>3775.915</v>
      </c>
      <c r="G1150" t="s">
        <v>241</v>
      </c>
    </row>
    <row r="1151" spans="1:7" x14ac:dyDescent="0.25">
      <c r="A1151" s="133">
        <v>43754</v>
      </c>
      <c r="B1151" s="134">
        <v>71.36</v>
      </c>
      <c r="C1151" s="134">
        <f>INDEX('[2]cotton-prices-historical-chart-'!$B$10700:$B$12603,MATCH(A1151,'[2]cotton-prices-historical-chart-'!$A$10700:$A$12603,0))</f>
        <v>0.64539999999999997</v>
      </c>
      <c r="D1151" s="135">
        <f t="shared" si="36"/>
        <v>46.055743999999997</v>
      </c>
      <c r="E1151">
        <f>INDEX('[3]wti-crude-oil-prices-10-year-da'!$B$655:$B$2543,MATCH(A1151,'[3]wti-crude-oil-prices-10-year-da'!$A$655:$A$2543,0))</f>
        <v>53.36</v>
      </c>
      <c r="F1151">
        <f t="shared" si="35"/>
        <v>3807.7696000000001</v>
      </c>
      <c r="G1151" t="s">
        <v>241</v>
      </c>
    </row>
    <row r="1152" spans="1:7" x14ac:dyDescent="0.25">
      <c r="A1152" s="133">
        <v>43755</v>
      </c>
      <c r="B1152" s="134">
        <v>71.13</v>
      </c>
      <c r="C1152" s="134">
        <f>INDEX('[2]cotton-prices-historical-chart-'!$B$10700:$B$12603,MATCH(A1152,'[2]cotton-prices-historical-chart-'!$A$10700:$A$12603,0))</f>
        <v>0.64990000000000003</v>
      </c>
      <c r="D1152" s="135">
        <f t="shared" si="36"/>
        <v>46.227387</v>
      </c>
      <c r="E1152">
        <f>INDEX('[3]wti-crude-oil-prices-10-year-da'!$B$655:$B$2543,MATCH(A1152,'[3]wti-crude-oil-prices-10-year-da'!$A$655:$A$2543,0))</f>
        <v>53.95</v>
      </c>
      <c r="F1152">
        <f t="shared" si="35"/>
        <v>3837.4634999999998</v>
      </c>
      <c r="G1152" t="s">
        <v>241</v>
      </c>
    </row>
    <row r="1153" spans="1:7" x14ac:dyDescent="0.25">
      <c r="A1153" s="133">
        <v>43756</v>
      </c>
      <c r="B1153" s="134">
        <v>71.040000000000006</v>
      </c>
      <c r="C1153" s="134">
        <f>INDEX('[2]cotton-prices-historical-chart-'!$B$10700:$B$12603,MATCH(A1153,'[2]cotton-prices-historical-chart-'!$A$10700:$A$12603,0))</f>
        <v>0.65159999999999996</v>
      </c>
      <c r="D1153" s="135">
        <f t="shared" si="36"/>
        <v>46.289664000000002</v>
      </c>
      <c r="E1153">
        <f>INDEX('[3]wti-crude-oil-prices-10-year-da'!$B$655:$B$2543,MATCH(A1153,'[3]wti-crude-oil-prices-10-year-da'!$A$655:$A$2543,0))</f>
        <v>53.816000000000003</v>
      </c>
      <c r="F1153">
        <f t="shared" si="35"/>
        <v>3823.0886400000004</v>
      </c>
      <c r="G1153" t="s">
        <v>241</v>
      </c>
    </row>
    <row r="1154" spans="1:7" x14ac:dyDescent="0.25">
      <c r="A1154" s="133">
        <v>43759</v>
      </c>
      <c r="B1154" s="134">
        <v>70.92</v>
      </c>
      <c r="C1154" s="134">
        <f>INDEX('[2]cotton-prices-historical-chart-'!$B$10700:$B$12603,MATCH(A1154,'[2]cotton-prices-historical-chart-'!$A$10700:$A$12603,0))</f>
        <v>0.64559999999999995</v>
      </c>
      <c r="D1154" s="135">
        <f t="shared" si="36"/>
        <v>45.785951999999995</v>
      </c>
      <c r="E1154">
        <f>INDEX('[3]wti-crude-oil-prices-10-year-da'!$B$655:$B$2543,MATCH(A1154,'[3]wti-crude-oil-prices-10-year-da'!$A$655:$A$2543,0))</f>
        <v>53.43</v>
      </c>
      <c r="F1154">
        <f t="shared" si="35"/>
        <v>3789.2556</v>
      </c>
      <c r="G1154" t="s">
        <v>241</v>
      </c>
    </row>
    <row r="1155" spans="1:7" x14ac:dyDescent="0.25">
      <c r="A1155" s="133">
        <v>43760</v>
      </c>
      <c r="B1155" s="134">
        <v>70.81</v>
      </c>
      <c r="C1155" s="134">
        <f>INDEX('[2]cotton-prices-historical-chart-'!$B$10700:$B$12603,MATCH(A1155,'[2]cotton-prices-historical-chart-'!$A$10700:$A$12603,0))</f>
        <v>0.64670000000000005</v>
      </c>
      <c r="D1155" s="135">
        <f t="shared" si="36"/>
        <v>45.792827000000003</v>
      </c>
      <c r="E1155">
        <f>INDEX('[3]wti-crude-oil-prices-10-year-da'!$B$655:$B$2543,MATCH(A1155,'[3]wti-crude-oil-prices-10-year-da'!$A$655:$A$2543,0))</f>
        <v>54.415999999999997</v>
      </c>
      <c r="F1155">
        <f t="shared" ref="F1155:F1218" si="37">IFERROR(E1155*B1155,"")</f>
        <v>3853.1969599999998</v>
      </c>
      <c r="G1155" t="s">
        <v>241</v>
      </c>
    </row>
    <row r="1156" spans="1:7" x14ac:dyDescent="0.25">
      <c r="A1156" s="133">
        <v>43761</v>
      </c>
      <c r="B1156" s="134">
        <v>70.73</v>
      </c>
      <c r="C1156" s="134">
        <f>INDEX('[2]cotton-prices-historical-chart-'!$B$10700:$B$12603,MATCH(A1156,'[2]cotton-prices-historical-chart-'!$A$10700:$A$12603,0))</f>
        <v>0.64949999999999997</v>
      </c>
      <c r="D1156" s="135">
        <f t="shared" si="36"/>
        <v>45.939135</v>
      </c>
      <c r="E1156">
        <f>INDEX('[3]wti-crude-oil-prices-10-year-da'!$B$655:$B$2543,MATCH(A1156,'[3]wti-crude-oil-prices-10-year-da'!$A$655:$A$2543,0))</f>
        <v>55.97</v>
      </c>
      <c r="F1156">
        <f t="shared" si="37"/>
        <v>3958.7581</v>
      </c>
      <c r="G1156" t="s">
        <v>241</v>
      </c>
    </row>
    <row r="1157" spans="1:7" x14ac:dyDescent="0.25">
      <c r="A1157" s="133">
        <v>43762</v>
      </c>
      <c r="B1157" s="134">
        <v>71.010000000000005</v>
      </c>
      <c r="C1157" s="134">
        <f>INDEX('[2]cotton-prices-historical-chart-'!$B$10700:$B$12603,MATCH(A1157,'[2]cotton-prices-historical-chart-'!$A$10700:$A$12603,0))</f>
        <v>0.64649999999999996</v>
      </c>
      <c r="D1157" s="135">
        <f t="shared" si="36"/>
        <v>45.907964999999997</v>
      </c>
      <c r="E1157">
        <f>INDEX('[3]wti-crude-oil-prices-10-year-da'!$B$655:$B$2543,MATCH(A1157,'[3]wti-crude-oil-prices-10-year-da'!$A$655:$A$2543,0))</f>
        <v>56.23</v>
      </c>
      <c r="F1157">
        <f t="shared" si="37"/>
        <v>3992.8923</v>
      </c>
      <c r="G1157" t="s">
        <v>241</v>
      </c>
    </row>
    <row r="1158" spans="1:7" x14ac:dyDescent="0.25">
      <c r="A1158" s="133">
        <v>43763</v>
      </c>
      <c r="B1158" s="134">
        <v>70.84</v>
      </c>
      <c r="C1158" s="134">
        <f>INDEX('[2]cotton-prices-historical-chart-'!$B$10700:$B$12603,MATCH(A1158,'[2]cotton-prices-historical-chart-'!$A$10700:$A$12603,0))</f>
        <v>0.64900000000000002</v>
      </c>
      <c r="D1158" s="135">
        <f t="shared" si="36"/>
        <v>45.975160000000002</v>
      </c>
      <c r="E1158">
        <f>INDEX('[3]wti-crude-oil-prices-10-year-da'!$B$655:$B$2543,MATCH(A1158,'[3]wti-crude-oil-prices-10-year-da'!$A$655:$A$2543,0))</f>
        <v>56.66</v>
      </c>
      <c r="F1158">
        <f t="shared" si="37"/>
        <v>4013.7943999999998</v>
      </c>
      <c r="G1158" t="s">
        <v>241</v>
      </c>
    </row>
    <row r="1159" spans="1:7" x14ac:dyDescent="0.25">
      <c r="A1159" s="133">
        <v>43766</v>
      </c>
      <c r="B1159" s="134">
        <v>70.75</v>
      </c>
      <c r="C1159" s="134">
        <f>INDEX('[2]cotton-prices-historical-chart-'!$B$10700:$B$12603,MATCH(A1159,'[2]cotton-prices-historical-chart-'!$A$10700:$A$12603,0))</f>
        <v>0.64790000000000003</v>
      </c>
      <c r="D1159" s="135">
        <f t="shared" si="36"/>
        <v>45.838925000000003</v>
      </c>
      <c r="E1159">
        <f>INDEX('[3]wti-crude-oil-prices-10-year-da'!$B$655:$B$2543,MATCH(A1159,'[3]wti-crude-oil-prices-10-year-da'!$A$655:$A$2543,0))</f>
        <v>55.81</v>
      </c>
      <c r="F1159">
        <f t="shared" si="37"/>
        <v>3948.5575000000003</v>
      </c>
      <c r="G1159" t="s">
        <v>241</v>
      </c>
    </row>
    <row r="1160" spans="1:7" x14ac:dyDescent="0.25">
      <c r="A1160" s="133">
        <v>43767</v>
      </c>
      <c r="B1160" s="134">
        <v>70.89</v>
      </c>
      <c r="C1160" s="134">
        <f>INDEX('[2]cotton-prices-historical-chart-'!$B$10700:$B$12603,MATCH(A1160,'[2]cotton-prices-historical-chart-'!$A$10700:$A$12603,0))</f>
        <v>0.6472</v>
      </c>
      <c r="D1160" s="135">
        <f t="shared" si="36"/>
        <v>45.880008000000004</v>
      </c>
      <c r="E1160">
        <f>INDEX('[3]wti-crude-oil-prices-10-year-da'!$B$655:$B$2543,MATCH(A1160,'[3]wti-crude-oil-prices-10-year-da'!$A$655:$A$2543,0))</f>
        <v>55.54</v>
      </c>
      <c r="F1160">
        <f t="shared" si="37"/>
        <v>3937.2305999999999</v>
      </c>
      <c r="G1160" t="s">
        <v>241</v>
      </c>
    </row>
    <row r="1161" spans="1:7" x14ac:dyDescent="0.25">
      <c r="A1161" s="133">
        <v>43768</v>
      </c>
      <c r="B1161" s="134">
        <v>70.849999999999994</v>
      </c>
      <c r="C1161" s="134">
        <f>INDEX('[2]cotton-prices-historical-chart-'!$B$10700:$B$12603,MATCH(A1161,'[2]cotton-prices-historical-chart-'!$A$10700:$A$12603,0))</f>
        <v>0.65700000000000003</v>
      </c>
      <c r="D1161" s="135">
        <f t="shared" si="36"/>
        <v>46.548449999999995</v>
      </c>
      <c r="E1161">
        <f>INDEX('[3]wti-crude-oil-prices-10-year-da'!$B$655:$B$2543,MATCH(A1161,'[3]wti-crude-oil-prices-10-year-da'!$A$655:$A$2543,0))</f>
        <v>55.06</v>
      </c>
      <c r="F1161">
        <f t="shared" si="37"/>
        <v>3901.0009999999997</v>
      </c>
      <c r="G1161" t="s">
        <v>241</v>
      </c>
    </row>
    <row r="1162" spans="1:7" x14ac:dyDescent="0.25">
      <c r="A1162" s="133">
        <v>43769</v>
      </c>
      <c r="B1162" s="134">
        <v>70.98</v>
      </c>
      <c r="C1162" s="134">
        <f>INDEX('[2]cotton-prices-historical-chart-'!$B$10700:$B$12603,MATCH(A1162,'[2]cotton-prices-historical-chart-'!$A$10700:$A$12603,0))</f>
        <v>0.64439999999999997</v>
      </c>
      <c r="D1162" s="135">
        <f t="shared" si="36"/>
        <v>45.739511999999998</v>
      </c>
      <c r="E1162">
        <f>INDEX('[3]wti-crude-oil-prices-10-year-da'!$B$655:$B$2543,MATCH(A1162,'[3]wti-crude-oil-prices-10-year-da'!$A$655:$A$2543,0))</f>
        <v>54.18</v>
      </c>
      <c r="F1162">
        <f t="shared" si="37"/>
        <v>3845.6964000000003</v>
      </c>
      <c r="G1162" t="s">
        <v>241</v>
      </c>
    </row>
    <row r="1163" spans="1:7" x14ac:dyDescent="0.25">
      <c r="A1163" s="133">
        <v>43770</v>
      </c>
      <c r="B1163" s="134">
        <v>70.53</v>
      </c>
      <c r="C1163" s="134">
        <f>INDEX('[2]cotton-prices-historical-chart-'!$B$10700:$B$12603,MATCH(A1163,'[2]cotton-prices-historical-chart-'!$A$10700:$A$12603,0))</f>
        <v>0.64229999999999998</v>
      </c>
      <c r="D1163" s="135">
        <f t="shared" si="36"/>
        <v>45.301419000000003</v>
      </c>
      <c r="E1163">
        <f>INDEX('[3]wti-crude-oil-prices-10-year-da'!$B$655:$B$2543,MATCH(A1163,'[3]wti-crude-oil-prices-10-year-da'!$A$655:$A$2543,0))</f>
        <v>56.2</v>
      </c>
      <c r="F1163">
        <f t="shared" si="37"/>
        <v>3963.7860000000001</v>
      </c>
      <c r="G1163" t="s">
        <v>241</v>
      </c>
    </row>
    <row r="1164" spans="1:7" x14ac:dyDescent="0.25">
      <c r="A1164" s="133">
        <v>43773</v>
      </c>
      <c r="B1164" s="134">
        <v>70.790000000000006</v>
      </c>
      <c r="C1164" s="134">
        <f>INDEX('[2]cotton-prices-historical-chart-'!$B$10700:$B$12603,MATCH(A1164,'[2]cotton-prices-historical-chart-'!$A$10700:$A$12603,0))</f>
        <v>0.63660000000000005</v>
      </c>
      <c r="D1164" s="135">
        <f t="shared" si="36"/>
        <v>45.064914000000009</v>
      </c>
      <c r="E1164">
        <f>INDEX('[3]wti-crude-oil-prices-10-year-da'!$B$655:$B$2543,MATCH(A1164,'[3]wti-crude-oil-prices-10-year-da'!$A$655:$A$2543,0))</f>
        <v>56.54</v>
      </c>
      <c r="F1164">
        <f t="shared" si="37"/>
        <v>4002.4666000000002</v>
      </c>
      <c r="G1164" t="s">
        <v>241</v>
      </c>
    </row>
    <row r="1165" spans="1:7" x14ac:dyDescent="0.25">
      <c r="A1165" s="133">
        <v>43774</v>
      </c>
      <c r="B1165" s="134">
        <v>70.819999999999993</v>
      </c>
      <c r="C1165" s="134">
        <f>INDEX('[2]cotton-prices-historical-chart-'!$B$10700:$B$12603,MATCH(A1165,'[2]cotton-prices-historical-chart-'!$A$10700:$A$12603,0))</f>
        <v>0.6381</v>
      </c>
      <c r="D1165" s="135">
        <f t="shared" si="36"/>
        <v>45.190241999999998</v>
      </c>
      <c r="E1165">
        <f>INDEX('[3]wti-crude-oil-prices-10-year-da'!$B$655:$B$2543,MATCH(A1165,'[3]wti-crude-oil-prices-10-year-da'!$A$655:$A$2543,0))</f>
        <v>57.23</v>
      </c>
      <c r="F1165">
        <f t="shared" si="37"/>
        <v>4053.0285999999992</v>
      </c>
      <c r="G1165" t="s">
        <v>241</v>
      </c>
    </row>
    <row r="1166" spans="1:7" x14ac:dyDescent="0.25">
      <c r="A1166" s="133">
        <v>43775</v>
      </c>
      <c r="B1166" s="134">
        <v>71.010000000000005</v>
      </c>
      <c r="C1166" s="134">
        <f>INDEX('[2]cotton-prices-historical-chart-'!$B$10700:$B$12603,MATCH(A1166,'[2]cotton-prices-historical-chart-'!$A$10700:$A$12603,0))</f>
        <v>0.63690000000000002</v>
      </c>
      <c r="D1166" s="135">
        <f t="shared" si="36"/>
        <v>45.226269000000002</v>
      </c>
      <c r="E1166">
        <f>INDEX('[3]wti-crude-oil-prices-10-year-da'!$B$655:$B$2543,MATCH(A1166,'[3]wti-crude-oil-prices-10-year-da'!$A$655:$A$2543,0))</f>
        <v>56.35</v>
      </c>
      <c r="F1166">
        <f t="shared" si="37"/>
        <v>4001.4135000000006</v>
      </c>
      <c r="G1166" t="s">
        <v>241</v>
      </c>
    </row>
    <row r="1167" spans="1:7" x14ac:dyDescent="0.25">
      <c r="A1167" s="133">
        <v>43776</v>
      </c>
      <c r="B1167" s="134">
        <v>71.05</v>
      </c>
      <c r="C1167" s="134">
        <f>INDEX('[2]cotton-prices-historical-chart-'!$B$10700:$B$12603,MATCH(A1167,'[2]cotton-prices-historical-chart-'!$A$10700:$A$12603,0))</f>
        <v>0.64349999999999996</v>
      </c>
      <c r="D1167" s="135">
        <f t="shared" si="36"/>
        <v>45.720674999999993</v>
      </c>
      <c r="E1167">
        <f>INDEX('[3]wti-crude-oil-prices-10-year-da'!$B$655:$B$2543,MATCH(A1167,'[3]wti-crude-oil-prices-10-year-da'!$A$655:$A$2543,0))</f>
        <v>57.15</v>
      </c>
      <c r="F1167">
        <f t="shared" si="37"/>
        <v>4060.5074999999997</v>
      </c>
      <c r="G1167" t="s">
        <v>241</v>
      </c>
    </row>
    <row r="1168" spans="1:7" x14ac:dyDescent="0.25">
      <c r="A1168" s="133">
        <v>43777</v>
      </c>
      <c r="B1168" s="134">
        <v>71.36</v>
      </c>
      <c r="C1168" s="134">
        <f>INDEX('[2]cotton-prices-historical-chart-'!$B$10700:$B$12603,MATCH(A1168,'[2]cotton-prices-historical-chart-'!$A$10700:$A$12603,0))</f>
        <v>0.6472</v>
      </c>
      <c r="D1168" s="135">
        <f t="shared" si="36"/>
        <v>46.184191999999996</v>
      </c>
      <c r="E1168">
        <f>INDEX('[3]wti-crude-oil-prices-10-year-da'!$B$655:$B$2543,MATCH(A1168,'[3]wti-crude-oil-prices-10-year-da'!$A$655:$A$2543,0))</f>
        <v>57.24</v>
      </c>
      <c r="F1168">
        <f t="shared" si="37"/>
        <v>4084.6464000000001</v>
      </c>
      <c r="G1168" t="s">
        <v>241</v>
      </c>
    </row>
    <row r="1169" spans="1:7" x14ac:dyDescent="0.25">
      <c r="A1169" s="133">
        <v>43780</v>
      </c>
      <c r="B1169" s="134">
        <v>71.61</v>
      </c>
      <c r="C1169" s="134">
        <f>INDEX('[2]cotton-prices-historical-chart-'!$B$10700:$B$12603,MATCH(A1169,'[2]cotton-prices-historical-chart-'!$A$10700:$A$12603,0))</f>
        <v>0.64290000000000003</v>
      </c>
      <c r="D1169" s="135">
        <f t="shared" si="36"/>
        <v>46.038069</v>
      </c>
      <c r="E1169">
        <f>INDEX('[3]wti-crude-oil-prices-10-year-da'!$B$655:$B$2543,MATCH(A1169,'[3]wti-crude-oil-prices-10-year-da'!$A$655:$A$2543,0))</f>
        <v>56.86</v>
      </c>
      <c r="F1169">
        <f t="shared" si="37"/>
        <v>4071.7446</v>
      </c>
      <c r="G1169" t="s">
        <v>241</v>
      </c>
    </row>
    <row r="1170" spans="1:7" x14ac:dyDescent="0.25">
      <c r="A1170" s="133">
        <v>43781</v>
      </c>
      <c r="B1170" s="134">
        <v>71.790000000000006</v>
      </c>
      <c r="C1170" s="134">
        <f>INDEX('[2]cotton-prices-historical-chart-'!$B$10700:$B$12603,MATCH(A1170,'[2]cotton-prices-historical-chart-'!$A$10700:$A$12603,0))</f>
        <v>0.64739999999999998</v>
      </c>
      <c r="D1170" s="135">
        <f t="shared" si="36"/>
        <v>46.476846000000002</v>
      </c>
      <c r="E1170">
        <f>INDEX('[3]wti-crude-oil-prices-10-year-da'!$B$655:$B$2543,MATCH(A1170,'[3]wti-crude-oil-prices-10-year-da'!$A$655:$A$2543,0))</f>
        <v>56.8</v>
      </c>
      <c r="F1170">
        <f t="shared" si="37"/>
        <v>4077.672</v>
      </c>
      <c r="G1170" t="s">
        <v>241</v>
      </c>
    </row>
    <row r="1171" spans="1:7" x14ac:dyDescent="0.25">
      <c r="A1171" s="133">
        <v>43782</v>
      </c>
      <c r="B1171" s="134">
        <v>72.150000000000006</v>
      </c>
      <c r="C1171" s="134">
        <f>INDEX('[2]cotton-prices-historical-chart-'!$B$10700:$B$12603,MATCH(A1171,'[2]cotton-prices-historical-chart-'!$A$10700:$A$12603,0))</f>
        <v>0.64219999999999999</v>
      </c>
      <c r="D1171" s="135">
        <f t="shared" si="36"/>
        <v>46.33473</v>
      </c>
      <c r="E1171">
        <f>INDEX('[3]wti-crude-oil-prices-10-year-da'!$B$655:$B$2543,MATCH(A1171,'[3]wti-crude-oil-prices-10-year-da'!$A$655:$A$2543,0))</f>
        <v>57.12</v>
      </c>
      <c r="F1171">
        <f t="shared" si="37"/>
        <v>4121.2080000000005</v>
      </c>
      <c r="G1171" t="s">
        <v>241</v>
      </c>
    </row>
    <row r="1172" spans="1:7" x14ac:dyDescent="0.25">
      <c r="A1172" s="133">
        <v>43783</v>
      </c>
      <c r="B1172" s="134">
        <v>71.97</v>
      </c>
      <c r="C1172" s="134">
        <f>INDEX('[2]cotton-prices-historical-chart-'!$B$10700:$B$12603,MATCH(A1172,'[2]cotton-prices-historical-chart-'!$A$10700:$A$12603,0))</f>
        <v>0.64270000000000005</v>
      </c>
      <c r="D1172" s="135">
        <f t="shared" si="36"/>
        <v>46.255119000000001</v>
      </c>
      <c r="E1172">
        <f>INDEX('[3]wti-crude-oil-prices-10-year-da'!$B$655:$B$2543,MATCH(A1172,'[3]wti-crude-oil-prices-10-year-da'!$A$655:$A$2543,0))</f>
        <v>56.77</v>
      </c>
      <c r="F1172">
        <f t="shared" si="37"/>
        <v>4085.7369000000003</v>
      </c>
      <c r="G1172" t="s">
        <v>241</v>
      </c>
    </row>
    <row r="1173" spans="1:7" x14ac:dyDescent="0.25">
      <c r="A1173" s="133">
        <v>43784</v>
      </c>
      <c r="B1173" s="134">
        <v>71.64</v>
      </c>
      <c r="C1173" s="134">
        <f>INDEX('[2]cotton-prices-historical-chart-'!$B$10700:$B$12603,MATCH(A1173,'[2]cotton-prices-historical-chart-'!$A$10700:$A$12603,0))</f>
        <v>0.64859999999999995</v>
      </c>
      <c r="D1173" s="135">
        <f t="shared" si="36"/>
        <v>46.465703999999995</v>
      </c>
      <c r="E1173">
        <f>INDEX('[3]wti-crude-oil-prices-10-year-da'!$B$655:$B$2543,MATCH(A1173,'[3]wti-crude-oil-prices-10-year-da'!$A$655:$A$2543,0))</f>
        <v>57.741999999999997</v>
      </c>
      <c r="F1173">
        <f t="shared" si="37"/>
        <v>4136.63688</v>
      </c>
      <c r="G1173" t="s">
        <v>241</v>
      </c>
    </row>
    <row r="1174" spans="1:7" x14ac:dyDescent="0.25">
      <c r="A1174" s="133">
        <v>43787</v>
      </c>
      <c r="B1174" s="134">
        <v>71.959999999999994</v>
      </c>
      <c r="C1174" s="134">
        <f>INDEX('[2]cotton-prices-historical-chart-'!$B$10700:$B$12603,MATCH(A1174,'[2]cotton-prices-historical-chart-'!$A$10700:$A$12603,0))</f>
        <v>0.6421</v>
      </c>
      <c r="D1174" s="135">
        <f t="shared" si="36"/>
        <v>46.205515999999996</v>
      </c>
      <c r="E1174">
        <f>INDEX('[3]wti-crude-oil-prices-10-year-da'!$B$655:$B$2543,MATCH(A1174,'[3]wti-crude-oil-prices-10-year-da'!$A$655:$A$2543,0))</f>
        <v>57.085999999999999</v>
      </c>
      <c r="F1174">
        <f t="shared" si="37"/>
        <v>4107.9085599999999</v>
      </c>
      <c r="G1174" t="s">
        <v>241</v>
      </c>
    </row>
    <row r="1175" spans="1:7" x14ac:dyDescent="0.25">
      <c r="A1175" s="133">
        <v>43788</v>
      </c>
      <c r="B1175" s="134">
        <v>71.83</v>
      </c>
      <c r="C1175" s="134">
        <f>INDEX('[2]cotton-prices-historical-chart-'!$B$10700:$B$12603,MATCH(A1175,'[2]cotton-prices-historical-chart-'!$A$10700:$A$12603,0))</f>
        <v>0.63439999999999996</v>
      </c>
      <c r="D1175" s="135">
        <f t="shared" si="36"/>
        <v>45.568951999999996</v>
      </c>
      <c r="E1175">
        <f>INDEX('[3]wti-crude-oil-prices-10-year-da'!$B$655:$B$2543,MATCH(A1175,'[3]wti-crude-oil-prices-10-year-da'!$A$655:$A$2543,0))</f>
        <v>55.293999999999997</v>
      </c>
      <c r="F1175">
        <f t="shared" si="37"/>
        <v>3971.7680199999995</v>
      </c>
      <c r="G1175" t="s">
        <v>241</v>
      </c>
    </row>
    <row r="1176" spans="1:7" x14ac:dyDescent="0.25">
      <c r="A1176" s="133">
        <v>43789</v>
      </c>
      <c r="B1176" s="134">
        <v>71.790000000000006</v>
      </c>
      <c r="C1176" s="134">
        <f>INDEX('[2]cotton-prices-historical-chart-'!$B$10700:$B$12603,MATCH(A1176,'[2]cotton-prices-historical-chart-'!$A$10700:$A$12603,0))</f>
        <v>0.62239999999999995</v>
      </c>
      <c r="D1176" s="135">
        <f t="shared" si="36"/>
        <v>44.682096000000001</v>
      </c>
      <c r="E1176">
        <f>INDEX('[3]wti-crude-oil-prices-10-year-da'!$B$655:$B$2543,MATCH(A1176,'[3]wti-crude-oil-prices-10-year-da'!$A$655:$A$2543,0))</f>
        <v>57.03</v>
      </c>
      <c r="F1176">
        <f t="shared" si="37"/>
        <v>4094.1837000000005</v>
      </c>
      <c r="G1176" t="s">
        <v>241</v>
      </c>
    </row>
    <row r="1177" spans="1:7" x14ac:dyDescent="0.25">
      <c r="A1177" s="133">
        <v>43790</v>
      </c>
      <c r="B1177" s="134">
        <v>71.75</v>
      </c>
      <c r="C1177" s="134">
        <f>INDEX('[2]cotton-prices-historical-chart-'!$B$10700:$B$12603,MATCH(A1177,'[2]cotton-prices-historical-chart-'!$A$10700:$A$12603,0))</f>
        <v>0.61839999999999995</v>
      </c>
      <c r="D1177" s="135">
        <f t="shared" si="36"/>
        <v>44.370199999999997</v>
      </c>
      <c r="E1177">
        <f>INDEX('[3]wti-crude-oil-prices-10-year-da'!$B$655:$B$2543,MATCH(A1177,'[3]wti-crude-oil-prices-10-year-da'!$A$655:$A$2543,0))</f>
        <v>58.58</v>
      </c>
      <c r="F1177">
        <f t="shared" si="37"/>
        <v>4203.1149999999998</v>
      </c>
      <c r="G1177" t="s">
        <v>241</v>
      </c>
    </row>
    <row r="1178" spans="1:7" x14ac:dyDescent="0.25">
      <c r="A1178" s="133">
        <v>43791</v>
      </c>
      <c r="B1178" s="134">
        <v>71.790000000000006</v>
      </c>
      <c r="C1178" s="134">
        <f>INDEX('[2]cotton-prices-historical-chart-'!$B$10700:$B$12603,MATCH(A1178,'[2]cotton-prices-historical-chart-'!$A$10700:$A$12603,0))</f>
        <v>0.63419999999999999</v>
      </c>
      <c r="D1178" s="135">
        <f t="shared" si="36"/>
        <v>45.529218</v>
      </c>
      <c r="E1178">
        <f>INDEX('[3]wti-crude-oil-prices-10-year-da'!$B$655:$B$2543,MATCH(A1178,'[3]wti-crude-oil-prices-10-year-da'!$A$655:$A$2543,0))</f>
        <v>57.77</v>
      </c>
      <c r="F1178">
        <f t="shared" si="37"/>
        <v>4147.3083000000006</v>
      </c>
      <c r="G1178" t="s">
        <v>241</v>
      </c>
    </row>
    <row r="1179" spans="1:7" x14ac:dyDescent="0.25">
      <c r="A1179" s="133">
        <v>43794</v>
      </c>
      <c r="B1179" s="134">
        <v>71.67</v>
      </c>
      <c r="C1179" s="134">
        <f>INDEX('[2]cotton-prices-historical-chart-'!$B$10700:$B$12603,MATCH(A1179,'[2]cotton-prices-historical-chart-'!$A$10700:$A$12603,0))</f>
        <v>0.64690000000000003</v>
      </c>
      <c r="D1179" s="135">
        <f t="shared" si="36"/>
        <v>46.363323000000001</v>
      </c>
      <c r="E1179">
        <f>INDEX('[3]wti-crude-oil-prices-10-year-da'!$B$655:$B$2543,MATCH(A1179,'[3]wti-crude-oil-prices-10-year-da'!$A$655:$A$2543,0))</f>
        <v>58.01</v>
      </c>
      <c r="F1179">
        <f t="shared" si="37"/>
        <v>4157.5766999999996</v>
      </c>
      <c r="G1179" t="s">
        <v>241</v>
      </c>
    </row>
    <row r="1180" spans="1:7" x14ac:dyDescent="0.25">
      <c r="A1180" s="133">
        <v>43795</v>
      </c>
      <c r="B1180" s="134">
        <v>71.44</v>
      </c>
      <c r="C1180" s="134">
        <f>INDEX('[2]cotton-prices-historical-chart-'!$B$10700:$B$12603,MATCH(A1180,'[2]cotton-prices-historical-chart-'!$A$10700:$A$12603,0))</f>
        <v>0.65110000000000001</v>
      </c>
      <c r="D1180" s="135">
        <f t="shared" si="36"/>
        <v>46.514583999999999</v>
      </c>
      <c r="E1180">
        <f>INDEX('[3]wti-crude-oil-prices-10-year-da'!$B$655:$B$2543,MATCH(A1180,'[3]wti-crude-oil-prices-10-year-da'!$A$655:$A$2543,0))</f>
        <v>58.41</v>
      </c>
      <c r="F1180">
        <f t="shared" si="37"/>
        <v>4172.8103999999994</v>
      </c>
      <c r="G1180" t="s">
        <v>241</v>
      </c>
    </row>
    <row r="1181" spans="1:7" x14ac:dyDescent="0.25">
      <c r="A1181" s="133">
        <v>43796</v>
      </c>
      <c r="B1181" s="134">
        <v>71.239999999999995</v>
      </c>
      <c r="C1181" s="134">
        <f>INDEX('[2]cotton-prices-historical-chart-'!$B$10700:$B$12603,MATCH(A1181,'[2]cotton-prices-historical-chart-'!$A$10700:$A$12603,0))</f>
        <v>0.65269999999999995</v>
      </c>
      <c r="D1181" s="135">
        <f t="shared" si="36"/>
        <v>46.498347999999993</v>
      </c>
      <c r="E1181">
        <f>INDEX('[3]wti-crude-oil-prices-10-year-da'!$B$655:$B$2543,MATCH(A1181,'[3]wti-crude-oil-prices-10-year-da'!$A$655:$A$2543,0))</f>
        <v>58.11</v>
      </c>
      <c r="F1181">
        <f t="shared" si="37"/>
        <v>4139.7563999999993</v>
      </c>
      <c r="G1181" t="s">
        <v>241</v>
      </c>
    </row>
    <row r="1182" spans="1:7" x14ac:dyDescent="0.25">
      <c r="A1182" s="133">
        <v>43797</v>
      </c>
      <c r="B1182" s="134">
        <v>71.64</v>
      </c>
      <c r="C1182" s="134">
        <f>INDEX('[2]cotton-prices-historical-chart-'!$B$10700:$B$12603,MATCH(A1182,'[2]cotton-prices-historical-chart-'!$A$10700:$A$12603,0))</f>
        <v>0.65449999999999997</v>
      </c>
      <c r="D1182" s="135">
        <f t="shared" si="36"/>
        <v>46.888379999999998</v>
      </c>
      <c r="E1182" t="e">
        <f>INDEX('[3]wti-crude-oil-prices-10-year-da'!$B$655:$B$2543,MATCH(A1182,'[3]wti-crude-oil-prices-10-year-da'!$A$655:$A$2543,0))</f>
        <v>#N/A</v>
      </c>
      <c r="F1182" t="str">
        <f t="shared" si="37"/>
        <v/>
      </c>
      <c r="G1182" t="s">
        <v>241</v>
      </c>
    </row>
    <row r="1183" spans="1:7" x14ac:dyDescent="0.25">
      <c r="A1183" s="133">
        <v>43798</v>
      </c>
      <c r="B1183" s="134">
        <v>71.75</v>
      </c>
      <c r="C1183" s="134">
        <f>INDEX('[2]cotton-prices-historical-chart-'!$B$10700:$B$12603,MATCH(A1183,'[2]cotton-prices-historical-chart-'!$A$10700:$A$12603,0))</f>
        <v>0.65169999999999995</v>
      </c>
      <c r="D1183" s="135">
        <f t="shared" ref="D1183:D1244" si="38">C1183*B1183</f>
        <v>46.759474999999995</v>
      </c>
      <c r="E1183">
        <f>INDEX('[3]wti-crude-oil-prices-10-year-da'!$B$655:$B$2543,MATCH(A1183,'[3]wti-crude-oil-prices-10-year-da'!$A$655:$A$2543,0))</f>
        <v>55.17</v>
      </c>
      <c r="F1183">
        <f t="shared" si="37"/>
        <v>3958.4475000000002</v>
      </c>
      <c r="G1183" t="s">
        <v>241</v>
      </c>
    </row>
    <row r="1184" spans="1:7" x14ac:dyDescent="0.25">
      <c r="A1184" s="133">
        <v>43801</v>
      </c>
      <c r="B1184" s="134">
        <v>71.63</v>
      </c>
      <c r="C1184" s="134">
        <f>INDEX('[2]cotton-prices-historical-chart-'!$B$10700:$B$12603,MATCH(A1184,'[2]cotton-prices-historical-chart-'!$A$10700:$A$12603,0))</f>
        <v>0.64800000000000002</v>
      </c>
      <c r="D1184" s="135">
        <f t="shared" si="38"/>
        <v>46.416240000000002</v>
      </c>
      <c r="E1184">
        <f>INDEX('[3]wti-crude-oil-prices-10-year-da'!$B$655:$B$2543,MATCH(A1184,'[3]wti-crude-oil-prices-10-year-da'!$A$655:$A$2543,0))</f>
        <v>55.96</v>
      </c>
      <c r="F1184">
        <f t="shared" si="37"/>
        <v>4008.4148</v>
      </c>
      <c r="G1184" t="s">
        <v>241</v>
      </c>
    </row>
    <row r="1185" spans="1:7" x14ac:dyDescent="0.25">
      <c r="A1185" s="133">
        <v>43802</v>
      </c>
      <c r="B1185" s="134">
        <v>71.739999999999995</v>
      </c>
      <c r="C1185" s="134">
        <f>INDEX('[2]cotton-prices-historical-chart-'!$B$10700:$B$12603,MATCH(A1185,'[2]cotton-prices-historical-chart-'!$A$10700:$A$12603,0))</f>
        <v>0.64049999999999996</v>
      </c>
      <c r="D1185" s="135">
        <f t="shared" si="38"/>
        <v>45.949469999999991</v>
      </c>
      <c r="E1185">
        <f>INDEX('[3]wti-crude-oil-prices-10-year-da'!$B$655:$B$2543,MATCH(A1185,'[3]wti-crude-oil-prices-10-year-da'!$A$655:$A$2543,0))</f>
        <v>56.1</v>
      </c>
      <c r="F1185">
        <f t="shared" si="37"/>
        <v>4024.614</v>
      </c>
      <c r="G1185" t="s">
        <v>241</v>
      </c>
    </row>
    <row r="1186" spans="1:7" x14ac:dyDescent="0.25">
      <c r="A1186" s="133">
        <v>43803</v>
      </c>
      <c r="B1186" s="134">
        <v>71.489999999999995</v>
      </c>
      <c r="C1186" s="134">
        <f>INDEX('[2]cotton-prices-historical-chart-'!$B$10700:$B$12603,MATCH(A1186,'[2]cotton-prices-historical-chart-'!$A$10700:$A$12603,0))</f>
        <v>0.64700000000000002</v>
      </c>
      <c r="D1186" s="135">
        <f t="shared" si="38"/>
        <v>46.25403</v>
      </c>
      <c r="E1186">
        <f>INDEX('[3]wti-crude-oil-prices-10-year-da'!$B$655:$B$2543,MATCH(A1186,'[3]wti-crude-oil-prices-10-year-da'!$A$655:$A$2543,0))</f>
        <v>58.43</v>
      </c>
      <c r="F1186">
        <f t="shared" si="37"/>
        <v>4177.1606999999995</v>
      </c>
      <c r="G1186" t="s">
        <v>241</v>
      </c>
    </row>
    <row r="1187" spans="1:7" x14ac:dyDescent="0.25">
      <c r="A1187" s="133">
        <v>43804</v>
      </c>
      <c r="B1187" s="134">
        <v>71.25</v>
      </c>
      <c r="C1187" s="134">
        <f>INDEX('[2]cotton-prices-historical-chart-'!$B$10700:$B$12603,MATCH(A1187,'[2]cotton-prices-historical-chart-'!$A$10700:$A$12603,0))</f>
        <v>0.64510000000000001</v>
      </c>
      <c r="D1187" s="135">
        <f t="shared" si="38"/>
        <v>45.963374999999999</v>
      </c>
      <c r="E1187">
        <f>INDEX('[3]wti-crude-oil-prices-10-year-da'!$B$655:$B$2543,MATCH(A1187,'[3]wti-crude-oil-prices-10-year-da'!$A$655:$A$2543,0))</f>
        <v>58.43</v>
      </c>
      <c r="F1187">
        <f t="shared" si="37"/>
        <v>4163.1374999999998</v>
      </c>
      <c r="G1187" t="s">
        <v>241</v>
      </c>
    </row>
    <row r="1188" spans="1:7" x14ac:dyDescent="0.25">
      <c r="A1188" s="133">
        <v>43805</v>
      </c>
      <c r="B1188" s="134">
        <v>71.28</v>
      </c>
      <c r="C1188" s="134">
        <f>INDEX('[2]cotton-prices-historical-chart-'!$B$10700:$B$12603,MATCH(A1188,'[2]cotton-prices-historical-chart-'!$A$10700:$A$12603,0))</f>
        <v>0.66</v>
      </c>
      <c r="D1188" s="135">
        <f t="shared" si="38"/>
        <v>47.044800000000002</v>
      </c>
      <c r="E1188">
        <f>INDEX('[3]wti-crude-oil-prices-10-year-da'!$B$655:$B$2543,MATCH(A1188,'[3]wti-crude-oil-prices-10-year-da'!$A$655:$A$2543,0))</f>
        <v>59.2</v>
      </c>
      <c r="F1188">
        <f t="shared" si="37"/>
        <v>4219.7759999999998</v>
      </c>
      <c r="G1188" t="s">
        <v>241</v>
      </c>
    </row>
    <row r="1189" spans="1:7" x14ac:dyDescent="0.25">
      <c r="A1189" s="133">
        <v>43808</v>
      </c>
      <c r="B1189" s="134">
        <v>70.97</v>
      </c>
      <c r="C1189" s="134">
        <f>INDEX('[2]cotton-prices-historical-chart-'!$B$10700:$B$12603,MATCH(A1189,'[2]cotton-prices-historical-chart-'!$A$10700:$A$12603,0))</f>
        <v>0.65380000000000005</v>
      </c>
      <c r="D1189" s="135">
        <f t="shared" si="38"/>
        <v>46.400186000000005</v>
      </c>
      <c r="E1189">
        <f>INDEX('[3]wti-crude-oil-prices-10-year-da'!$B$655:$B$2543,MATCH(A1189,'[3]wti-crude-oil-prices-10-year-da'!$A$655:$A$2543,0))</f>
        <v>59.02</v>
      </c>
      <c r="F1189">
        <f t="shared" si="37"/>
        <v>4188.6494000000002</v>
      </c>
      <c r="G1189" t="s">
        <v>241</v>
      </c>
    </row>
    <row r="1190" spans="1:7" x14ac:dyDescent="0.25">
      <c r="A1190" s="133">
        <v>43809</v>
      </c>
      <c r="B1190" s="134">
        <v>70.78</v>
      </c>
      <c r="C1190" s="134">
        <f>INDEX('[2]cotton-prices-historical-chart-'!$B$10700:$B$12603,MATCH(A1190,'[2]cotton-prices-historical-chart-'!$A$10700:$A$12603,0))</f>
        <v>0.6593</v>
      </c>
      <c r="D1190" s="135">
        <f t="shared" si="38"/>
        <v>46.665253999999997</v>
      </c>
      <c r="E1190">
        <f>INDEX('[3]wti-crude-oil-prices-10-year-da'!$B$655:$B$2543,MATCH(A1190,'[3]wti-crude-oil-prices-10-year-da'!$A$655:$A$2543,0))</f>
        <v>59.24</v>
      </c>
      <c r="F1190">
        <f t="shared" si="37"/>
        <v>4193.0072</v>
      </c>
      <c r="G1190" t="s">
        <v>241</v>
      </c>
    </row>
    <row r="1191" spans="1:7" x14ac:dyDescent="0.25">
      <c r="A1191" s="133">
        <v>43810</v>
      </c>
      <c r="B1191" s="134">
        <v>70.739999999999995</v>
      </c>
      <c r="C1191" s="134">
        <f>INDEX('[2]cotton-prices-historical-chart-'!$B$10700:$B$12603,MATCH(A1191,'[2]cotton-prices-historical-chart-'!$A$10700:$A$12603,0))</f>
        <v>0.65880000000000005</v>
      </c>
      <c r="D1191" s="135">
        <f t="shared" si="38"/>
        <v>46.603512000000002</v>
      </c>
      <c r="E1191">
        <f>INDEX('[3]wti-crude-oil-prices-10-year-da'!$B$655:$B$2543,MATCH(A1191,'[3]wti-crude-oil-prices-10-year-da'!$A$655:$A$2543,0))</f>
        <v>58.76</v>
      </c>
      <c r="F1191">
        <f t="shared" si="37"/>
        <v>4156.6823999999997</v>
      </c>
      <c r="G1191" t="s">
        <v>241</v>
      </c>
    </row>
    <row r="1192" spans="1:7" x14ac:dyDescent="0.25">
      <c r="A1192" s="133">
        <v>43811</v>
      </c>
      <c r="B1192" s="134">
        <v>70.56</v>
      </c>
      <c r="C1192" s="134">
        <f>INDEX('[2]cotton-prices-historical-chart-'!$B$10700:$B$12603,MATCH(A1192,'[2]cotton-prices-historical-chart-'!$A$10700:$A$12603,0))</f>
        <v>0.67169999999999996</v>
      </c>
      <c r="D1192" s="135">
        <f t="shared" si="38"/>
        <v>47.395151999999996</v>
      </c>
      <c r="E1192">
        <f>INDEX('[3]wti-crude-oil-prices-10-year-da'!$B$655:$B$2543,MATCH(A1192,'[3]wti-crude-oil-prices-10-year-da'!$A$655:$A$2543,0))</f>
        <v>59.18</v>
      </c>
      <c r="F1192">
        <f t="shared" si="37"/>
        <v>4175.7408000000005</v>
      </c>
      <c r="G1192" t="s">
        <v>241</v>
      </c>
    </row>
    <row r="1193" spans="1:7" x14ac:dyDescent="0.25">
      <c r="A1193" s="133">
        <v>43812</v>
      </c>
      <c r="B1193" s="134">
        <v>70.69</v>
      </c>
      <c r="C1193" s="134">
        <f>INDEX('[2]cotton-prices-historical-chart-'!$B$10700:$B$12603,MATCH(A1193,'[2]cotton-prices-historical-chart-'!$A$10700:$A$12603,0))</f>
        <v>0.66800000000000004</v>
      </c>
      <c r="D1193" s="135">
        <f t="shared" si="38"/>
        <v>47.22092</v>
      </c>
      <c r="E1193">
        <f>INDEX('[3]wti-crude-oil-prices-10-year-da'!$B$655:$B$2543,MATCH(A1193,'[3]wti-crude-oil-prices-10-year-da'!$A$655:$A$2543,0))</f>
        <v>60.07</v>
      </c>
      <c r="F1193">
        <f t="shared" si="37"/>
        <v>4246.3482999999997</v>
      </c>
      <c r="G1193" t="s">
        <v>241</v>
      </c>
    </row>
    <row r="1194" spans="1:7" x14ac:dyDescent="0.25">
      <c r="A1194" s="133">
        <v>43815</v>
      </c>
      <c r="B1194" s="134">
        <v>70.92</v>
      </c>
      <c r="C1194" s="134">
        <f>INDEX('[2]cotton-prices-historical-chart-'!$B$10700:$B$12603,MATCH(A1194,'[2]cotton-prices-historical-chart-'!$A$10700:$A$12603,0))</f>
        <v>0.66969999999999996</v>
      </c>
      <c r="D1194" s="135">
        <f t="shared" si="38"/>
        <v>47.495123999999997</v>
      </c>
      <c r="E1194">
        <f>INDEX('[3]wti-crude-oil-prices-10-year-da'!$B$655:$B$2543,MATCH(A1194,'[3]wti-crude-oil-prices-10-year-da'!$A$655:$A$2543,0))</f>
        <v>60.195999999999998</v>
      </c>
      <c r="F1194">
        <f t="shared" si="37"/>
        <v>4269.1003199999996</v>
      </c>
      <c r="G1194" t="s">
        <v>241</v>
      </c>
    </row>
    <row r="1195" spans="1:7" x14ac:dyDescent="0.25">
      <c r="A1195" s="133">
        <v>43816</v>
      </c>
      <c r="B1195" s="134">
        <v>71.03</v>
      </c>
      <c r="C1195" s="134">
        <f>INDEX('[2]cotton-prices-historical-chart-'!$B$10700:$B$12603,MATCH(A1195,'[2]cotton-prices-historical-chart-'!$A$10700:$A$12603,0))</f>
        <v>0.66439999999999999</v>
      </c>
      <c r="D1195" s="135">
        <f t="shared" si="38"/>
        <v>47.192332</v>
      </c>
      <c r="E1195">
        <f>INDEX('[3]wti-crude-oil-prices-10-year-da'!$B$655:$B$2543,MATCH(A1195,'[3]wti-crude-oil-prices-10-year-da'!$A$655:$A$2543,0))</f>
        <v>60.911999999999999</v>
      </c>
      <c r="F1195">
        <f t="shared" si="37"/>
        <v>4326.5793599999997</v>
      </c>
      <c r="G1195" t="s">
        <v>241</v>
      </c>
    </row>
    <row r="1196" spans="1:7" x14ac:dyDescent="0.25">
      <c r="A1196" s="133">
        <v>43817</v>
      </c>
      <c r="B1196" s="134">
        <v>71</v>
      </c>
      <c r="C1196" s="134">
        <f>INDEX('[2]cotton-prices-historical-chart-'!$B$10700:$B$12603,MATCH(A1196,'[2]cotton-prices-historical-chart-'!$A$10700:$A$12603,0))</f>
        <v>0.66739999999999999</v>
      </c>
      <c r="D1196" s="135">
        <f t="shared" si="38"/>
        <v>47.385399999999997</v>
      </c>
      <c r="E1196">
        <f>INDEX('[3]wti-crude-oil-prices-10-year-da'!$B$655:$B$2543,MATCH(A1196,'[3]wti-crude-oil-prices-10-year-da'!$A$655:$A$2543,0))</f>
        <v>60.881999999999998</v>
      </c>
      <c r="F1196">
        <f t="shared" si="37"/>
        <v>4322.6220000000003</v>
      </c>
      <c r="G1196" t="s">
        <v>241</v>
      </c>
    </row>
    <row r="1197" spans="1:7" x14ac:dyDescent="0.25">
      <c r="A1197" s="133">
        <v>43818</v>
      </c>
      <c r="B1197" s="134">
        <v>71.180000000000007</v>
      </c>
      <c r="C1197" s="134">
        <f>INDEX('[2]cotton-prices-historical-chart-'!$B$10700:$B$12603,MATCH(A1197,'[2]cotton-prices-historical-chart-'!$A$10700:$A$12603,0))</f>
        <v>0.67579999999999996</v>
      </c>
      <c r="D1197" s="135">
        <f t="shared" si="38"/>
        <v>48.103444000000003</v>
      </c>
      <c r="E1197">
        <f>INDEX('[3]wti-crude-oil-prices-10-year-da'!$B$655:$B$2543,MATCH(A1197,'[3]wti-crude-oil-prices-10-year-da'!$A$655:$A$2543,0))</f>
        <v>61.188000000000002</v>
      </c>
      <c r="F1197">
        <f t="shared" si="37"/>
        <v>4355.3618400000005</v>
      </c>
      <c r="G1197" t="s">
        <v>241</v>
      </c>
    </row>
    <row r="1198" spans="1:7" x14ac:dyDescent="0.25">
      <c r="A1198" s="133">
        <v>43819</v>
      </c>
      <c r="B1198" s="134">
        <v>71.06</v>
      </c>
      <c r="C1198" s="134">
        <f>INDEX('[2]cotton-prices-historical-chart-'!$B$10700:$B$12603,MATCH(A1198,'[2]cotton-prices-historical-chart-'!$A$10700:$A$12603,0))</f>
        <v>0.67959999999999998</v>
      </c>
      <c r="D1198" s="135">
        <f t="shared" si="38"/>
        <v>48.292375999999997</v>
      </c>
      <c r="E1198">
        <f>INDEX('[3]wti-crude-oil-prices-10-year-da'!$B$655:$B$2543,MATCH(A1198,'[3]wti-crude-oil-prices-10-year-da'!$A$655:$A$2543,0))</f>
        <v>60.44</v>
      </c>
      <c r="F1198">
        <f t="shared" si="37"/>
        <v>4294.8663999999999</v>
      </c>
      <c r="G1198" t="s">
        <v>241</v>
      </c>
    </row>
    <row r="1199" spans="1:7" x14ac:dyDescent="0.25">
      <c r="A1199" s="133">
        <v>43822</v>
      </c>
      <c r="B1199" s="134">
        <v>71.22</v>
      </c>
      <c r="C1199" s="134">
        <f>INDEX('[2]cotton-prices-historical-chart-'!$B$10700:$B$12603,MATCH(A1199,'[2]cotton-prices-historical-chart-'!$A$10700:$A$12603,0))</f>
        <v>0.68610000000000004</v>
      </c>
      <c r="D1199" s="135">
        <f t="shared" si="38"/>
        <v>48.864042000000005</v>
      </c>
      <c r="E1199">
        <f>INDEX('[3]wti-crude-oil-prices-10-year-da'!$B$655:$B$2543,MATCH(A1199,'[3]wti-crude-oil-prices-10-year-da'!$A$655:$A$2543,0))</f>
        <v>60.52</v>
      </c>
      <c r="F1199">
        <f t="shared" si="37"/>
        <v>4310.2344000000003</v>
      </c>
      <c r="G1199" t="s">
        <v>241</v>
      </c>
    </row>
    <row r="1200" spans="1:7" x14ac:dyDescent="0.25">
      <c r="A1200" s="133">
        <v>43823</v>
      </c>
      <c r="B1200" s="134">
        <v>71.260000000000005</v>
      </c>
      <c r="C1200" s="134">
        <f>INDEX('[2]cotton-prices-historical-chart-'!$B$10700:$B$12603,MATCH(A1200,'[2]cotton-prices-historical-chart-'!$A$10700:$A$12603,0))</f>
        <v>0.68700000000000006</v>
      </c>
      <c r="D1200" s="135">
        <f t="shared" si="38"/>
        <v>48.95562000000001</v>
      </c>
      <c r="E1200">
        <f>INDEX('[3]wti-crude-oil-prices-10-year-da'!$B$655:$B$2543,MATCH(A1200,'[3]wti-crude-oil-prices-10-year-da'!$A$655:$A$2543,0))</f>
        <v>61.11</v>
      </c>
      <c r="F1200">
        <f t="shared" si="37"/>
        <v>4354.6986000000006</v>
      </c>
      <c r="G1200" t="s">
        <v>241</v>
      </c>
    </row>
    <row r="1201" spans="1:7" x14ac:dyDescent="0.25">
      <c r="A1201" s="133">
        <v>43825</v>
      </c>
      <c r="B1201" s="134">
        <v>71.3</v>
      </c>
      <c r="C1201" s="134">
        <f>INDEX('[2]cotton-prices-historical-chart-'!$B$10700:$B$12603,MATCH(A1201,'[2]cotton-prices-historical-chart-'!$A$10700:$A$12603,0))</f>
        <v>0.68700000000000006</v>
      </c>
      <c r="D1201" s="135">
        <f t="shared" si="38"/>
        <v>48.9831</v>
      </c>
      <c r="E1201">
        <f>INDEX('[3]wti-crude-oil-prices-10-year-da'!$B$655:$B$2543,MATCH(A1201,'[3]wti-crude-oil-prices-10-year-da'!$A$655:$A$2543,0))</f>
        <v>61.68</v>
      </c>
      <c r="F1201">
        <f t="shared" si="37"/>
        <v>4397.7839999999997</v>
      </c>
      <c r="G1201" t="s">
        <v>241</v>
      </c>
    </row>
    <row r="1202" spans="1:7" x14ac:dyDescent="0.25">
      <c r="A1202" s="133">
        <v>43826</v>
      </c>
      <c r="B1202" s="134">
        <v>71.45</v>
      </c>
      <c r="C1202" s="134">
        <f>INDEX('[2]cotton-prices-historical-chart-'!$B$10700:$B$12603,MATCH(A1202,'[2]cotton-prices-historical-chart-'!$A$10700:$A$12603,0))</f>
        <v>0.68920000000000003</v>
      </c>
      <c r="D1202" s="135">
        <f t="shared" si="38"/>
        <v>49.243340000000003</v>
      </c>
      <c r="E1202">
        <f>INDEX('[3]wti-crude-oil-prices-10-year-da'!$B$655:$B$2543,MATCH(A1202,'[3]wti-crude-oil-prices-10-year-da'!$A$655:$A$2543,0))</f>
        <v>61.72</v>
      </c>
      <c r="F1202">
        <f t="shared" si="37"/>
        <v>4409.8940000000002</v>
      </c>
      <c r="G1202" t="s">
        <v>241</v>
      </c>
    </row>
    <row r="1203" spans="1:7" x14ac:dyDescent="0.25">
      <c r="A1203" s="133">
        <v>43829</v>
      </c>
      <c r="B1203" s="134">
        <v>71.319999999999993</v>
      </c>
      <c r="C1203" s="134">
        <f>INDEX('[2]cotton-prices-historical-chart-'!$B$10700:$B$12603,MATCH(A1203,'[2]cotton-prices-historical-chart-'!$A$10700:$A$12603,0))</f>
        <v>0.6956</v>
      </c>
      <c r="D1203" s="135">
        <f t="shared" si="38"/>
        <v>49.610191999999998</v>
      </c>
      <c r="E1203">
        <f>INDEX('[3]wti-crude-oil-prices-10-year-da'!$B$655:$B$2543,MATCH(A1203,'[3]wti-crude-oil-prices-10-year-da'!$A$655:$A$2543,0))</f>
        <v>61.68</v>
      </c>
      <c r="F1203">
        <f t="shared" si="37"/>
        <v>4399.0175999999992</v>
      </c>
      <c r="G1203" t="s">
        <v>241</v>
      </c>
    </row>
    <row r="1204" spans="1:7" x14ac:dyDescent="0.25">
      <c r="A1204" s="133">
        <v>43830</v>
      </c>
      <c r="B1204" s="134">
        <v>71.36</v>
      </c>
      <c r="C1204" s="134">
        <f>INDEX('[2]cotton-prices-historical-chart-'!$B$10700:$B$12603,MATCH(A1204,'[2]cotton-prices-historical-chart-'!$A$10700:$A$12603,0))</f>
        <v>0.6905</v>
      </c>
      <c r="D1204" s="135">
        <f t="shared" si="38"/>
        <v>49.274079999999998</v>
      </c>
      <c r="E1204">
        <f>INDEX('[3]wti-crude-oil-prices-10-year-da'!$B$655:$B$2543,MATCH(A1204,'[3]wti-crude-oil-prices-10-year-da'!$A$655:$A$2543,0))</f>
        <v>61.06</v>
      </c>
      <c r="F1204">
        <f t="shared" si="37"/>
        <v>4357.2416000000003</v>
      </c>
      <c r="G1204" t="s">
        <v>241</v>
      </c>
    </row>
    <row r="1205" spans="1:7" x14ac:dyDescent="0.25">
      <c r="A1205" s="133">
        <v>43832</v>
      </c>
      <c r="B1205" s="134">
        <v>71.33</v>
      </c>
      <c r="C1205" s="134">
        <f>INDEX('[2]cotton-prices-historical-chart-'!$B$10700:$B$12603,MATCH(A1205,'[2]cotton-prices-historical-chart-'!$A$10700:$A$12603,0))</f>
        <v>0.69269999999999998</v>
      </c>
      <c r="D1205" s="135">
        <f t="shared" si="38"/>
        <v>49.410291000000001</v>
      </c>
      <c r="E1205">
        <f>INDEX('[3]wti-crude-oil-prices-10-year-da'!$B$655:$B$2543,MATCH(A1205,'[3]wti-crude-oil-prices-10-year-da'!$A$655:$A$2543,0))</f>
        <v>61.18</v>
      </c>
      <c r="F1205">
        <f t="shared" si="37"/>
        <v>4363.9694</v>
      </c>
      <c r="G1205" t="s">
        <v>241</v>
      </c>
    </row>
    <row r="1206" spans="1:7" x14ac:dyDescent="0.25">
      <c r="A1206" s="133">
        <v>43833</v>
      </c>
      <c r="B1206" s="134">
        <v>71.73</v>
      </c>
      <c r="C1206" s="134">
        <f>INDEX('[2]cotton-prices-historical-chart-'!$B$10700:$B$12603,MATCH(A1206,'[2]cotton-prices-historical-chart-'!$A$10700:$A$12603,0))</f>
        <v>0.69199999999999995</v>
      </c>
      <c r="D1206" s="135">
        <f t="shared" si="38"/>
        <v>49.637160000000002</v>
      </c>
      <c r="E1206">
        <f>INDEX('[3]wti-crude-oil-prices-10-year-da'!$B$655:$B$2543,MATCH(A1206,'[3]wti-crude-oil-prices-10-year-da'!$A$655:$A$2543,0))</f>
        <v>63.05</v>
      </c>
      <c r="F1206">
        <f t="shared" si="37"/>
        <v>4522.5765000000001</v>
      </c>
      <c r="G1206" t="s">
        <v>241</v>
      </c>
    </row>
    <row r="1207" spans="1:7" x14ac:dyDescent="0.25">
      <c r="A1207" s="133">
        <v>43836</v>
      </c>
      <c r="B1207" s="134">
        <v>71.790000000000006</v>
      </c>
      <c r="C1207" s="134">
        <f>INDEX('[2]cotton-prices-historical-chart-'!$B$10700:$B$12603,MATCH(A1207,'[2]cotton-prices-historical-chart-'!$A$10700:$A$12603,0))</f>
        <v>0.70040000000000002</v>
      </c>
      <c r="D1207" s="135">
        <f t="shared" si="38"/>
        <v>50.281716000000003</v>
      </c>
      <c r="E1207">
        <f>INDEX('[3]wti-crude-oil-prices-10-year-da'!$B$655:$B$2543,MATCH(A1207,'[3]wti-crude-oil-prices-10-year-da'!$A$655:$A$2543,0))</f>
        <v>63.27</v>
      </c>
      <c r="F1207">
        <f t="shared" si="37"/>
        <v>4542.1533000000009</v>
      </c>
      <c r="G1207" t="s">
        <v>241</v>
      </c>
    </row>
    <row r="1208" spans="1:7" x14ac:dyDescent="0.25">
      <c r="A1208" s="133">
        <v>43837</v>
      </c>
      <c r="B1208" s="134">
        <v>71.84</v>
      </c>
      <c r="C1208" s="134">
        <f>INDEX('[2]cotton-prices-historical-chart-'!$B$10700:$B$12603,MATCH(A1208,'[2]cotton-prices-historical-chart-'!$A$10700:$A$12603,0))</f>
        <v>0.69830000000000003</v>
      </c>
      <c r="D1208" s="135">
        <f t="shared" si="38"/>
        <v>50.165872000000007</v>
      </c>
      <c r="E1208">
        <f>INDEX('[3]wti-crude-oil-prices-10-year-da'!$B$655:$B$2543,MATCH(A1208,'[3]wti-crude-oil-prices-10-year-da'!$A$655:$A$2543,0))</f>
        <v>62.7</v>
      </c>
      <c r="F1208">
        <f t="shared" si="37"/>
        <v>4504.3680000000004</v>
      </c>
      <c r="G1208" t="s">
        <v>241</v>
      </c>
    </row>
    <row r="1209" spans="1:7" x14ac:dyDescent="0.25">
      <c r="A1209" s="133">
        <v>43838</v>
      </c>
      <c r="B1209" s="134">
        <v>71.510000000000005</v>
      </c>
      <c r="C1209" s="134">
        <f>INDEX('[2]cotton-prices-historical-chart-'!$B$10700:$B$12603,MATCH(A1209,'[2]cotton-prices-historical-chart-'!$A$10700:$A$12603,0))</f>
        <v>0.6996</v>
      </c>
      <c r="D1209" s="135">
        <f t="shared" si="38"/>
        <v>50.028396000000001</v>
      </c>
      <c r="E1209">
        <f>INDEX('[3]wti-crude-oil-prices-10-year-da'!$B$655:$B$2543,MATCH(A1209,'[3]wti-crude-oil-prices-10-year-da'!$A$655:$A$2543,0))</f>
        <v>59.61</v>
      </c>
      <c r="F1209">
        <f t="shared" si="37"/>
        <v>4262.7111000000004</v>
      </c>
      <c r="G1209" t="s">
        <v>241</v>
      </c>
    </row>
    <row r="1210" spans="1:7" x14ac:dyDescent="0.25">
      <c r="A1210" s="133">
        <v>43839</v>
      </c>
      <c r="B1210" s="134">
        <v>71.209999999999994</v>
      </c>
      <c r="C1210" s="134">
        <f>INDEX('[2]cotton-prices-historical-chart-'!$B$10700:$B$12603,MATCH(A1210,'[2]cotton-prices-historical-chart-'!$A$10700:$A$12603,0))</f>
        <v>0.70689999999999997</v>
      </c>
      <c r="D1210" s="135">
        <f t="shared" si="38"/>
        <v>50.338348999999994</v>
      </c>
      <c r="E1210">
        <f>INDEX('[3]wti-crude-oil-prices-10-year-da'!$B$655:$B$2543,MATCH(A1210,'[3]wti-crude-oil-prices-10-year-da'!$A$655:$A$2543,0))</f>
        <v>59.56</v>
      </c>
      <c r="F1210">
        <f t="shared" si="37"/>
        <v>4241.2676000000001</v>
      </c>
      <c r="G1210" t="s">
        <v>241</v>
      </c>
    </row>
    <row r="1211" spans="1:7" x14ac:dyDescent="0.25">
      <c r="A1211" s="133">
        <v>43840</v>
      </c>
      <c r="B1211" s="134">
        <v>70.94</v>
      </c>
      <c r="C1211" s="134">
        <f>INDEX('[2]cotton-prices-historical-chart-'!$B$10700:$B$12603,MATCH(A1211,'[2]cotton-prices-historical-chart-'!$A$10700:$A$12603,0))</f>
        <v>0.71309999999999996</v>
      </c>
      <c r="D1211" s="135">
        <f t="shared" si="38"/>
        <v>50.587313999999992</v>
      </c>
      <c r="E1211">
        <f>INDEX('[3]wti-crude-oil-prices-10-year-da'!$B$655:$B$2543,MATCH(A1211,'[3]wti-crude-oil-prices-10-year-da'!$A$655:$A$2543,0))</f>
        <v>59.04</v>
      </c>
      <c r="F1211">
        <f t="shared" si="37"/>
        <v>4188.2975999999999</v>
      </c>
      <c r="G1211" t="s">
        <v>241</v>
      </c>
    </row>
    <row r="1212" spans="1:7" x14ac:dyDescent="0.25">
      <c r="A1212" s="133">
        <v>43843</v>
      </c>
      <c r="B1212" s="134">
        <v>70.73</v>
      </c>
      <c r="C1212" s="134">
        <f>INDEX('[2]cotton-prices-historical-chart-'!$B$10700:$B$12603,MATCH(A1212,'[2]cotton-prices-historical-chart-'!$A$10700:$A$12603,0))</f>
        <v>0.71530000000000005</v>
      </c>
      <c r="D1212" s="135">
        <f t="shared" si="38"/>
        <v>50.593169000000003</v>
      </c>
      <c r="E1212">
        <f>INDEX('[3]wti-crude-oil-prices-10-year-da'!$B$655:$B$2543,MATCH(A1212,'[3]wti-crude-oil-prices-10-year-da'!$A$655:$A$2543,0))</f>
        <v>58.08</v>
      </c>
      <c r="F1212">
        <f t="shared" si="37"/>
        <v>4107.9984000000004</v>
      </c>
      <c r="G1212" t="s">
        <v>241</v>
      </c>
    </row>
    <row r="1213" spans="1:7" x14ac:dyDescent="0.25">
      <c r="A1213" s="133">
        <v>43844</v>
      </c>
      <c r="B1213" s="134">
        <v>70.84</v>
      </c>
      <c r="C1213" s="134">
        <f>INDEX('[2]cotton-prices-historical-chart-'!$B$10700:$B$12603,MATCH(A1213,'[2]cotton-prices-historical-chart-'!$A$10700:$A$12603,0))</f>
        <v>0.71379999999999999</v>
      </c>
      <c r="D1213" s="135">
        <f t="shared" si="38"/>
        <v>50.565592000000002</v>
      </c>
      <c r="E1213">
        <f>INDEX('[3]wti-crude-oil-prices-10-year-da'!$B$655:$B$2543,MATCH(A1213,'[3]wti-crude-oil-prices-10-year-da'!$A$655:$A$2543,0))</f>
        <v>58.23</v>
      </c>
      <c r="F1213">
        <f t="shared" si="37"/>
        <v>4125.0132000000003</v>
      </c>
      <c r="G1213" t="s">
        <v>241</v>
      </c>
    </row>
    <row r="1214" spans="1:7" x14ac:dyDescent="0.25">
      <c r="A1214" s="133">
        <v>43845</v>
      </c>
      <c r="B1214" s="134">
        <v>70.72</v>
      </c>
      <c r="C1214" s="134">
        <f>INDEX('[2]cotton-prices-historical-chart-'!$B$10700:$B$12603,MATCH(A1214,'[2]cotton-prices-historical-chart-'!$A$10700:$A$12603,0))</f>
        <v>0.70320000000000005</v>
      </c>
      <c r="D1214" s="135">
        <f t="shared" si="38"/>
        <v>49.730304000000004</v>
      </c>
      <c r="E1214">
        <f>INDEX('[3]wti-crude-oil-prices-10-year-da'!$B$655:$B$2543,MATCH(A1214,'[3]wti-crude-oil-prices-10-year-da'!$A$655:$A$2543,0))</f>
        <v>57.816000000000003</v>
      </c>
      <c r="F1214">
        <f t="shared" si="37"/>
        <v>4088.7475199999999</v>
      </c>
      <c r="G1214" t="s">
        <v>241</v>
      </c>
    </row>
    <row r="1215" spans="1:7" x14ac:dyDescent="0.25">
      <c r="A1215" s="133">
        <v>43846</v>
      </c>
      <c r="B1215" s="134">
        <v>70.95</v>
      </c>
      <c r="C1215" s="134">
        <f>INDEX('[2]cotton-prices-historical-chart-'!$B$10700:$B$12603,MATCH(A1215,'[2]cotton-prices-historical-chart-'!$A$10700:$A$12603,0))</f>
        <v>0.70220000000000005</v>
      </c>
      <c r="D1215" s="135">
        <f t="shared" si="38"/>
        <v>49.821090000000005</v>
      </c>
      <c r="E1215">
        <f>INDEX('[3]wti-crude-oil-prices-10-year-da'!$B$655:$B$2543,MATCH(A1215,'[3]wti-crude-oil-prices-10-year-da'!$A$655:$A$2543,0))</f>
        <v>58.524000000000001</v>
      </c>
      <c r="F1215">
        <f t="shared" si="37"/>
        <v>4152.2777999999998</v>
      </c>
      <c r="G1215" t="s">
        <v>241</v>
      </c>
    </row>
    <row r="1216" spans="1:7" x14ac:dyDescent="0.25">
      <c r="A1216" s="133">
        <v>43847</v>
      </c>
      <c r="B1216" s="134">
        <v>71.040000000000006</v>
      </c>
      <c r="C1216" s="134">
        <f>INDEX('[2]cotton-prices-historical-chart-'!$B$10700:$B$12603,MATCH(A1216,'[2]cotton-prices-historical-chart-'!$A$10700:$A$12603,0))</f>
        <v>0.71250000000000002</v>
      </c>
      <c r="D1216" s="135">
        <f t="shared" si="38"/>
        <v>50.616000000000007</v>
      </c>
      <c r="E1216">
        <f>INDEX('[3]wti-crude-oil-prices-10-year-da'!$B$655:$B$2543,MATCH(A1216,'[3]wti-crude-oil-prices-10-year-da'!$A$655:$A$2543,0))</f>
        <v>58.564</v>
      </c>
      <c r="F1216">
        <f t="shared" si="37"/>
        <v>4160.3865599999999</v>
      </c>
      <c r="G1216" t="s">
        <v>241</v>
      </c>
    </row>
    <row r="1217" spans="1:7" x14ac:dyDescent="0.25">
      <c r="A1217" s="133">
        <v>43850</v>
      </c>
      <c r="B1217" s="134">
        <v>71.040000000000006</v>
      </c>
      <c r="C1217" s="134">
        <f>INDEX('[2]cotton-prices-historical-chart-'!$B$10700:$B$12603,MATCH(A1217,'[2]cotton-prices-historical-chart-'!$A$10700:$A$12603,0))</f>
        <v>0.71250000000000002</v>
      </c>
      <c r="D1217" s="135">
        <f t="shared" si="38"/>
        <v>50.616000000000007</v>
      </c>
      <c r="E1217" t="e">
        <f>INDEX('[3]wti-crude-oil-prices-10-year-da'!$B$655:$B$2543,MATCH(A1217,'[3]wti-crude-oil-prices-10-year-da'!$A$655:$A$2543,0))</f>
        <v>#N/A</v>
      </c>
      <c r="F1217" t="str">
        <f t="shared" si="37"/>
        <v/>
      </c>
      <c r="G1217" t="s">
        <v>241</v>
      </c>
    </row>
    <row r="1218" spans="1:7" x14ac:dyDescent="0.25">
      <c r="A1218" s="133">
        <v>43851</v>
      </c>
      <c r="B1218" s="134">
        <v>71.180000000000007</v>
      </c>
      <c r="C1218" s="134">
        <f>INDEX('[2]cotton-prices-historical-chart-'!$B$10700:$B$12603,MATCH(A1218,'[2]cotton-prices-historical-chart-'!$A$10700:$A$12603,0))</f>
        <v>0.69240000000000002</v>
      </c>
      <c r="D1218" s="135">
        <f t="shared" si="38"/>
        <v>49.285032000000008</v>
      </c>
      <c r="E1218">
        <f>INDEX('[3]wti-crude-oil-prices-10-year-da'!$B$655:$B$2543,MATCH(A1218,'[3]wti-crude-oil-prices-10-year-da'!$A$655:$A$2543,0))</f>
        <v>58.372</v>
      </c>
      <c r="F1218">
        <f t="shared" si="37"/>
        <v>4154.91896</v>
      </c>
      <c r="G1218" t="s">
        <v>241</v>
      </c>
    </row>
    <row r="1219" spans="1:7" x14ac:dyDescent="0.25">
      <c r="A1219" s="133">
        <v>43852</v>
      </c>
      <c r="B1219" s="134">
        <v>71.08</v>
      </c>
      <c r="C1219" s="134">
        <f>INDEX('[2]cotton-prices-historical-chart-'!$B$10700:$B$12603,MATCH(A1219,'[2]cotton-prices-historical-chart-'!$A$10700:$A$12603,0))</f>
        <v>0.71130000000000004</v>
      </c>
      <c r="D1219" s="135">
        <f t="shared" si="38"/>
        <v>50.559204000000001</v>
      </c>
      <c r="E1219">
        <f>INDEX('[3]wti-crude-oil-prices-10-year-da'!$B$655:$B$2543,MATCH(A1219,'[3]wti-crude-oil-prices-10-year-da'!$A$655:$A$2543,0))</f>
        <v>56.74</v>
      </c>
      <c r="F1219">
        <f t="shared" ref="F1219:F1282" si="39">IFERROR(E1219*B1219,"")</f>
        <v>4033.0792000000001</v>
      </c>
      <c r="G1219" t="s">
        <v>241</v>
      </c>
    </row>
    <row r="1220" spans="1:7" x14ac:dyDescent="0.25">
      <c r="A1220" s="133">
        <v>43853</v>
      </c>
      <c r="B1220" s="134">
        <v>71.33</v>
      </c>
      <c r="C1220" s="134">
        <f>INDEX('[2]cotton-prices-historical-chart-'!$B$10700:$B$12603,MATCH(A1220,'[2]cotton-prices-historical-chart-'!$A$10700:$A$12603,0))</f>
        <v>0.70030000000000003</v>
      </c>
      <c r="D1220" s="135">
        <f t="shared" si="38"/>
        <v>49.952399</v>
      </c>
      <c r="E1220">
        <f>INDEX('[3]wti-crude-oil-prices-10-year-da'!$B$655:$B$2543,MATCH(A1220,'[3]wti-crude-oil-prices-10-year-da'!$A$655:$A$2543,0))</f>
        <v>55.59</v>
      </c>
      <c r="F1220">
        <f t="shared" si="39"/>
        <v>3965.2347</v>
      </c>
      <c r="G1220" t="s">
        <v>241</v>
      </c>
    </row>
    <row r="1221" spans="1:7" x14ac:dyDescent="0.25">
      <c r="A1221" s="133">
        <v>43854</v>
      </c>
      <c r="B1221" s="134">
        <v>71.319999999999993</v>
      </c>
      <c r="C1221" s="134">
        <f>INDEX('[2]cotton-prices-historical-chart-'!$B$10700:$B$12603,MATCH(A1221,'[2]cotton-prices-historical-chart-'!$A$10700:$A$12603,0))</f>
        <v>0.69399999999999995</v>
      </c>
      <c r="D1221" s="135">
        <f t="shared" si="38"/>
        <v>49.496079999999992</v>
      </c>
      <c r="E1221">
        <f>INDEX('[3]wti-crude-oil-prices-10-year-da'!$B$655:$B$2543,MATCH(A1221,'[3]wti-crude-oil-prices-10-year-da'!$A$655:$A$2543,0))</f>
        <v>54.19</v>
      </c>
      <c r="F1221">
        <f t="shared" si="39"/>
        <v>3864.8307999999993</v>
      </c>
      <c r="G1221" t="s">
        <v>241</v>
      </c>
    </row>
    <row r="1222" spans="1:7" x14ac:dyDescent="0.25">
      <c r="A1222" s="133">
        <v>43857</v>
      </c>
      <c r="B1222" s="134">
        <v>71.45</v>
      </c>
      <c r="C1222" s="134">
        <f>INDEX('[2]cotton-prices-historical-chart-'!$B$10700:$B$12603,MATCH(A1222,'[2]cotton-prices-historical-chart-'!$A$10700:$A$12603,0))</f>
        <v>0.69510000000000005</v>
      </c>
      <c r="D1222" s="135">
        <f t="shared" si="38"/>
        <v>49.664895000000008</v>
      </c>
      <c r="E1222">
        <f>INDEX('[3]wti-crude-oil-prices-10-year-da'!$B$655:$B$2543,MATCH(A1222,'[3]wti-crude-oil-prices-10-year-da'!$A$655:$A$2543,0))</f>
        <v>53.14</v>
      </c>
      <c r="F1222">
        <f t="shared" si="39"/>
        <v>3796.8530000000001</v>
      </c>
      <c r="G1222" t="s">
        <v>241</v>
      </c>
    </row>
    <row r="1223" spans="1:7" x14ac:dyDescent="0.25">
      <c r="A1223" s="133">
        <v>43858</v>
      </c>
      <c r="B1223" s="134">
        <v>71.209999999999994</v>
      </c>
      <c r="C1223" s="134">
        <f>INDEX('[2]cotton-prices-historical-chart-'!$B$10700:$B$12603,MATCH(A1223,'[2]cotton-prices-historical-chart-'!$A$10700:$A$12603,0))</f>
        <v>0.7036</v>
      </c>
      <c r="D1223" s="135">
        <f t="shared" si="38"/>
        <v>50.103355999999998</v>
      </c>
      <c r="E1223">
        <f>INDEX('[3]wti-crude-oil-prices-10-year-da'!$B$655:$B$2543,MATCH(A1223,'[3]wti-crude-oil-prices-10-year-da'!$A$655:$A$2543,0))</f>
        <v>53.48</v>
      </c>
      <c r="F1223">
        <f t="shared" si="39"/>
        <v>3808.3107999999993</v>
      </c>
      <c r="G1223" t="s">
        <v>241</v>
      </c>
    </row>
    <row r="1224" spans="1:7" x14ac:dyDescent="0.25">
      <c r="A1224" s="133">
        <v>43859</v>
      </c>
      <c r="B1224" s="134">
        <v>71.31</v>
      </c>
      <c r="C1224" s="134">
        <f>INDEX('[2]cotton-prices-historical-chart-'!$B$10700:$B$12603,MATCH(A1224,'[2]cotton-prices-historical-chart-'!$A$10700:$A$12603,0))</f>
        <v>0.7006</v>
      </c>
      <c r="D1224" s="135">
        <f t="shared" si="38"/>
        <v>49.959786000000001</v>
      </c>
      <c r="E1224">
        <f>INDEX('[3]wti-crude-oil-prices-10-year-da'!$B$655:$B$2543,MATCH(A1224,'[3]wti-crude-oil-prices-10-year-da'!$A$655:$A$2543,0))</f>
        <v>53.33</v>
      </c>
      <c r="F1224">
        <f t="shared" si="39"/>
        <v>3802.9623000000001</v>
      </c>
      <c r="G1224" t="s">
        <v>241</v>
      </c>
    </row>
    <row r="1225" spans="1:7" x14ac:dyDescent="0.25">
      <c r="A1225" s="133">
        <v>43860</v>
      </c>
      <c r="B1225" s="134">
        <v>71.569999999999993</v>
      </c>
      <c r="C1225" s="134">
        <f>INDEX('[2]cotton-prices-historical-chart-'!$B$10700:$B$12603,MATCH(A1225,'[2]cotton-prices-historical-chart-'!$A$10700:$A$12603,0))</f>
        <v>0.6905</v>
      </c>
      <c r="D1225" s="135">
        <f t="shared" si="38"/>
        <v>49.419084999999995</v>
      </c>
      <c r="E1225">
        <f>INDEX('[3]wti-crude-oil-prices-10-year-da'!$B$655:$B$2543,MATCH(A1225,'[3]wti-crude-oil-prices-10-year-da'!$A$655:$A$2543,0))</f>
        <v>52.14</v>
      </c>
      <c r="F1225">
        <f t="shared" si="39"/>
        <v>3731.6597999999999</v>
      </c>
      <c r="G1225" t="s">
        <v>241</v>
      </c>
    </row>
    <row r="1226" spans="1:7" x14ac:dyDescent="0.25">
      <c r="A1226" s="133">
        <v>43861</v>
      </c>
      <c r="B1226" s="134">
        <v>71.56</v>
      </c>
      <c r="C1226" s="134">
        <f>INDEX('[2]cotton-prices-historical-chart-'!$B$10700:$B$12603,MATCH(A1226,'[2]cotton-prices-historical-chart-'!$A$10700:$A$12603,0))</f>
        <v>0.67500000000000004</v>
      </c>
      <c r="D1226" s="135">
        <f t="shared" si="38"/>
        <v>48.303000000000004</v>
      </c>
      <c r="E1226">
        <f>INDEX('[3]wti-crude-oil-prices-10-year-da'!$B$655:$B$2543,MATCH(A1226,'[3]wti-crude-oil-prices-10-year-da'!$A$655:$A$2543,0))</f>
        <v>51.56</v>
      </c>
      <c r="F1226">
        <f t="shared" si="39"/>
        <v>3689.6336000000001</v>
      </c>
      <c r="G1226" t="s">
        <v>241</v>
      </c>
    </row>
    <row r="1227" spans="1:7" x14ac:dyDescent="0.25">
      <c r="A1227" s="133">
        <v>43864</v>
      </c>
      <c r="B1227" s="134">
        <v>71.28</v>
      </c>
      <c r="C1227" s="134">
        <f>INDEX('[2]cotton-prices-historical-chart-'!$B$10700:$B$12603,MATCH(A1227,'[2]cotton-prices-historical-chart-'!$A$10700:$A$12603,0))</f>
        <v>0.66839999999999999</v>
      </c>
      <c r="D1227" s="135">
        <f t="shared" si="38"/>
        <v>47.643552</v>
      </c>
      <c r="E1227">
        <f>INDEX('[3]wti-crude-oil-prices-10-year-da'!$B$655:$B$2543,MATCH(A1227,'[3]wti-crude-oil-prices-10-year-da'!$A$655:$A$2543,0))</f>
        <v>50.11</v>
      </c>
      <c r="F1227">
        <f t="shared" si="39"/>
        <v>3571.8407999999999</v>
      </c>
      <c r="G1227" t="s">
        <v>241</v>
      </c>
    </row>
    <row r="1228" spans="1:7" x14ac:dyDescent="0.25">
      <c r="A1228" s="133">
        <v>43865</v>
      </c>
      <c r="B1228" s="134">
        <v>71.11</v>
      </c>
      <c r="C1228" s="134">
        <f>INDEX('[2]cotton-prices-historical-chart-'!$B$10700:$B$12603,MATCH(A1228,'[2]cotton-prices-historical-chart-'!$A$10700:$A$12603,0))</f>
        <v>0.67349999999999999</v>
      </c>
      <c r="D1228" s="135">
        <f t="shared" si="38"/>
        <v>47.892584999999997</v>
      </c>
      <c r="E1228">
        <f>INDEX('[3]wti-crude-oil-prices-10-year-da'!$B$655:$B$2543,MATCH(A1228,'[3]wti-crude-oil-prices-10-year-da'!$A$655:$A$2543,0))</f>
        <v>49.61</v>
      </c>
      <c r="F1228">
        <f t="shared" si="39"/>
        <v>3527.7671</v>
      </c>
      <c r="G1228" t="s">
        <v>241</v>
      </c>
    </row>
    <row r="1229" spans="1:7" x14ac:dyDescent="0.25">
      <c r="A1229" s="133">
        <v>43866</v>
      </c>
      <c r="B1229" s="134">
        <v>71.19</v>
      </c>
      <c r="C1229" s="134">
        <f>INDEX('[2]cotton-prices-historical-chart-'!$B$10700:$B$12603,MATCH(A1229,'[2]cotton-prices-historical-chart-'!$A$10700:$A$12603,0))</f>
        <v>0.67510000000000003</v>
      </c>
      <c r="D1229" s="135">
        <f t="shared" si="38"/>
        <v>48.060369000000001</v>
      </c>
      <c r="E1229">
        <f>INDEX('[3]wti-crude-oil-prices-10-year-da'!$B$655:$B$2543,MATCH(A1229,'[3]wti-crude-oil-prices-10-year-da'!$A$655:$A$2543,0))</f>
        <v>50.75</v>
      </c>
      <c r="F1229">
        <f t="shared" si="39"/>
        <v>3612.8924999999999</v>
      </c>
      <c r="G1229" t="s">
        <v>241</v>
      </c>
    </row>
    <row r="1230" spans="1:7" x14ac:dyDescent="0.25">
      <c r="A1230" s="133">
        <v>43867</v>
      </c>
      <c r="B1230" s="134">
        <v>71.19</v>
      </c>
      <c r="C1230" s="134">
        <f>INDEX('[2]cotton-prices-historical-chart-'!$B$10700:$B$12603,MATCH(A1230,'[2]cotton-prices-historical-chart-'!$A$10700:$A$12603,0))</f>
        <v>0.67910000000000004</v>
      </c>
      <c r="D1230" s="135">
        <f t="shared" si="38"/>
        <v>48.345129</v>
      </c>
      <c r="E1230">
        <f>INDEX('[3]wti-crude-oil-prices-10-year-da'!$B$655:$B$2543,MATCH(A1230,'[3]wti-crude-oil-prices-10-year-da'!$A$655:$A$2543,0))</f>
        <v>50.95</v>
      </c>
      <c r="F1230">
        <f t="shared" si="39"/>
        <v>3627.1305000000002</v>
      </c>
      <c r="G1230" t="s">
        <v>241</v>
      </c>
    </row>
    <row r="1231" spans="1:7" x14ac:dyDescent="0.25">
      <c r="A1231" s="133">
        <v>43868</v>
      </c>
      <c r="B1231" s="134">
        <v>71.52</v>
      </c>
      <c r="C1231" s="134">
        <f>INDEX('[2]cotton-prices-historical-chart-'!$B$10700:$B$12603,MATCH(A1231,'[2]cotton-prices-historical-chart-'!$A$10700:$A$12603,0))</f>
        <v>0.67749999999999999</v>
      </c>
      <c r="D1231" s="135">
        <f t="shared" si="38"/>
        <v>48.454799999999999</v>
      </c>
      <c r="E1231">
        <f>INDEX('[3]wti-crude-oil-prices-10-year-da'!$B$655:$B$2543,MATCH(A1231,'[3]wti-crude-oil-prices-10-year-da'!$A$655:$A$2543,0))</f>
        <v>50.32</v>
      </c>
      <c r="F1231">
        <f t="shared" si="39"/>
        <v>3598.8863999999999</v>
      </c>
      <c r="G1231" t="s">
        <v>241</v>
      </c>
    </row>
    <row r="1232" spans="1:7" x14ac:dyDescent="0.25">
      <c r="A1232" s="133">
        <v>43871</v>
      </c>
      <c r="B1232" s="134">
        <v>71.290000000000006</v>
      </c>
      <c r="C1232" s="134">
        <f>INDEX('[2]cotton-prices-historical-chart-'!$B$10700:$B$12603,MATCH(A1232,'[2]cotton-prices-historical-chart-'!$A$10700:$A$12603,0))</f>
        <v>0.68189999999999995</v>
      </c>
      <c r="D1232" s="135">
        <f t="shared" si="38"/>
        <v>48.612651</v>
      </c>
      <c r="E1232">
        <f>INDEX('[3]wti-crude-oil-prices-10-year-da'!$B$655:$B$2543,MATCH(A1232,'[3]wti-crude-oil-prices-10-year-da'!$A$655:$A$2543,0))</f>
        <v>49.57</v>
      </c>
      <c r="F1232">
        <f t="shared" si="39"/>
        <v>3533.8453000000004</v>
      </c>
      <c r="G1232" t="s">
        <v>241</v>
      </c>
    </row>
    <row r="1233" spans="1:7" x14ac:dyDescent="0.25">
      <c r="A1233" s="133">
        <v>43872</v>
      </c>
      <c r="B1233" s="134">
        <v>71.290000000000006</v>
      </c>
      <c r="C1233" s="134">
        <f>INDEX('[2]cotton-prices-historical-chart-'!$B$10700:$B$12603,MATCH(A1233,'[2]cotton-prices-historical-chart-'!$A$10700:$A$12603,0))</f>
        <v>0.68230000000000002</v>
      </c>
      <c r="D1233" s="135">
        <f t="shared" si="38"/>
        <v>48.641167000000003</v>
      </c>
      <c r="E1233">
        <f>INDEX('[3]wti-crude-oil-prices-10-year-da'!$B$655:$B$2543,MATCH(A1233,'[3]wti-crude-oil-prices-10-year-da'!$A$655:$A$2543,0))</f>
        <v>49.94</v>
      </c>
      <c r="F1233">
        <f t="shared" si="39"/>
        <v>3560.2226000000001</v>
      </c>
      <c r="G1233" t="s">
        <v>241</v>
      </c>
    </row>
    <row r="1234" spans="1:7" x14ac:dyDescent="0.25">
      <c r="A1234" s="133">
        <v>43873</v>
      </c>
      <c r="B1234" s="134">
        <v>71.290000000000006</v>
      </c>
      <c r="C1234" s="134">
        <f>INDEX('[2]cotton-prices-historical-chart-'!$B$10700:$B$12603,MATCH(A1234,'[2]cotton-prices-historical-chart-'!$A$10700:$A$12603,0))</f>
        <v>0.68579999999999997</v>
      </c>
      <c r="D1234" s="135">
        <f t="shared" si="38"/>
        <v>48.890682000000005</v>
      </c>
      <c r="E1234">
        <f>INDEX('[3]wti-crude-oil-prices-10-year-da'!$B$655:$B$2543,MATCH(A1234,'[3]wti-crude-oil-prices-10-year-da'!$A$655:$A$2543,0))</f>
        <v>51.17</v>
      </c>
      <c r="F1234">
        <f t="shared" si="39"/>
        <v>3647.9093000000003</v>
      </c>
      <c r="G1234" t="s">
        <v>241</v>
      </c>
    </row>
    <row r="1235" spans="1:7" x14ac:dyDescent="0.25">
      <c r="A1235" s="133">
        <v>43874</v>
      </c>
      <c r="B1235" s="134">
        <v>71.33</v>
      </c>
      <c r="C1235" s="134">
        <f>INDEX('[2]cotton-prices-historical-chart-'!$B$10700:$B$12603,MATCH(A1235,'[2]cotton-prices-historical-chart-'!$A$10700:$A$12603,0))</f>
        <v>0.67749999999999999</v>
      </c>
      <c r="D1235" s="135">
        <f t="shared" si="38"/>
        <v>48.326074999999996</v>
      </c>
      <c r="E1235">
        <f>INDEX('[3]wti-crude-oil-prices-10-year-da'!$B$655:$B$2543,MATCH(A1235,'[3]wti-crude-oil-prices-10-year-da'!$A$655:$A$2543,0))</f>
        <v>51.42</v>
      </c>
      <c r="F1235">
        <f t="shared" si="39"/>
        <v>3667.7885999999999</v>
      </c>
      <c r="G1235" t="s">
        <v>241</v>
      </c>
    </row>
    <row r="1236" spans="1:7" x14ac:dyDescent="0.25">
      <c r="A1236" s="133">
        <v>43875</v>
      </c>
      <c r="B1236" s="134">
        <v>71.53</v>
      </c>
      <c r="C1236" s="134">
        <f>INDEX('[2]cotton-prices-historical-chart-'!$B$10700:$B$12603,MATCH(A1236,'[2]cotton-prices-historical-chart-'!$A$10700:$A$12603,0))</f>
        <v>0.67410000000000003</v>
      </c>
      <c r="D1236" s="135">
        <f t="shared" si="38"/>
        <v>48.218373</v>
      </c>
      <c r="E1236">
        <f>INDEX('[3]wti-crude-oil-prices-10-year-da'!$B$655:$B$2543,MATCH(A1236,'[3]wti-crude-oil-prices-10-year-da'!$A$655:$A$2543,0))</f>
        <v>52.103999999999999</v>
      </c>
      <c r="F1236">
        <f t="shared" si="39"/>
        <v>3726.9991199999999</v>
      </c>
      <c r="G1236" t="s">
        <v>241</v>
      </c>
    </row>
    <row r="1237" spans="1:7" x14ac:dyDescent="0.25">
      <c r="A1237" s="133">
        <v>43878</v>
      </c>
      <c r="B1237" s="134">
        <v>71.34</v>
      </c>
      <c r="C1237" s="134">
        <f>INDEX('[2]cotton-prices-historical-chart-'!$B$10700:$B$12603,MATCH(A1237,'[2]cotton-prices-historical-chart-'!$A$10700:$A$12603,0))</f>
        <v>0.67410000000000003</v>
      </c>
      <c r="D1237" s="135">
        <f t="shared" si="38"/>
        <v>48.090294000000007</v>
      </c>
      <c r="E1237" t="e">
        <f>INDEX('[3]wti-crude-oil-prices-10-year-da'!$B$655:$B$2543,MATCH(A1237,'[3]wti-crude-oil-prices-10-year-da'!$A$655:$A$2543,0))</f>
        <v>#N/A</v>
      </c>
      <c r="F1237" t="str">
        <f t="shared" si="39"/>
        <v/>
      </c>
      <c r="G1237" t="s">
        <v>241</v>
      </c>
    </row>
    <row r="1238" spans="1:7" x14ac:dyDescent="0.25">
      <c r="A1238" s="133">
        <v>43879</v>
      </c>
      <c r="B1238" s="134">
        <v>71.58</v>
      </c>
      <c r="C1238" s="134">
        <f>INDEX('[2]cotton-prices-historical-chart-'!$B$10700:$B$12603,MATCH(A1238,'[2]cotton-prices-historical-chart-'!$A$10700:$A$12603,0))</f>
        <v>0.67869999999999997</v>
      </c>
      <c r="D1238" s="135">
        <f t="shared" si="38"/>
        <v>48.581345999999996</v>
      </c>
      <c r="E1238">
        <f>INDEX('[3]wti-crude-oil-prices-10-year-da'!$B$655:$B$2543,MATCH(A1238,'[3]wti-crude-oil-prices-10-year-da'!$A$655:$A$2543,0))</f>
        <v>52.146000000000001</v>
      </c>
      <c r="F1238">
        <f t="shared" si="39"/>
        <v>3732.6106799999998</v>
      </c>
      <c r="G1238" t="s">
        <v>241</v>
      </c>
    </row>
    <row r="1239" spans="1:7" x14ac:dyDescent="0.25">
      <c r="A1239" s="133">
        <v>43880</v>
      </c>
      <c r="B1239" s="134">
        <v>71.599999999999994</v>
      </c>
      <c r="C1239" s="134">
        <f>INDEX('[2]cotton-prices-historical-chart-'!$B$10700:$B$12603,MATCH(A1239,'[2]cotton-prices-historical-chart-'!$A$10700:$A$12603,0))</f>
        <v>0.68479999999999996</v>
      </c>
      <c r="D1239" s="135">
        <f t="shared" si="38"/>
        <v>49.031679999999994</v>
      </c>
      <c r="E1239">
        <f>INDEX('[3]wti-crude-oil-prices-10-year-da'!$B$655:$B$2543,MATCH(A1239,'[3]wti-crude-oil-prices-10-year-da'!$A$655:$A$2543,0))</f>
        <v>53.41</v>
      </c>
      <c r="F1239">
        <f t="shared" si="39"/>
        <v>3824.1559999999995</v>
      </c>
      <c r="G1239" t="s">
        <v>241</v>
      </c>
    </row>
    <row r="1240" spans="1:7" x14ac:dyDescent="0.25">
      <c r="A1240" s="133">
        <v>43881</v>
      </c>
      <c r="B1240" s="134">
        <v>71.680000000000007</v>
      </c>
      <c r="C1240" s="134">
        <f>INDEX('[2]cotton-prices-historical-chart-'!$B$10700:$B$12603,MATCH(A1240,'[2]cotton-prices-historical-chart-'!$A$10700:$A$12603,0))</f>
        <v>0.6875</v>
      </c>
      <c r="D1240" s="135">
        <f t="shared" si="38"/>
        <v>49.28</v>
      </c>
      <c r="E1240">
        <f>INDEX('[3]wti-crude-oil-prices-10-year-da'!$B$655:$B$2543,MATCH(A1240,'[3]wti-crude-oil-prices-10-year-da'!$A$655:$A$2543,0))</f>
        <v>53.86</v>
      </c>
      <c r="F1240">
        <f t="shared" si="39"/>
        <v>3860.6848000000005</v>
      </c>
      <c r="G1240" t="s">
        <v>241</v>
      </c>
    </row>
    <row r="1241" spans="1:7" x14ac:dyDescent="0.25">
      <c r="A1241" s="133">
        <v>43882</v>
      </c>
      <c r="B1241" s="134">
        <v>71.88</v>
      </c>
      <c r="C1241" s="134">
        <f>INDEX('[2]cotton-prices-historical-chart-'!$B$10700:$B$12603,MATCH(A1241,'[2]cotton-prices-historical-chart-'!$A$10700:$A$12603,0))</f>
        <v>0.68930000000000002</v>
      </c>
      <c r="D1241" s="135">
        <f t="shared" si="38"/>
        <v>49.546883999999999</v>
      </c>
      <c r="E1241">
        <f>INDEX('[3]wti-crude-oil-prices-10-year-da'!$B$655:$B$2543,MATCH(A1241,'[3]wti-crude-oil-prices-10-year-da'!$A$655:$A$2543,0))</f>
        <v>53.38</v>
      </c>
      <c r="F1241">
        <f t="shared" si="39"/>
        <v>3836.9544000000001</v>
      </c>
      <c r="G1241" t="s">
        <v>241</v>
      </c>
    </row>
    <row r="1242" spans="1:7" x14ac:dyDescent="0.25">
      <c r="A1242" s="133">
        <v>43885</v>
      </c>
      <c r="B1242" s="134">
        <v>71.94</v>
      </c>
      <c r="C1242" s="134">
        <f>INDEX('[2]cotton-prices-historical-chart-'!$B$10700:$B$12603,MATCH(A1242,'[2]cotton-prices-historical-chart-'!$A$10700:$A$12603,0))</f>
        <v>0.67530000000000001</v>
      </c>
      <c r="D1242" s="135">
        <f t="shared" si="38"/>
        <v>48.581082000000002</v>
      </c>
      <c r="E1242">
        <f>INDEX('[3]wti-crude-oil-prices-10-year-da'!$B$655:$B$2543,MATCH(A1242,'[3]wti-crude-oil-prices-10-year-da'!$A$655:$A$2543,0))</f>
        <v>51.43</v>
      </c>
      <c r="F1242">
        <f t="shared" si="39"/>
        <v>3699.8741999999997</v>
      </c>
      <c r="G1242" t="s">
        <v>241</v>
      </c>
    </row>
    <row r="1243" spans="1:7" x14ac:dyDescent="0.25">
      <c r="A1243" s="133">
        <v>43886</v>
      </c>
      <c r="B1243" s="134">
        <v>71.89</v>
      </c>
      <c r="C1243" s="134">
        <f>INDEX('[2]cotton-prices-historical-chart-'!$B$10700:$B$12603,MATCH(A1243,'[2]cotton-prices-historical-chart-'!$A$10700:$A$12603,0))</f>
        <v>0.66320000000000001</v>
      </c>
      <c r="D1243" s="135">
        <f t="shared" si="38"/>
        <v>47.677447999999998</v>
      </c>
      <c r="E1243">
        <f>INDEX('[3]wti-crude-oil-prices-10-year-da'!$B$655:$B$2543,MATCH(A1243,'[3]wti-crude-oil-prices-10-year-da'!$A$655:$A$2543,0))</f>
        <v>49.9</v>
      </c>
      <c r="F1243">
        <f t="shared" si="39"/>
        <v>3587.3110000000001</v>
      </c>
      <c r="G1243" t="s">
        <v>241</v>
      </c>
    </row>
    <row r="1244" spans="1:7" x14ac:dyDescent="0.25">
      <c r="A1244" s="133">
        <v>43887</v>
      </c>
      <c r="B1244" s="134">
        <v>71.72</v>
      </c>
      <c r="C1244" s="134">
        <f>INDEX('[2]cotton-prices-historical-chart-'!$B$10700:$B$12603,MATCH(A1244,'[2]cotton-prices-historical-chart-'!$A$10700:$A$12603,0))</f>
        <v>0.6552</v>
      </c>
      <c r="D1244" s="135">
        <f t="shared" si="38"/>
        <v>46.990943999999999</v>
      </c>
      <c r="E1244">
        <f>INDEX('[3]wti-crude-oil-prices-10-year-da'!$B$655:$B$2543,MATCH(A1244,'[3]wti-crude-oil-prices-10-year-da'!$A$655:$A$2543,0))</f>
        <v>48.73</v>
      </c>
      <c r="F1244">
        <f t="shared" si="39"/>
        <v>3494.9155999999998</v>
      </c>
      <c r="G1244" t="s">
        <v>241</v>
      </c>
    </row>
    <row r="1245" spans="1:7" x14ac:dyDescent="0.25">
      <c r="A1245" s="133">
        <v>43888</v>
      </c>
      <c r="B1245" s="134">
        <v>71.67</v>
      </c>
      <c r="C1245" s="134">
        <f>INDEX('[2]cotton-prices-historical-chart-'!$B$10700:$B$12603,MATCH(A1245,'[2]cotton-prices-historical-chart-'!$A$10700:$A$12603,0))</f>
        <v>0.62539999999999996</v>
      </c>
      <c r="D1245" s="135">
        <f t="shared" ref="D1245:D1307" si="40">C1245*B1245</f>
        <v>44.822417999999999</v>
      </c>
      <c r="E1245">
        <f>INDEX('[3]wti-crude-oil-prices-10-year-da'!$B$655:$B$2543,MATCH(A1245,'[3]wti-crude-oil-prices-10-year-da'!$A$655:$A$2543,0))</f>
        <v>47.09</v>
      </c>
      <c r="F1245">
        <f t="shared" si="39"/>
        <v>3374.9403000000002</v>
      </c>
      <c r="G1245" t="s">
        <v>241</v>
      </c>
    </row>
    <row r="1246" spans="1:7" x14ac:dyDescent="0.25">
      <c r="A1246" s="133">
        <v>43889</v>
      </c>
      <c r="B1246" s="134">
        <v>72.540000000000006</v>
      </c>
      <c r="C1246" s="134">
        <f>INDEX('[2]cotton-prices-historical-chart-'!$B$10700:$B$12603,MATCH(A1246,'[2]cotton-prices-historical-chart-'!$A$10700:$A$12603,0))</f>
        <v>0.61509999999999998</v>
      </c>
      <c r="D1246" s="135">
        <f t="shared" si="40"/>
        <v>44.619354000000001</v>
      </c>
      <c r="E1246">
        <f>INDEX('[3]wti-crude-oil-prices-10-year-da'!$B$655:$B$2543,MATCH(A1246,'[3]wti-crude-oil-prices-10-year-da'!$A$655:$A$2543,0))</f>
        <v>44.76</v>
      </c>
      <c r="F1246">
        <f t="shared" si="39"/>
        <v>3246.8904000000002</v>
      </c>
      <c r="G1246" t="s">
        <v>241</v>
      </c>
    </row>
    <row r="1247" spans="1:7" x14ac:dyDescent="0.25">
      <c r="A1247" s="133">
        <v>43892</v>
      </c>
      <c r="B1247" s="134">
        <v>72.900000000000006</v>
      </c>
      <c r="C1247" s="134">
        <f>INDEX('[2]cotton-prices-historical-chart-'!$B$10700:$B$12603,MATCH(A1247,'[2]cotton-prices-historical-chart-'!$A$10700:$A$12603,0))</f>
        <v>0.63380000000000003</v>
      </c>
      <c r="D1247" s="135">
        <f t="shared" si="40"/>
        <v>46.204020000000007</v>
      </c>
      <c r="E1247">
        <f>INDEX('[3]wti-crude-oil-prices-10-year-da'!$B$655:$B$2543,MATCH(A1247,'[3]wti-crude-oil-prices-10-year-da'!$A$655:$A$2543,0))</f>
        <v>46.75</v>
      </c>
      <c r="F1247">
        <f t="shared" si="39"/>
        <v>3408.0750000000003</v>
      </c>
      <c r="G1247" t="s">
        <v>241</v>
      </c>
    </row>
    <row r="1248" spans="1:7" x14ac:dyDescent="0.25">
      <c r="A1248" s="133">
        <v>43893</v>
      </c>
      <c r="B1248" s="134">
        <v>73.05</v>
      </c>
      <c r="C1248" s="134">
        <f>INDEX('[2]cotton-prices-historical-chart-'!$B$10700:$B$12603,MATCH(A1248,'[2]cotton-prices-historical-chart-'!$A$10700:$A$12603,0))</f>
        <v>0.62770000000000004</v>
      </c>
      <c r="D1248" s="135">
        <f t="shared" si="40"/>
        <v>45.853484999999999</v>
      </c>
      <c r="E1248">
        <f>INDEX('[3]wti-crude-oil-prices-10-year-da'!$B$655:$B$2543,MATCH(A1248,'[3]wti-crude-oil-prices-10-year-da'!$A$655:$A$2543,0))</f>
        <v>47.18</v>
      </c>
      <c r="F1248">
        <f t="shared" si="39"/>
        <v>3446.4989999999998</v>
      </c>
      <c r="G1248" t="s">
        <v>241</v>
      </c>
    </row>
    <row r="1249" spans="1:7" x14ac:dyDescent="0.25">
      <c r="A1249" s="133">
        <v>43894</v>
      </c>
      <c r="B1249" s="134">
        <v>73.540000000000006</v>
      </c>
      <c r="C1249" s="134">
        <f>INDEX('[2]cotton-prices-historical-chart-'!$B$10700:$B$12603,MATCH(A1249,'[2]cotton-prices-historical-chart-'!$A$10700:$A$12603,0))</f>
        <v>0.62980000000000003</v>
      </c>
      <c r="D1249" s="135">
        <f t="shared" si="40"/>
        <v>46.315492000000006</v>
      </c>
      <c r="E1249">
        <f>INDEX('[3]wti-crude-oil-prices-10-year-da'!$B$655:$B$2543,MATCH(A1249,'[3]wti-crude-oil-prices-10-year-da'!$A$655:$A$2543,0))</f>
        <v>46.78</v>
      </c>
      <c r="F1249">
        <f t="shared" si="39"/>
        <v>3440.2012000000004</v>
      </c>
      <c r="G1249" t="s">
        <v>241</v>
      </c>
    </row>
    <row r="1250" spans="1:7" x14ac:dyDescent="0.25">
      <c r="A1250" s="133">
        <v>43895</v>
      </c>
      <c r="B1250" s="134">
        <v>73.510000000000005</v>
      </c>
      <c r="C1250" s="134">
        <f>INDEX('[2]cotton-prices-historical-chart-'!$B$10700:$B$12603,MATCH(A1250,'[2]cotton-prices-historical-chart-'!$A$10700:$A$12603,0))</f>
        <v>0.63349999999999995</v>
      </c>
      <c r="D1250" s="135">
        <f t="shared" si="40"/>
        <v>46.568584999999999</v>
      </c>
      <c r="E1250">
        <f>INDEX('[3]wti-crude-oil-prices-10-year-da'!$B$655:$B$2543,MATCH(A1250,'[3]wti-crude-oil-prices-10-year-da'!$A$655:$A$2543,0))</f>
        <v>45.9</v>
      </c>
      <c r="F1250">
        <f t="shared" si="39"/>
        <v>3374.1089999999999</v>
      </c>
      <c r="G1250" t="s">
        <v>241</v>
      </c>
    </row>
    <row r="1251" spans="1:7" x14ac:dyDescent="0.25">
      <c r="A1251" s="133">
        <v>43896</v>
      </c>
      <c r="B1251" s="134">
        <v>74.010000000000005</v>
      </c>
      <c r="C1251" s="134">
        <f>INDEX('[2]cotton-prices-historical-chart-'!$B$10700:$B$12603,MATCH(A1251,'[2]cotton-prices-historical-chart-'!$A$10700:$A$12603,0))</f>
        <v>0.62790000000000001</v>
      </c>
      <c r="D1251" s="135">
        <f t="shared" si="40"/>
        <v>46.470879000000004</v>
      </c>
      <c r="E1251">
        <f>INDEX('[3]wti-crude-oil-prices-10-year-da'!$B$655:$B$2543,MATCH(A1251,'[3]wti-crude-oil-prices-10-year-da'!$A$655:$A$2543,0))</f>
        <v>41.28</v>
      </c>
      <c r="F1251">
        <f t="shared" si="39"/>
        <v>3055.1328000000003</v>
      </c>
      <c r="G1251" t="s">
        <v>241</v>
      </c>
    </row>
    <row r="1252" spans="1:7" x14ac:dyDescent="0.25">
      <c r="A1252" s="133">
        <v>43899</v>
      </c>
      <c r="B1252" s="134">
        <v>74.2</v>
      </c>
      <c r="C1252" s="134">
        <f>INDEX('[2]cotton-prices-historical-chart-'!$B$10700:$B$12603,MATCH(A1252,'[2]cotton-prices-historical-chart-'!$A$10700:$A$12603,0))</f>
        <v>0.61209999999999998</v>
      </c>
      <c r="D1252" s="135">
        <f t="shared" si="40"/>
        <v>45.417819999999999</v>
      </c>
      <c r="E1252">
        <f>INDEX('[3]wti-crude-oil-prices-10-year-da'!$B$655:$B$2543,MATCH(A1252,'[3]wti-crude-oil-prices-10-year-da'!$A$655:$A$2543,0))</f>
        <v>31.13</v>
      </c>
      <c r="F1252">
        <f t="shared" si="39"/>
        <v>2309.846</v>
      </c>
      <c r="G1252" t="s">
        <v>241</v>
      </c>
    </row>
    <row r="1253" spans="1:7" x14ac:dyDescent="0.25">
      <c r="A1253" s="133">
        <v>43900</v>
      </c>
      <c r="B1253" s="134">
        <v>74.25</v>
      </c>
      <c r="C1253" s="134">
        <f>INDEX('[2]cotton-prices-historical-chart-'!$B$10700:$B$12603,MATCH(A1253,'[2]cotton-prices-historical-chart-'!$A$10700:$A$12603,0))</f>
        <v>0.61409999999999998</v>
      </c>
      <c r="D1253" s="135">
        <f t="shared" si="40"/>
        <v>45.596924999999999</v>
      </c>
      <c r="E1253">
        <f>INDEX('[3]wti-crude-oil-prices-10-year-da'!$B$655:$B$2543,MATCH(A1253,'[3]wti-crude-oil-prices-10-year-da'!$A$655:$A$2543,0))</f>
        <v>34.36</v>
      </c>
      <c r="F1253">
        <f t="shared" si="39"/>
        <v>2551.23</v>
      </c>
      <c r="G1253" t="s">
        <v>241</v>
      </c>
    </row>
    <row r="1254" spans="1:7" x14ac:dyDescent="0.25">
      <c r="A1254" s="133">
        <v>43901</v>
      </c>
      <c r="B1254" s="134">
        <v>73.680000000000007</v>
      </c>
      <c r="C1254" s="134">
        <f>INDEX('[2]cotton-prices-historical-chart-'!$B$10700:$B$12603,MATCH(A1254,'[2]cotton-prices-historical-chart-'!$A$10700:$A$12603,0))</f>
        <v>0.61550000000000005</v>
      </c>
      <c r="D1254" s="135">
        <f t="shared" si="40"/>
        <v>45.350040000000007</v>
      </c>
      <c r="E1254">
        <f>INDEX('[3]wti-crude-oil-prices-10-year-da'!$B$655:$B$2543,MATCH(A1254,'[3]wti-crude-oil-prices-10-year-da'!$A$655:$A$2543,0))</f>
        <v>32.979999999999997</v>
      </c>
      <c r="F1254">
        <f t="shared" si="39"/>
        <v>2429.9663999999998</v>
      </c>
      <c r="G1254" t="s">
        <v>241</v>
      </c>
    </row>
    <row r="1255" spans="1:7" x14ac:dyDescent="0.25">
      <c r="A1255" s="133">
        <v>43902</v>
      </c>
      <c r="B1255" s="134">
        <v>74.58</v>
      </c>
      <c r="C1255" s="134">
        <f>INDEX('[2]cotton-prices-historical-chart-'!$B$10700:$B$12603,MATCH(A1255,'[2]cotton-prices-historical-chart-'!$A$10700:$A$12603,0))</f>
        <v>0.59699999999999998</v>
      </c>
      <c r="D1255" s="135">
        <f t="shared" si="40"/>
        <v>44.524259999999998</v>
      </c>
      <c r="E1255">
        <f>INDEX('[3]wti-crude-oil-prices-10-year-da'!$B$655:$B$2543,MATCH(A1255,'[3]wti-crude-oil-prices-10-year-da'!$A$655:$A$2543,0))</f>
        <v>31.5</v>
      </c>
      <c r="F1255">
        <f t="shared" si="39"/>
        <v>2349.27</v>
      </c>
      <c r="G1255" t="s">
        <v>241</v>
      </c>
    </row>
    <row r="1256" spans="1:7" x14ac:dyDescent="0.25">
      <c r="A1256" s="133">
        <v>43903</v>
      </c>
      <c r="B1256" s="134">
        <v>73.84</v>
      </c>
      <c r="C1256" s="134">
        <f>INDEX('[2]cotton-prices-historical-chart-'!$B$10700:$B$12603,MATCH(A1256,'[2]cotton-prices-historical-chart-'!$A$10700:$A$12603,0))</f>
        <v>0.60489999999999999</v>
      </c>
      <c r="D1256" s="135">
        <f t="shared" si="40"/>
        <v>44.665816</v>
      </c>
      <c r="E1256">
        <f>INDEX('[3]wti-crude-oil-prices-10-year-da'!$B$655:$B$2543,MATCH(A1256,'[3]wti-crude-oil-prices-10-year-da'!$A$655:$A$2543,0))</f>
        <v>31.73</v>
      </c>
      <c r="F1256">
        <f t="shared" si="39"/>
        <v>2342.9432000000002</v>
      </c>
      <c r="G1256" t="s">
        <v>241</v>
      </c>
    </row>
    <row r="1257" spans="1:7" x14ac:dyDescent="0.25">
      <c r="A1257" s="133">
        <v>43906</v>
      </c>
      <c r="B1257" s="134">
        <v>74</v>
      </c>
      <c r="C1257" s="134">
        <f>INDEX('[2]cotton-prices-historical-chart-'!$B$10700:$B$12603,MATCH(A1257,'[2]cotton-prices-historical-chart-'!$A$10700:$A$12603,0))</f>
        <v>0.58799999999999997</v>
      </c>
      <c r="D1257" s="135">
        <f t="shared" si="40"/>
        <v>43.512</v>
      </c>
      <c r="E1257">
        <f>INDEX('[3]wti-crude-oil-prices-10-year-da'!$B$655:$B$2543,MATCH(A1257,'[3]wti-crude-oil-prices-10-year-da'!$A$655:$A$2543,0))</f>
        <v>28.7</v>
      </c>
      <c r="F1257">
        <f t="shared" si="39"/>
        <v>2123.7999999999997</v>
      </c>
      <c r="G1257" t="s">
        <v>241</v>
      </c>
    </row>
    <row r="1258" spans="1:7" x14ac:dyDescent="0.25">
      <c r="A1258" s="133">
        <v>43907</v>
      </c>
      <c r="B1258" s="134">
        <v>74.06</v>
      </c>
      <c r="C1258" s="134">
        <f>INDEX('[2]cotton-prices-historical-chart-'!$B$10700:$B$12603,MATCH(A1258,'[2]cotton-prices-historical-chart-'!$A$10700:$A$12603,0))</f>
        <v>0.57920000000000005</v>
      </c>
      <c r="D1258" s="135">
        <f t="shared" si="40"/>
        <v>42.895552000000002</v>
      </c>
      <c r="E1258">
        <f>INDEX('[3]wti-crude-oil-prices-10-year-da'!$B$655:$B$2543,MATCH(A1258,'[3]wti-crude-oil-prices-10-year-da'!$A$655:$A$2543,0))</f>
        <v>27.026</v>
      </c>
      <c r="F1258">
        <f t="shared" si="39"/>
        <v>2001.54556</v>
      </c>
      <c r="G1258" t="s">
        <v>241</v>
      </c>
    </row>
    <row r="1259" spans="1:7" x14ac:dyDescent="0.25">
      <c r="A1259" s="133">
        <v>43908</v>
      </c>
      <c r="B1259" s="134">
        <v>74.55</v>
      </c>
      <c r="C1259" s="134">
        <f>INDEX('[2]cotton-prices-historical-chart-'!$B$10700:$B$12603,MATCH(A1259,'[2]cotton-prices-historical-chart-'!$A$10700:$A$12603,0))</f>
        <v>0.56640000000000001</v>
      </c>
      <c r="D1259" s="135">
        <f t="shared" si="40"/>
        <v>42.225119999999997</v>
      </c>
      <c r="E1259">
        <f>INDEX('[3]wti-crude-oil-prices-10-year-da'!$B$655:$B$2543,MATCH(A1259,'[3]wti-crude-oil-prices-10-year-da'!$A$655:$A$2543,0))</f>
        <v>20.553999999999998</v>
      </c>
      <c r="F1259">
        <f t="shared" si="39"/>
        <v>1532.3006999999998</v>
      </c>
      <c r="G1259" t="s">
        <v>241</v>
      </c>
    </row>
    <row r="1260" spans="1:7" x14ac:dyDescent="0.25">
      <c r="A1260" s="133">
        <v>43909</v>
      </c>
      <c r="B1260" s="134">
        <v>74.790000000000006</v>
      </c>
      <c r="C1260" s="134">
        <f>INDEX('[2]cotton-prices-historical-chart-'!$B$10700:$B$12603,MATCH(A1260,'[2]cotton-prices-historical-chart-'!$A$10700:$A$12603,0))</f>
        <v>0.54930000000000001</v>
      </c>
      <c r="D1260" s="135">
        <f t="shared" si="40"/>
        <v>41.082147000000006</v>
      </c>
      <c r="E1260">
        <f>INDEX('[3]wti-crude-oil-prices-10-year-da'!$B$655:$B$2543,MATCH(A1260,'[3]wti-crude-oil-prices-10-year-da'!$A$655:$A$2543,0))</f>
        <v>25.634</v>
      </c>
      <c r="F1260">
        <f t="shared" si="39"/>
        <v>1917.1668600000003</v>
      </c>
      <c r="G1260" t="s">
        <v>241</v>
      </c>
    </row>
    <row r="1261" spans="1:7" x14ac:dyDescent="0.25">
      <c r="A1261" s="133">
        <v>43910</v>
      </c>
      <c r="B1261" s="134">
        <v>75.400000000000006</v>
      </c>
      <c r="C1261" s="134">
        <f>INDEX('[2]cotton-prices-historical-chart-'!$B$10700:$B$12603,MATCH(A1261,'[2]cotton-prices-historical-chart-'!$A$10700:$A$12603,0))</f>
        <v>0.53680000000000005</v>
      </c>
      <c r="D1261" s="135">
        <f t="shared" si="40"/>
        <v>40.474720000000005</v>
      </c>
      <c r="E1261">
        <f>INDEX('[3]wti-crude-oil-prices-10-year-da'!$B$655:$B$2543,MATCH(A1261,'[3]wti-crude-oil-prices-10-year-da'!$A$655:$A$2543,0))</f>
        <v>22.59</v>
      </c>
      <c r="F1261">
        <f t="shared" si="39"/>
        <v>1703.2860000000001</v>
      </c>
      <c r="G1261" t="s">
        <v>241</v>
      </c>
    </row>
    <row r="1262" spans="1:7" x14ac:dyDescent="0.25">
      <c r="A1262" s="133">
        <v>43913</v>
      </c>
      <c r="B1262" s="134">
        <v>76.33</v>
      </c>
      <c r="C1262" s="134">
        <f>INDEX('[2]cotton-prices-historical-chart-'!$B$10700:$B$12603,MATCH(A1262,'[2]cotton-prices-historical-chart-'!$A$10700:$A$12603,0))</f>
        <v>0.52149999999999996</v>
      </c>
      <c r="D1262" s="135">
        <f t="shared" si="40"/>
        <v>39.806094999999999</v>
      </c>
      <c r="E1262">
        <f>INDEX('[3]wti-crude-oil-prices-10-year-da'!$B$655:$B$2543,MATCH(A1262,'[3]wti-crude-oil-prices-10-year-da'!$A$655:$A$2543,0))</f>
        <v>23.36</v>
      </c>
      <c r="F1262">
        <f t="shared" si="39"/>
        <v>1783.0688</v>
      </c>
      <c r="G1262" t="s">
        <v>241</v>
      </c>
    </row>
    <row r="1263" spans="1:7" x14ac:dyDescent="0.25">
      <c r="A1263" s="133">
        <v>43914</v>
      </c>
      <c r="B1263" s="134">
        <v>76.38</v>
      </c>
      <c r="C1263" s="134">
        <f>INDEX('[2]cotton-prices-historical-chart-'!$B$10700:$B$12603,MATCH(A1263,'[2]cotton-prices-historical-chart-'!$A$10700:$A$12603,0))</f>
        <v>0.52890000000000004</v>
      </c>
      <c r="D1263" s="135">
        <f t="shared" si="40"/>
        <v>40.397382</v>
      </c>
      <c r="E1263">
        <f>INDEX('[3]wti-crude-oil-prices-10-year-da'!$B$655:$B$2543,MATCH(A1263,'[3]wti-crude-oil-prices-10-year-da'!$A$655:$A$2543,0))</f>
        <v>24.01</v>
      </c>
      <c r="F1263">
        <f t="shared" si="39"/>
        <v>1833.8838000000001</v>
      </c>
      <c r="G1263" t="s">
        <v>241</v>
      </c>
    </row>
    <row r="1264" spans="1:7" x14ac:dyDescent="0.25">
      <c r="A1264" s="133">
        <v>43915</v>
      </c>
      <c r="B1264" s="134">
        <v>76.38</v>
      </c>
      <c r="C1264" s="134">
        <f>INDEX('[2]cotton-prices-historical-chart-'!$B$10700:$B$12603,MATCH(A1264,'[2]cotton-prices-historical-chart-'!$A$10700:$A$12603,0))</f>
        <v>0.53439999999999999</v>
      </c>
      <c r="D1264" s="135">
        <f t="shared" si="40"/>
        <v>40.817471999999995</v>
      </c>
      <c r="E1264">
        <f>INDEX('[3]wti-crude-oil-prices-10-year-da'!$B$655:$B$2543,MATCH(A1264,'[3]wti-crude-oil-prices-10-year-da'!$A$655:$A$2543,0))</f>
        <v>24.49</v>
      </c>
      <c r="F1264">
        <f t="shared" si="39"/>
        <v>1870.5461999999998</v>
      </c>
      <c r="G1264" t="s">
        <v>241</v>
      </c>
    </row>
    <row r="1265" spans="1:7" x14ac:dyDescent="0.25">
      <c r="A1265" s="133">
        <v>43916</v>
      </c>
      <c r="B1265" s="134">
        <v>74.89</v>
      </c>
      <c r="C1265" s="134">
        <f>INDEX('[2]cotton-prices-historical-chart-'!$B$10700:$B$12603,MATCH(A1265,'[2]cotton-prices-historical-chart-'!$A$10700:$A$12603,0))</f>
        <v>0.52780000000000005</v>
      </c>
      <c r="D1265" s="135">
        <f t="shared" si="40"/>
        <v>39.526942000000005</v>
      </c>
      <c r="E1265">
        <f>INDEX('[3]wti-crude-oil-prices-10-year-da'!$B$655:$B$2543,MATCH(A1265,'[3]wti-crude-oil-prices-10-year-da'!$A$655:$A$2543,0))</f>
        <v>22.6</v>
      </c>
      <c r="F1265">
        <f t="shared" si="39"/>
        <v>1692.5140000000001</v>
      </c>
      <c r="G1265" t="s">
        <v>241</v>
      </c>
    </row>
    <row r="1266" spans="1:7" x14ac:dyDescent="0.25">
      <c r="A1266" s="133">
        <v>43917</v>
      </c>
      <c r="B1266" s="134">
        <v>75.47</v>
      </c>
      <c r="C1266" s="134">
        <f>INDEX('[2]cotton-prices-historical-chart-'!$B$10700:$B$12603,MATCH(A1266,'[2]cotton-prices-historical-chart-'!$A$10700:$A$12603,0))</f>
        <v>0.51329999999999998</v>
      </c>
      <c r="D1266" s="135">
        <f t="shared" si="40"/>
        <v>38.738751000000001</v>
      </c>
      <c r="E1266">
        <f>INDEX('[3]wti-crude-oil-prices-10-year-da'!$B$655:$B$2543,MATCH(A1266,'[3]wti-crude-oil-prices-10-year-da'!$A$655:$A$2543,0))</f>
        <v>21.51</v>
      </c>
      <c r="F1266">
        <f t="shared" si="39"/>
        <v>1623.3597000000002</v>
      </c>
      <c r="G1266" t="s">
        <v>241</v>
      </c>
    </row>
    <row r="1267" spans="1:7" x14ac:dyDescent="0.25">
      <c r="A1267" s="133">
        <v>43920</v>
      </c>
      <c r="B1267" s="134">
        <v>75.41</v>
      </c>
      <c r="C1267" s="134">
        <f>INDEX('[2]cotton-prices-historical-chart-'!$B$10700:$B$12603,MATCH(A1267,'[2]cotton-prices-historical-chart-'!$A$10700:$A$12603,0))</f>
        <v>0.50700000000000001</v>
      </c>
      <c r="D1267" s="135">
        <f t="shared" si="40"/>
        <v>38.232869999999998</v>
      </c>
      <c r="E1267">
        <f>INDEX('[3]wti-crude-oil-prices-10-year-da'!$B$655:$B$2543,MATCH(A1267,'[3]wti-crude-oil-prices-10-year-da'!$A$655:$A$2543,0))</f>
        <v>20.09</v>
      </c>
      <c r="F1267">
        <f t="shared" si="39"/>
        <v>1514.9868999999999</v>
      </c>
      <c r="G1267" t="s">
        <v>241</v>
      </c>
    </row>
    <row r="1268" spans="1:7" x14ac:dyDescent="0.25">
      <c r="A1268" s="133">
        <v>43921</v>
      </c>
      <c r="B1268" s="134">
        <v>75.34</v>
      </c>
      <c r="C1268" s="134">
        <f>INDEX('[2]cotton-prices-historical-chart-'!$B$10700:$B$12603,MATCH(A1268,'[2]cotton-prices-historical-chart-'!$A$10700:$A$12603,0))</f>
        <v>0.51129999999999998</v>
      </c>
      <c r="D1268" s="135">
        <f t="shared" si="40"/>
        <v>38.521341999999997</v>
      </c>
      <c r="E1268">
        <f>INDEX('[3]wti-crude-oil-prices-10-year-da'!$B$655:$B$2543,MATCH(A1268,'[3]wti-crude-oil-prices-10-year-da'!$A$655:$A$2543,0))</f>
        <v>20.48</v>
      </c>
      <c r="F1268">
        <f t="shared" si="39"/>
        <v>1542.9632000000001</v>
      </c>
      <c r="G1268" t="s">
        <v>241</v>
      </c>
    </row>
    <row r="1269" spans="1:7" x14ac:dyDescent="0.25">
      <c r="A1269" s="133">
        <v>43922</v>
      </c>
      <c r="B1269" s="134">
        <v>76.58</v>
      </c>
      <c r="C1269" s="134">
        <f>INDEX('[2]cotton-prices-historical-chart-'!$B$10700:$B$12603,MATCH(A1269,'[2]cotton-prices-historical-chart-'!$A$10700:$A$12603,0))</f>
        <v>0.48409999999999997</v>
      </c>
      <c r="D1269" s="135">
        <f t="shared" si="40"/>
        <v>37.072378</v>
      </c>
      <c r="E1269">
        <f>INDEX('[3]wti-crude-oil-prices-10-year-da'!$B$655:$B$2543,MATCH(A1269,'[3]wti-crude-oil-prices-10-year-da'!$A$655:$A$2543,0))</f>
        <v>20.309999999999999</v>
      </c>
      <c r="F1269">
        <f t="shared" si="39"/>
        <v>1555.3398</v>
      </c>
      <c r="G1269" t="s">
        <v>241</v>
      </c>
    </row>
    <row r="1270" spans="1:7" x14ac:dyDescent="0.25">
      <c r="A1270" s="133">
        <v>43923</v>
      </c>
      <c r="B1270" s="134">
        <v>76.14</v>
      </c>
      <c r="C1270" s="134">
        <f>INDEX('[2]cotton-prices-historical-chart-'!$B$10700:$B$12603,MATCH(A1270,'[2]cotton-prices-historical-chart-'!$A$10700:$A$12603,0))</f>
        <v>0.49990000000000001</v>
      </c>
      <c r="D1270" s="135">
        <f t="shared" si="40"/>
        <v>38.062386000000004</v>
      </c>
      <c r="E1270">
        <f>INDEX('[3]wti-crude-oil-prices-10-year-da'!$B$655:$B$2543,MATCH(A1270,'[3]wti-crude-oil-prices-10-year-da'!$A$655:$A$2543,0))</f>
        <v>25.32</v>
      </c>
      <c r="F1270">
        <f t="shared" si="39"/>
        <v>1927.8648000000001</v>
      </c>
      <c r="G1270" t="s">
        <v>241</v>
      </c>
    </row>
    <row r="1271" spans="1:7" x14ac:dyDescent="0.25">
      <c r="A1271" s="133">
        <v>43924</v>
      </c>
      <c r="B1271" s="134">
        <v>76.42</v>
      </c>
      <c r="C1271" s="134">
        <f>INDEX('[2]cotton-prices-historical-chart-'!$B$10700:$B$12603,MATCH(A1271,'[2]cotton-prices-historical-chart-'!$A$10700:$A$12603,0))</f>
        <v>0.50980000000000003</v>
      </c>
      <c r="D1271" s="135">
        <f t="shared" si="40"/>
        <v>38.958916000000002</v>
      </c>
      <c r="E1271">
        <f>INDEX('[3]wti-crude-oil-prices-10-year-da'!$B$655:$B$2543,MATCH(A1271,'[3]wti-crude-oil-prices-10-year-da'!$A$655:$A$2543,0))</f>
        <v>28.34</v>
      </c>
      <c r="F1271">
        <f t="shared" si="39"/>
        <v>2165.7428</v>
      </c>
      <c r="G1271" t="s">
        <v>241</v>
      </c>
    </row>
    <row r="1272" spans="1:7" x14ac:dyDescent="0.25">
      <c r="A1272" s="133">
        <v>43927</v>
      </c>
      <c r="B1272" s="134">
        <v>75.97</v>
      </c>
      <c r="C1272" s="134">
        <f>INDEX('[2]cotton-prices-historical-chart-'!$B$10700:$B$12603,MATCH(A1272,'[2]cotton-prices-historical-chart-'!$A$10700:$A$12603,0))</f>
        <v>0.53049999999999997</v>
      </c>
      <c r="D1272" s="135">
        <f t="shared" si="40"/>
        <v>40.302084999999998</v>
      </c>
      <c r="E1272">
        <f>INDEX('[3]wti-crude-oil-prices-10-year-da'!$B$655:$B$2543,MATCH(A1272,'[3]wti-crude-oil-prices-10-year-da'!$A$655:$A$2543,0))</f>
        <v>26.08</v>
      </c>
      <c r="F1272">
        <f t="shared" si="39"/>
        <v>1981.2975999999999</v>
      </c>
      <c r="G1272" t="s">
        <v>241</v>
      </c>
    </row>
    <row r="1273" spans="1:7" x14ac:dyDescent="0.25">
      <c r="A1273" s="133">
        <v>43928</v>
      </c>
      <c r="B1273" s="134">
        <v>75.67</v>
      </c>
      <c r="C1273" s="134">
        <f>INDEX('[2]cotton-prices-historical-chart-'!$B$10700:$B$12603,MATCH(A1273,'[2]cotton-prices-historical-chart-'!$A$10700:$A$12603,0))</f>
        <v>0.52900000000000003</v>
      </c>
      <c r="D1273" s="135">
        <f t="shared" si="40"/>
        <v>40.029430000000005</v>
      </c>
      <c r="E1273">
        <f>INDEX('[3]wti-crude-oil-prices-10-year-da'!$B$655:$B$2543,MATCH(A1273,'[3]wti-crude-oil-prices-10-year-da'!$A$655:$A$2543,0))</f>
        <v>23.63</v>
      </c>
      <c r="F1273">
        <f t="shared" si="39"/>
        <v>1788.0820999999999</v>
      </c>
      <c r="G1273" t="s">
        <v>241</v>
      </c>
    </row>
    <row r="1274" spans="1:7" x14ac:dyDescent="0.25">
      <c r="A1274" s="133">
        <v>43929</v>
      </c>
      <c r="B1274" s="134">
        <v>75.94</v>
      </c>
      <c r="C1274" s="134">
        <f>INDEX('[2]cotton-prices-historical-chart-'!$B$10700:$B$12603,MATCH(A1274,'[2]cotton-prices-historical-chart-'!$A$10700:$A$12603,0))</f>
        <v>0.53839999999999999</v>
      </c>
      <c r="D1274" s="135">
        <f t="shared" si="40"/>
        <v>40.886095999999995</v>
      </c>
      <c r="E1274">
        <f>INDEX('[3]wti-crude-oil-prices-10-year-da'!$B$655:$B$2543,MATCH(A1274,'[3]wti-crude-oil-prices-10-year-da'!$A$655:$A$2543,0))</f>
        <v>25.09</v>
      </c>
      <c r="F1274">
        <f t="shared" si="39"/>
        <v>1905.3345999999999</v>
      </c>
      <c r="G1274" t="s">
        <v>241</v>
      </c>
    </row>
    <row r="1275" spans="1:7" x14ac:dyDescent="0.25">
      <c r="A1275" s="133">
        <v>43930</v>
      </c>
      <c r="B1275" s="134">
        <v>76.3</v>
      </c>
      <c r="C1275" s="134">
        <f>INDEX('[2]cotton-prices-historical-chart-'!$B$10700:$B$12603,MATCH(A1275,'[2]cotton-prices-historical-chart-'!$A$10700:$A$12603,0))</f>
        <v>0.54369999999999996</v>
      </c>
      <c r="D1275" s="135">
        <f t="shared" si="40"/>
        <v>41.484309999999994</v>
      </c>
      <c r="E1275">
        <f>INDEX('[3]wti-crude-oil-prices-10-year-da'!$B$655:$B$2543,MATCH(A1275,'[3]wti-crude-oil-prices-10-year-da'!$A$655:$A$2543,0))</f>
        <v>22.76</v>
      </c>
      <c r="F1275">
        <f t="shared" si="39"/>
        <v>1736.588</v>
      </c>
      <c r="G1275" t="s">
        <v>241</v>
      </c>
    </row>
    <row r="1276" spans="1:7" x14ac:dyDescent="0.25">
      <c r="A1276" s="133">
        <v>43934</v>
      </c>
      <c r="B1276" s="134">
        <v>76.28</v>
      </c>
      <c r="C1276" s="134">
        <f>INDEX('[2]cotton-prices-historical-chart-'!$B$10700:$B$12603,MATCH(A1276,'[2]cotton-prices-historical-chart-'!$A$10700:$A$12603,0))</f>
        <v>0.52759999999999996</v>
      </c>
      <c r="D1276" s="135">
        <f t="shared" si="40"/>
        <v>40.245328000000001</v>
      </c>
      <c r="E1276">
        <f>INDEX('[3]wti-crude-oil-prices-10-year-da'!$B$655:$B$2543,MATCH(A1276,'[3]wti-crude-oil-prices-10-year-da'!$A$655:$A$2543,0))</f>
        <v>22.41</v>
      </c>
      <c r="F1276">
        <f t="shared" si="39"/>
        <v>1709.4348</v>
      </c>
      <c r="G1276" t="s">
        <v>241</v>
      </c>
    </row>
    <row r="1277" spans="1:7" x14ac:dyDescent="0.25">
      <c r="A1277" s="133">
        <v>43935</v>
      </c>
      <c r="B1277" s="134">
        <v>76.02</v>
      </c>
      <c r="C1277" s="134">
        <f>INDEX('[2]cotton-prices-historical-chart-'!$B$10700:$B$12603,MATCH(A1277,'[2]cotton-prices-historical-chart-'!$A$10700:$A$12603,0))</f>
        <v>0.52510000000000001</v>
      </c>
      <c r="D1277" s="135">
        <f t="shared" si="40"/>
        <v>39.918101999999998</v>
      </c>
      <c r="E1277">
        <f>INDEX('[3]wti-crude-oil-prices-10-year-da'!$B$655:$B$2543,MATCH(A1277,'[3]wti-crude-oil-prices-10-year-da'!$A$655:$A$2543,0))</f>
        <v>20.11</v>
      </c>
      <c r="F1277">
        <f t="shared" si="39"/>
        <v>1528.7621999999999</v>
      </c>
      <c r="G1277" t="s">
        <v>241</v>
      </c>
    </row>
    <row r="1278" spans="1:7" x14ac:dyDescent="0.25">
      <c r="A1278" s="133">
        <v>43936</v>
      </c>
      <c r="B1278" s="134">
        <v>76.56</v>
      </c>
      <c r="C1278" s="134">
        <f>INDEX('[2]cotton-prices-historical-chart-'!$B$10700:$B$12603,MATCH(A1278,'[2]cotton-prices-historical-chart-'!$A$10700:$A$12603,0))</f>
        <v>0.52749999999999997</v>
      </c>
      <c r="D1278" s="135">
        <f t="shared" si="40"/>
        <v>40.385399999999997</v>
      </c>
      <c r="E1278">
        <f>INDEX('[3]wti-crude-oil-prices-10-year-da'!$B$655:$B$2543,MATCH(A1278,'[3]wti-crude-oil-prices-10-year-da'!$A$655:$A$2543,0))</f>
        <v>19.87</v>
      </c>
      <c r="F1278">
        <f t="shared" si="39"/>
        <v>1521.2472</v>
      </c>
      <c r="G1278" t="s">
        <v>241</v>
      </c>
    </row>
    <row r="1279" spans="1:7" x14ac:dyDescent="0.25">
      <c r="A1279" s="133">
        <v>43937</v>
      </c>
      <c r="B1279" s="134">
        <v>76.81</v>
      </c>
      <c r="C1279" s="134">
        <f>INDEX('[2]cotton-prices-historical-chart-'!$B$10700:$B$12603,MATCH(A1279,'[2]cotton-prices-historical-chart-'!$A$10700:$A$12603,0))</f>
        <v>0.52790000000000004</v>
      </c>
      <c r="D1279" s="135">
        <f t="shared" si="40"/>
        <v>40.547999000000004</v>
      </c>
      <c r="E1279">
        <f>INDEX('[3]wti-crude-oil-prices-10-year-da'!$B$655:$B$2543,MATCH(A1279,'[3]wti-crude-oil-prices-10-year-da'!$A$655:$A$2543,0))</f>
        <v>21.001999999999999</v>
      </c>
      <c r="F1279">
        <f t="shared" si="39"/>
        <v>1613.16362</v>
      </c>
      <c r="G1279" t="s">
        <v>241</v>
      </c>
    </row>
    <row r="1280" spans="1:7" x14ac:dyDescent="0.25">
      <c r="A1280" s="133">
        <v>43938</v>
      </c>
      <c r="B1280" s="134">
        <v>76.569999999999993</v>
      </c>
      <c r="C1280" s="134">
        <f>INDEX('[2]cotton-prices-historical-chart-'!$B$10700:$B$12603,MATCH(A1280,'[2]cotton-prices-historical-chart-'!$A$10700:$A$12603,0))</f>
        <v>0.52769999999999995</v>
      </c>
      <c r="D1280" s="135">
        <f t="shared" si="40"/>
        <v>40.405988999999991</v>
      </c>
      <c r="E1280">
        <f>INDEX('[3]wti-crude-oil-prices-10-year-da'!$B$655:$B$2543,MATCH(A1280,'[3]wti-crude-oil-prices-10-year-da'!$A$655:$A$2543,0))</f>
        <v>20.974</v>
      </c>
      <c r="F1280">
        <f t="shared" si="39"/>
        <v>1605.9791799999998</v>
      </c>
      <c r="G1280" t="s">
        <v>241</v>
      </c>
    </row>
    <row r="1281" spans="1:7" x14ac:dyDescent="0.25">
      <c r="A1281" s="133">
        <v>43941</v>
      </c>
      <c r="B1281" s="134">
        <v>76.58</v>
      </c>
      <c r="C1281" s="134">
        <f>INDEX('[2]cotton-prices-historical-chart-'!$B$10700:$B$12603,MATCH(A1281,'[2]cotton-prices-historical-chart-'!$A$10700:$A$12603,0))</f>
        <v>0.5403</v>
      </c>
      <c r="D1281" s="135">
        <f t="shared" si="40"/>
        <v>41.376173999999999</v>
      </c>
      <c r="E1281" t="e">
        <f>INDEX('[3]wti-crude-oil-prices-10-year-da'!$B$655:$B$2543,MATCH(A1281,'[3]wti-crude-oil-prices-10-year-da'!$A$655:$A$2543,0))</f>
        <v>#N/A</v>
      </c>
      <c r="F1281" t="str">
        <f t="shared" si="39"/>
        <v/>
      </c>
      <c r="G1281" t="s">
        <v>241</v>
      </c>
    </row>
    <row r="1282" spans="1:7" x14ac:dyDescent="0.25">
      <c r="A1282" s="133">
        <v>43942</v>
      </c>
      <c r="B1282" s="134">
        <v>76.95</v>
      </c>
      <c r="C1282" s="134">
        <f>INDEX('[2]cotton-prices-historical-chart-'!$B$10700:$B$12603,MATCH(A1282,'[2]cotton-prices-historical-chart-'!$A$10700:$A$12603,0))</f>
        <v>0.53310000000000002</v>
      </c>
      <c r="D1282" s="135">
        <f t="shared" si="40"/>
        <v>41.022045000000006</v>
      </c>
      <c r="E1282">
        <f>INDEX('[3]wti-crude-oil-prices-10-year-da'!$B$655:$B$2543,MATCH(A1282,'[3]wti-crude-oil-prices-10-year-da'!$A$655:$A$2543,0))</f>
        <v>11.257999999999999</v>
      </c>
      <c r="F1282">
        <f t="shared" si="39"/>
        <v>866.30309999999997</v>
      </c>
      <c r="G1282" t="s">
        <v>241</v>
      </c>
    </row>
    <row r="1283" spans="1:7" x14ac:dyDescent="0.25">
      <c r="A1283" s="133">
        <v>43943</v>
      </c>
      <c r="B1283" s="134">
        <v>76.39</v>
      </c>
      <c r="C1283" s="134">
        <f>INDEX('[2]cotton-prices-historical-chart-'!$B$10700:$B$12603,MATCH(A1283,'[2]cotton-prices-historical-chart-'!$A$10700:$A$12603,0))</f>
        <v>0.56279999999999997</v>
      </c>
      <c r="D1283" s="135">
        <f t="shared" si="40"/>
        <v>42.992291999999999</v>
      </c>
      <c r="E1283">
        <f>INDEX('[3]wti-crude-oil-prices-10-year-da'!$B$655:$B$2543,MATCH(A1283,'[3]wti-crude-oil-prices-10-year-da'!$A$655:$A$2543,0))</f>
        <v>13.78</v>
      </c>
      <c r="F1283">
        <f t="shared" ref="F1283:F1346" si="41">IFERROR(E1283*B1283,"")</f>
        <v>1052.6541999999999</v>
      </c>
      <c r="G1283" t="s">
        <v>241</v>
      </c>
    </row>
    <row r="1284" spans="1:7" x14ac:dyDescent="0.25">
      <c r="A1284" s="133">
        <v>43944</v>
      </c>
      <c r="B1284" s="134">
        <v>75.849999999999994</v>
      </c>
      <c r="C1284" s="134">
        <f>INDEX('[2]cotton-prices-historical-chart-'!$B$10700:$B$12603,MATCH(A1284,'[2]cotton-prices-historical-chart-'!$A$10700:$A$12603,0))</f>
        <v>0.56879999999999997</v>
      </c>
      <c r="D1284" s="135">
        <f t="shared" si="40"/>
        <v>43.143479999999997</v>
      </c>
      <c r="E1284">
        <f>INDEX('[3]wti-crude-oil-prices-10-year-da'!$B$655:$B$2543,MATCH(A1284,'[3]wti-crude-oil-prices-10-year-da'!$A$655:$A$2543,0))</f>
        <v>16.5</v>
      </c>
      <c r="F1284">
        <f t="shared" si="41"/>
        <v>1251.5249999999999</v>
      </c>
      <c r="G1284" t="s">
        <v>241</v>
      </c>
    </row>
    <row r="1285" spans="1:7" x14ac:dyDescent="0.25">
      <c r="A1285" s="133">
        <v>43945</v>
      </c>
      <c r="B1285" s="134">
        <v>76.28</v>
      </c>
      <c r="C1285" s="134">
        <f>INDEX('[2]cotton-prices-historical-chart-'!$B$10700:$B$12603,MATCH(A1285,'[2]cotton-prices-historical-chart-'!$A$10700:$A$12603,0))</f>
        <v>0.54930000000000001</v>
      </c>
      <c r="D1285" s="135">
        <f t="shared" si="40"/>
        <v>41.900604000000001</v>
      </c>
      <c r="E1285">
        <f>INDEX('[3]wti-crude-oil-prices-10-year-da'!$B$655:$B$2543,MATCH(A1285,'[3]wti-crude-oil-prices-10-year-da'!$A$655:$A$2543,0))</f>
        <v>16.940000000000001</v>
      </c>
      <c r="F1285">
        <f t="shared" si="41"/>
        <v>1292.1832000000002</v>
      </c>
      <c r="G1285" t="s">
        <v>241</v>
      </c>
    </row>
    <row r="1286" spans="1:7" x14ac:dyDescent="0.25">
      <c r="A1286" s="133">
        <v>43948</v>
      </c>
      <c r="B1286" s="134">
        <v>76.23</v>
      </c>
      <c r="C1286" s="134">
        <f>INDEX('[2]cotton-prices-historical-chart-'!$B$10700:$B$12603,MATCH(A1286,'[2]cotton-prices-historical-chart-'!$A$10700:$A$12603,0))</f>
        <v>0.54149999999999998</v>
      </c>
      <c r="D1286" s="135">
        <f t="shared" si="40"/>
        <v>41.278545000000001</v>
      </c>
      <c r="E1286">
        <f>INDEX('[3]wti-crude-oil-prices-10-year-da'!$B$655:$B$2543,MATCH(A1286,'[3]wti-crude-oil-prices-10-year-da'!$A$655:$A$2543,0))</f>
        <v>12.78</v>
      </c>
      <c r="F1286">
        <f t="shared" si="41"/>
        <v>974.21939999999995</v>
      </c>
      <c r="G1286" t="s">
        <v>241</v>
      </c>
    </row>
    <row r="1287" spans="1:7" x14ac:dyDescent="0.25">
      <c r="A1287" s="133">
        <v>43949</v>
      </c>
      <c r="B1287" s="134">
        <v>75.97</v>
      </c>
      <c r="C1287" s="134">
        <f>INDEX('[2]cotton-prices-historical-chart-'!$B$10700:$B$12603,MATCH(A1287,'[2]cotton-prices-historical-chart-'!$A$10700:$A$12603,0))</f>
        <v>0.56020000000000003</v>
      </c>
      <c r="D1287" s="135">
        <f t="shared" si="40"/>
        <v>42.558394</v>
      </c>
      <c r="E1287">
        <f>INDEX('[3]wti-crude-oil-prices-10-year-da'!$B$655:$B$2543,MATCH(A1287,'[3]wti-crude-oil-prices-10-year-da'!$A$655:$A$2543,0))</f>
        <v>12.34</v>
      </c>
      <c r="F1287">
        <f t="shared" si="41"/>
        <v>937.46979999999996</v>
      </c>
      <c r="G1287" t="s">
        <v>241</v>
      </c>
    </row>
    <row r="1288" spans="1:7" x14ac:dyDescent="0.25">
      <c r="A1288" s="133">
        <v>43950</v>
      </c>
      <c r="B1288" s="134">
        <v>75.28</v>
      </c>
      <c r="C1288" s="134">
        <f>INDEX('[2]cotton-prices-historical-chart-'!$B$10700:$B$12603,MATCH(A1288,'[2]cotton-prices-historical-chart-'!$A$10700:$A$12603,0))</f>
        <v>0.57479999999999998</v>
      </c>
      <c r="D1288" s="135">
        <f t="shared" si="40"/>
        <v>43.270944</v>
      </c>
      <c r="E1288">
        <f>INDEX('[3]wti-crude-oil-prices-10-year-da'!$B$655:$B$2543,MATCH(A1288,'[3]wti-crude-oil-prices-10-year-da'!$A$655:$A$2543,0))</f>
        <v>15.06</v>
      </c>
      <c r="F1288">
        <f t="shared" si="41"/>
        <v>1133.7168000000001</v>
      </c>
      <c r="G1288" t="s">
        <v>241</v>
      </c>
    </row>
    <row r="1289" spans="1:7" x14ac:dyDescent="0.25">
      <c r="A1289" s="133">
        <v>43951</v>
      </c>
      <c r="B1289" s="134">
        <v>75.41</v>
      </c>
      <c r="C1289" s="134">
        <f>INDEX('[2]cotton-prices-historical-chart-'!$B$10700:$B$12603,MATCH(A1289,'[2]cotton-prices-historical-chart-'!$A$10700:$A$12603,0))</f>
        <v>0.57479999999999998</v>
      </c>
      <c r="D1289" s="135">
        <f t="shared" si="40"/>
        <v>43.345667999999996</v>
      </c>
      <c r="E1289">
        <f>INDEX('[3]wti-crude-oil-prices-10-year-da'!$B$655:$B$2543,MATCH(A1289,'[3]wti-crude-oil-prices-10-year-da'!$A$655:$A$2543,0))</f>
        <v>18.84</v>
      </c>
      <c r="F1289">
        <f t="shared" si="41"/>
        <v>1420.7243999999998</v>
      </c>
      <c r="G1289" t="s">
        <v>241</v>
      </c>
    </row>
    <row r="1290" spans="1:7" x14ac:dyDescent="0.25">
      <c r="A1290" s="133">
        <v>43952</v>
      </c>
      <c r="B1290" s="134">
        <v>75.41</v>
      </c>
      <c r="C1290" s="134">
        <f>INDEX('[2]cotton-prices-historical-chart-'!$B$10700:$B$12603,MATCH(A1290,'[2]cotton-prices-historical-chart-'!$A$10700:$A$12603,0))</f>
        <v>0.55840000000000001</v>
      </c>
      <c r="D1290" s="135">
        <f t="shared" si="40"/>
        <v>42.108944000000001</v>
      </c>
      <c r="E1290">
        <f>INDEX('[3]wti-crude-oil-prices-10-year-da'!$B$655:$B$2543,MATCH(A1290,'[3]wti-crude-oil-prices-10-year-da'!$A$655:$A$2543,0))</f>
        <v>19.78</v>
      </c>
      <c r="F1290">
        <f t="shared" si="41"/>
        <v>1491.6098</v>
      </c>
      <c r="G1290" t="s">
        <v>241</v>
      </c>
    </row>
    <row r="1291" spans="1:7" x14ac:dyDescent="0.25">
      <c r="A1291" s="133">
        <v>43955</v>
      </c>
      <c r="B1291" s="134">
        <v>75.64</v>
      </c>
      <c r="C1291" s="134">
        <f>INDEX('[2]cotton-prices-historical-chart-'!$B$10700:$B$12603,MATCH(A1291,'[2]cotton-prices-historical-chart-'!$A$10700:$A$12603,0))</f>
        <v>0.54330000000000001</v>
      </c>
      <c r="D1291" s="135">
        <f t="shared" si="40"/>
        <v>41.095212000000004</v>
      </c>
      <c r="E1291">
        <f>INDEX('[3]wti-crude-oil-prices-10-year-da'!$B$655:$B$2543,MATCH(A1291,'[3]wti-crude-oil-prices-10-year-da'!$A$655:$A$2543,0))</f>
        <v>20.39</v>
      </c>
      <c r="F1291">
        <f t="shared" si="41"/>
        <v>1542.2996000000001</v>
      </c>
      <c r="G1291" t="s">
        <v>241</v>
      </c>
    </row>
    <row r="1292" spans="1:7" x14ac:dyDescent="0.25">
      <c r="A1292" s="133">
        <v>43956</v>
      </c>
      <c r="B1292" s="134">
        <v>75.739999999999995</v>
      </c>
      <c r="C1292" s="134">
        <f>INDEX('[2]cotton-prices-historical-chart-'!$B$10700:$B$12603,MATCH(A1292,'[2]cotton-prices-historical-chart-'!$A$10700:$A$12603,0))</f>
        <v>0.53580000000000005</v>
      </c>
      <c r="D1292" s="135">
        <f t="shared" si="40"/>
        <v>40.581492000000004</v>
      </c>
      <c r="E1292">
        <f>INDEX('[3]wti-crude-oil-prices-10-year-da'!$B$655:$B$2543,MATCH(A1292,'[3]wti-crude-oil-prices-10-year-da'!$A$655:$A$2543,0))</f>
        <v>24.56</v>
      </c>
      <c r="F1292">
        <f t="shared" si="41"/>
        <v>1860.1743999999999</v>
      </c>
      <c r="G1292" t="s">
        <v>241</v>
      </c>
    </row>
    <row r="1293" spans="1:7" x14ac:dyDescent="0.25">
      <c r="A1293" s="133">
        <v>43957</v>
      </c>
      <c r="B1293" s="134">
        <v>76.11</v>
      </c>
      <c r="C1293" s="134">
        <f>INDEX('[2]cotton-prices-historical-chart-'!$B$10700:$B$12603,MATCH(A1293,'[2]cotton-prices-historical-chart-'!$A$10700:$A$12603,0))</f>
        <v>0.54510000000000003</v>
      </c>
      <c r="D1293" s="135">
        <f t="shared" si="40"/>
        <v>41.487560999999999</v>
      </c>
      <c r="E1293">
        <f>INDEX('[3]wti-crude-oil-prices-10-year-da'!$B$655:$B$2543,MATCH(A1293,'[3]wti-crude-oil-prices-10-year-da'!$A$655:$A$2543,0))</f>
        <v>23.99</v>
      </c>
      <c r="F1293">
        <f t="shared" si="41"/>
        <v>1825.8788999999999</v>
      </c>
      <c r="G1293" t="s">
        <v>241</v>
      </c>
    </row>
    <row r="1294" spans="1:7" x14ac:dyDescent="0.25">
      <c r="A1294" s="133">
        <v>43958</v>
      </c>
      <c r="B1294" s="134">
        <v>75.8</v>
      </c>
      <c r="C1294" s="134">
        <f>INDEX('[2]cotton-prices-historical-chart-'!$B$10700:$B$12603,MATCH(A1294,'[2]cotton-prices-historical-chart-'!$A$10700:$A$12603,0))</f>
        <v>0.55389999999999995</v>
      </c>
      <c r="D1294" s="135">
        <f t="shared" si="40"/>
        <v>41.985619999999997</v>
      </c>
      <c r="E1294">
        <f>INDEX('[3]wti-crude-oil-prices-10-year-da'!$B$655:$B$2543,MATCH(A1294,'[3]wti-crude-oil-prices-10-year-da'!$A$655:$A$2543,0))</f>
        <v>23.55</v>
      </c>
      <c r="F1294">
        <f t="shared" si="41"/>
        <v>1785.09</v>
      </c>
      <c r="G1294" t="s">
        <v>241</v>
      </c>
    </row>
    <row r="1295" spans="1:7" x14ac:dyDescent="0.25">
      <c r="A1295" s="133">
        <v>43959</v>
      </c>
      <c r="B1295" s="134">
        <v>75.53</v>
      </c>
      <c r="C1295" s="134">
        <f>INDEX('[2]cotton-prices-historical-chart-'!$B$10700:$B$12603,MATCH(A1295,'[2]cotton-prices-historical-chart-'!$A$10700:$A$12603,0))</f>
        <v>0.56269999999999998</v>
      </c>
      <c r="D1295" s="135">
        <f t="shared" si="40"/>
        <v>42.500731000000002</v>
      </c>
      <c r="E1295">
        <f>INDEX('[3]wti-crude-oil-prices-10-year-da'!$B$655:$B$2543,MATCH(A1295,'[3]wti-crude-oil-prices-10-year-da'!$A$655:$A$2543,0))</f>
        <v>24.74</v>
      </c>
      <c r="F1295">
        <f t="shared" si="41"/>
        <v>1868.6121999999998</v>
      </c>
      <c r="G1295" t="s">
        <v>241</v>
      </c>
    </row>
    <row r="1296" spans="1:7" x14ac:dyDescent="0.25">
      <c r="A1296" s="133">
        <v>43962</v>
      </c>
      <c r="B1296" s="134">
        <v>75.92</v>
      </c>
      <c r="C1296" s="134">
        <f>INDEX('[2]cotton-prices-historical-chart-'!$B$10700:$B$12603,MATCH(A1296,'[2]cotton-prices-historical-chart-'!$A$10700:$A$12603,0))</f>
        <v>0.56630000000000003</v>
      </c>
      <c r="D1296" s="135">
        <f t="shared" si="40"/>
        <v>42.993496</v>
      </c>
      <c r="E1296">
        <f>INDEX('[3]wti-crude-oil-prices-10-year-da'!$B$655:$B$2543,MATCH(A1296,'[3]wti-crude-oil-prices-10-year-da'!$A$655:$A$2543,0))</f>
        <v>24.14</v>
      </c>
      <c r="F1296">
        <f t="shared" si="41"/>
        <v>1832.7088000000001</v>
      </c>
      <c r="G1296" t="s">
        <v>241</v>
      </c>
    </row>
    <row r="1297" spans="1:24" x14ac:dyDescent="0.25">
      <c r="A1297" s="133">
        <v>43963</v>
      </c>
      <c r="B1297" s="134">
        <v>75.06</v>
      </c>
      <c r="C1297" s="134">
        <f>INDEX('[2]cotton-prices-historical-chart-'!$B$10700:$B$12603,MATCH(A1297,'[2]cotton-prices-historical-chart-'!$A$10700:$A$12603,0))</f>
        <v>0.58340000000000003</v>
      </c>
      <c r="D1297" s="135">
        <f t="shared" si="40"/>
        <v>43.790004000000003</v>
      </c>
      <c r="E1297">
        <f>INDEX('[3]wti-crude-oil-prices-10-year-da'!$B$655:$B$2543,MATCH(A1297,'[3]wti-crude-oil-prices-10-year-da'!$A$655:$A$2543,0))</f>
        <v>25.78</v>
      </c>
      <c r="F1297">
        <f t="shared" si="41"/>
        <v>1935.0468000000001</v>
      </c>
      <c r="G1297" t="s">
        <v>241</v>
      </c>
    </row>
    <row r="1298" spans="1:24" x14ac:dyDescent="0.25">
      <c r="A1298" s="133">
        <v>43964</v>
      </c>
      <c r="B1298" s="134">
        <v>75.42</v>
      </c>
      <c r="C1298" s="134">
        <f>INDEX('[2]cotton-prices-historical-chart-'!$B$10700:$B$12603,MATCH(A1298,'[2]cotton-prices-historical-chart-'!$A$10700:$A$12603,0))</f>
        <v>0.5746</v>
      </c>
      <c r="D1298" s="135">
        <f t="shared" si="40"/>
        <v>43.336331999999999</v>
      </c>
      <c r="E1298">
        <f>INDEX('[3]wti-crude-oil-prices-10-year-da'!$B$655:$B$2543,MATCH(A1298,'[3]wti-crude-oil-prices-10-year-da'!$A$655:$A$2543,0))</f>
        <v>25.29</v>
      </c>
      <c r="F1298">
        <f t="shared" si="41"/>
        <v>1907.3717999999999</v>
      </c>
      <c r="G1298" t="s">
        <v>241</v>
      </c>
    </row>
    <row r="1299" spans="1:24" x14ac:dyDescent="0.25">
      <c r="A1299" s="133">
        <v>43965</v>
      </c>
      <c r="B1299" s="134">
        <v>75.44</v>
      </c>
      <c r="C1299" s="134">
        <f>INDEX('[2]cotton-prices-historical-chart-'!$B$10700:$B$12603,MATCH(A1299,'[2]cotton-prices-historical-chart-'!$A$10700:$A$12603,0))</f>
        <v>0.57850000000000001</v>
      </c>
      <c r="D1299" s="135">
        <f t="shared" si="40"/>
        <v>43.642040000000001</v>
      </c>
      <c r="E1299">
        <f>INDEX('[3]wti-crude-oil-prices-10-year-da'!$B$655:$B$2543,MATCH(A1299,'[3]wti-crude-oil-prices-10-year-da'!$A$655:$A$2543,0))</f>
        <v>27.623999999999999</v>
      </c>
      <c r="F1299">
        <f t="shared" si="41"/>
        <v>2083.9545599999997</v>
      </c>
      <c r="G1299" t="s">
        <v>241</v>
      </c>
    </row>
    <row r="1300" spans="1:24" x14ac:dyDescent="0.25">
      <c r="A1300" s="133">
        <v>43966</v>
      </c>
      <c r="B1300" s="134">
        <v>75.83</v>
      </c>
      <c r="C1300" s="134">
        <f>INDEX('[2]cotton-prices-historical-chart-'!$B$10700:$B$12603,MATCH(A1300,'[2]cotton-prices-historical-chart-'!$A$10700:$A$12603,0))</f>
        <v>0.58250000000000002</v>
      </c>
      <c r="D1300" s="135">
        <f t="shared" si="40"/>
        <v>44.170974999999999</v>
      </c>
      <c r="E1300">
        <f>INDEX('[3]wti-crude-oil-prices-10-year-da'!$B$655:$B$2543,MATCH(A1300,'[3]wti-crude-oil-prices-10-year-da'!$A$655:$A$2543,0))</f>
        <v>29.466000000000001</v>
      </c>
      <c r="F1300">
        <f t="shared" si="41"/>
        <v>2234.4067800000003</v>
      </c>
      <c r="G1300" t="s">
        <v>241</v>
      </c>
    </row>
    <row r="1301" spans="1:24" x14ac:dyDescent="0.25">
      <c r="A1301" s="133">
        <v>43969</v>
      </c>
      <c r="B1301" s="134">
        <v>75.61</v>
      </c>
      <c r="C1301" s="134">
        <f>INDEX('[2]cotton-prices-historical-chart-'!$B$10700:$B$12603,MATCH(A1301,'[2]cotton-prices-historical-chart-'!$A$10700:$A$12603,0))</f>
        <v>0.57799999999999996</v>
      </c>
      <c r="D1301" s="135">
        <f t="shared" si="40"/>
        <v>43.702579999999998</v>
      </c>
      <c r="E1301">
        <f>INDEX('[3]wti-crude-oil-prices-10-year-da'!$B$655:$B$2543,MATCH(A1301,'[3]wti-crude-oil-prices-10-year-da'!$A$655:$A$2543,0))</f>
        <v>31.718</v>
      </c>
      <c r="F1301">
        <f t="shared" si="41"/>
        <v>2398.1979799999999</v>
      </c>
      <c r="G1301" t="s">
        <v>241</v>
      </c>
    </row>
    <row r="1302" spans="1:24" x14ac:dyDescent="0.25">
      <c r="A1302" s="133">
        <v>43970</v>
      </c>
      <c r="B1302" s="134">
        <v>75.709999999999994</v>
      </c>
      <c r="C1302" s="134">
        <f>INDEX('[2]cotton-prices-historical-chart-'!$B$10700:$B$12603,MATCH(A1302,'[2]cotton-prices-historical-chart-'!$A$10700:$A$12603,0))</f>
        <v>0.59199999999999997</v>
      </c>
      <c r="D1302" s="135">
        <f t="shared" si="40"/>
        <v>44.820319999999995</v>
      </c>
      <c r="E1302">
        <f>INDEX('[3]wti-crude-oil-prices-10-year-da'!$B$655:$B$2543,MATCH(A1302,'[3]wti-crude-oil-prices-10-year-da'!$A$655:$A$2543,0))</f>
        <v>32.067999999999998</v>
      </c>
      <c r="F1302">
        <f t="shared" si="41"/>
        <v>2427.8682799999997</v>
      </c>
      <c r="G1302" t="s">
        <v>241</v>
      </c>
    </row>
    <row r="1303" spans="1:24" x14ac:dyDescent="0.25">
      <c r="A1303" s="133">
        <v>43971</v>
      </c>
      <c r="B1303" s="134">
        <v>75.56</v>
      </c>
      <c r="C1303" s="134">
        <f>INDEX('[2]cotton-prices-historical-chart-'!$B$10700:$B$12603,MATCH(A1303,'[2]cotton-prices-historical-chart-'!$A$10700:$A$12603,0))</f>
        <v>0.58209999999999995</v>
      </c>
      <c r="D1303" s="135">
        <f t="shared" si="40"/>
        <v>43.983475999999996</v>
      </c>
      <c r="E1303">
        <f>INDEX('[3]wti-crude-oil-prices-10-year-da'!$B$655:$B$2543,MATCH(A1303,'[3]wti-crude-oil-prices-10-year-da'!$A$655:$A$2543,0))</f>
        <v>33.49</v>
      </c>
      <c r="F1303">
        <f t="shared" si="41"/>
        <v>2530.5044000000003</v>
      </c>
      <c r="G1303" t="s">
        <v>241</v>
      </c>
    </row>
    <row r="1304" spans="1:24" x14ac:dyDescent="0.25">
      <c r="A1304" s="133">
        <v>43972</v>
      </c>
      <c r="B1304" s="134">
        <v>75.64</v>
      </c>
      <c r="C1304" s="134">
        <f>INDEX('[2]cotton-prices-historical-chart-'!$B$10700:$B$12603,MATCH(A1304,'[2]cotton-prices-historical-chart-'!$A$10700:$A$12603,0))</f>
        <v>0.5806</v>
      </c>
      <c r="D1304" s="135">
        <f t="shared" si="40"/>
        <v>43.916584</v>
      </c>
      <c r="E1304">
        <f>INDEX('[3]wti-crude-oil-prices-10-year-da'!$B$655:$B$2543,MATCH(A1304,'[3]wti-crude-oil-prices-10-year-da'!$A$655:$A$2543,0))</f>
        <v>33.92</v>
      </c>
      <c r="F1304">
        <f t="shared" si="41"/>
        <v>2565.7088000000003</v>
      </c>
      <c r="G1304" t="s">
        <v>241</v>
      </c>
    </row>
    <row r="1305" spans="1:24" x14ac:dyDescent="0.25">
      <c r="A1305" s="133">
        <v>43973</v>
      </c>
      <c r="B1305" s="134">
        <v>76</v>
      </c>
      <c r="C1305" s="134">
        <f>INDEX('[2]cotton-prices-historical-chart-'!$B$10700:$B$12603,MATCH(A1305,'[2]cotton-prices-historical-chart-'!$A$10700:$A$12603,0))</f>
        <v>0.57609999999999995</v>
      </c>
      <c r="D1305" s="135">
        <f t="shared" si="40"/>
        <v>43.783599999999993</v>
      </c>
      <c r="E1305">
        <f>INDEX('[3]wti-crude-oil-prices-10-year-da'!$B$655:$B$2543,MATCH(A1305,'[3]wti-crude-oil-prices-10-year-da'!$A$655:$A$2543,0))</f>
        <v>33.25</v>
      </c>
      <c r="F1305">
        <f t="shared" si="41"/>
        <v>2527</v>
      </c>
      <c r="G1305" t="s">
        <v>241</v>
      </c>
      <c r="W1305" t="s">
        <v>250</v>
      </c>
      <c r="X1305">
        <f>CORREL(G1387:G1905,D1387:D1905)</f>
        <v>0.6815962253993133</v>
      </c>
    </row>
    <row r="1306" spans="1:24" x14ac:dyDescent="0.25">
      <c r="A1306" s="133">
        <v>43976</v>
      </c>
      <c r="B1306" s="134">
        <v>75.88</v>
      </c>
      <c r="C1306" s="134">
        <f>INDEX('[2]cotton-prices-historical-chart-'!$B$10700:$B$12603,MATCH(A1306,'[2]cotton-prices-historical-chart-'!$A$10700:$A$12603,0))</f>
        <v>0.57609999999999995</v>
      </c>
      <c r="D1306" s="135">
        <f t="shared" si="40"/>
        <v>43.714467999999997</v>
      </c>
      <c r="E1306" t="e">
        <f>INDEX('[3]wti-crude-oil-prices-10-year-da'!$B$655:$B$2543,MATCH(A1306,'[3]wti-crude-oil-prices-10-year-da'!$A$655:$A$2543,0))</f>
        <v>#N/A</v>
      </c>
      <c r="F1306" t="str">
        <f t="shared" si="41"/>
        <v/>
      </c>
      <c r="G1306" t="s">
        <v>241</v>
      </c>
    </row>
    <row r="1307" spans="1:24" x14ac:dyDescent="0.25">
      <c r="A1307" s="133">
        <v>43977</v>
      </c>
      <c r="B1307" s="134">
        <v>75.459999999999994</v>
      </c>
      <c r="C1307" s="134">
        <f>INDEX('[2]cotton-prices-historical-chart-'!$B$10700:$B$12603,MATCH(A1307,'[2]cotton-prices-historical-chart-'!$A$10700:$A$12603,0))</f>
        <v>0.58230000000000004</v>
      </c>
      <c r="D1307" s="135">
        <f t="shared" si="40"/>
        <v>43.940357999999996</v>
      </c>
      <c r="E1307">
        <f>INDEX('[3]wti-crude-oil-prices-10-year-da'!$B$655:$B$2543,MATCH(A1307,'[3]wti-crude-oil-prices-10-year-da'!$A$655:$A$2543,0))</f>
        <v>34.35</v>
      </c>
      <c r="F1307">
        <f t="shared" si="41"/>
        <v>2592.0509999999999</v>
      </c>
      <c r="G1307" t="s">
        <v>241</v>
      </c>
      <c r="W1307" t="s">
        <v>251</v>
      </c>
      <c r="X1307">
        <f>CORREL(G1387:G1905,F1387:F1905)</f>
        <v>0.60349683833784729</v>
      </c>
    </row>
    <row r="1308" spans="1:24" x14ac:dyDescent="0.25">
      <c r="A1308" s="133">
        <v>43978</v>
      </c>
      <c r="B1308" s="134">
        <v>75.87</v>
      </c>
      <c r="C1308" s="134">
        <f>INDEX('[2]cotton-prices-historical-chart-'!$B$10700:$B$12603,MATCH(A1308,'[2]cotton-prices-historical-chart-'!$A$10700:$A$12603,0))</f>
        <v>0.58340000000000003</v>
      </c>
      <c r="D1308" s="135">
        <f t="shared" ref="D1308:D1370" si="42">C1308*B1308</f>
        <v>44.262558000000006</v>
      </c>
      <c r="E1308">
        <f>INDEX('[3]wti-crude-oil-prices-10-year-da'!$B$655:$B$2543,MATCH(A1308,'[3]wti-crude-oil-prices-10-year-da'!$A$655:$A$2543,0))</f>
        <v>32.81</v>
      </c>
      <c r="F1308">
        <f t="shared" si="41"/>
        <v>2489.2947000000004</v>
      </c>
      <c r="G1308" t="s">
        <v>241</v>
      </c>
    </row>
    <row r="1309" spans="1:24" x14ac:dyDescent="0.25">
      <c r="A1309" s="133">
        <v>43979</v>
      </c>
      <c r="B1309" s="134">
        <v>75.709999999999994</v>
      </c>
      <c r="C1309" s="134">
        <f>INDEX('[2]cotton-prices-historical-chart-'!$B$10700:$B$12603,MATCH(A1309,'[2]cotton-prices-historical-chart-'!$A$10700:$A$12603,0))</f>
        <v>0.57569999999999999</v>
      </c>
      <c r="D1309" s="135">
        <f t="shared" si="42"/>
        <v>43.586246999999993</v>
      </c>
      <c r="E1309">
        <f>INDEX('[3]wti-crude-oil-prices-10-year-da'!$B$655:$B$2543,MATCH(A1309,'[3]wti-crude-oil-prices-10-year-da'!$A$655:$A$2543,0))</f>
        <v>33.71</v>
      </c>
      <c r="F1309">
        <f t="shared" si="41"/>
        <v>2552.1840999999999</v>
      </c>
      <c r="G1309" t="s">
        <v>241</v>
      </c>
    </row>
    <row r="1310" spans="1:24" x14ac:dyDescent="0.25">
      <c r="A1310" s="133">
        <v>43980</v>
      </c>
      <c r="B1310" s="134">
        <v>75.52</v>
      </c>
      <c r="C1310" s="134">
        <f>INDEX('[2]cotton-prices-historical-chart-'!$B$10700:$B$12603,MATCH(A1310,'[2]cotton-prices-historical-chart-'!$A$10700:$A$12603,0))</f>
        <v>0.57589999999999997</v>
      </c>
      <c r="D1310" s="135">
        <f t="shared" si="42"/>
        <v>43.491967999999993</v>
      </c>
      <c r="E1310">
        <f>INDEX('[3]wti-crude-oil-prices-10-year-da'!$B$655:$B$2543,MATCH(A1310,'[3]wti-crude-oil-prices-10-year-da'!$A$655:$A$2543,0))</f>
        <v>35.49</v>
      </c>
      <c r="F1310">
        <f t="shared" si="41"/>
        <v>2680.2048</v>
      </c>
      <c r="G1310" t="s">
        <v>241</v>
      </c>
    </row>
    <row r="1311" spans="1:24" x14ac:dyDescent="0.25">
      <c r="A1311" s="133">
        <v>43983</v>
      </c>
      <c r="B1311" s="134">
        <v>75.540000000000006</v>
      </c>
      <c r="C1311" s="134">
        <f>INDEX('[2]cotton-prices-historical-chart-'!$B$10700:$B$12603,MATCH(A1311,'[2]cotton-prices-historical-chart-'!$A$10700:$A$12603,0))</f>
        <v>0.60060000000000002</v>
      </c>
      <c r="D1311" s="135">
        <f t="shared" si="42"/>
        <v>45.369324000000006</v>
      </c>
      <c r="E1311">
        <f>INDEX('[3]wti-crude-oil-prices-10-year-da'!$B$655:$B$2543,MATCH(A1311,'[3]wti-crude-oil-prices-10-year-da'!$A$655:$A$2543,0))</f>
        <v>35.44</v>
      </c>
      <c r="F1311">
        <f t="shared" si="41"/>
        <v>2677.1376</v>
      </c>
      <c r="G1311" t="s">
        <v>241</v>
      </c>
    </row>
    <row r="1312" spans="1:24" x14ac:dyDescent="0.25">
      <c r="A1312" s="133">
        <v>43984</v>
      </c>
      <c r="B1312" s="134">
        <v>75.069999999999993</v>
      </c>
      <c r="C1312" s="134">
        <f>INDEX('[2]cotton-prices-historical-chart-'!$B$10700:$B$12603,MATCH(A1312,'[2]cotton-prices-historical-chart-'!$A$10700:$A$12603,0))</f>
        <v>0.60370000000000001</v>
      </c>
      <c r="D1312" s="135">
        <f t="shared" si="42"/>
        <v>45.319758999999998</v>
      </c>
      <c r="E1312">
        <f>INDEX('[3]wti-crude-oil-prices-10-year-da'!$B$655:$B$2543,MATCH(A1312,'[3]wti-crude-oil-prices-10-year-da'!$A$655:$A$2543,0))</f>
        <v>36.81</v>
      </c>
      <c r="F1312">
        <f t="shared" si="41"/>
        <v>2763.3267000000001</v>
      </c>
      <c r="G1312" t="s">
        <v>241</v>
      </c>
    </row>
    <row r="1313" spans="1:7" x14ac:dyDescent="0.25">
      <c r="A1313" s="133">
        <v>43985</v>
      </c>
      <c r="B1313" s="134">
        <v>75.34</v>
      </c>
      <c r="C1313" s="134">
        <f>INDEX('[2]cotton-prices-historical-chart-'!$B$10700:$B$12603,MATCH(A1313,'[2]cotton-prices-historical-chart-'!$A$10700:$A$12603,0))</f>
        <v>0.6048</v>
      </c>
      <c r="D1313" s="135">
        <f t="shared" si="42"/>
        <v>45.565632000000001</v>
      </c>
      <c r="E1313">
        <f>INDEX('[3]wti-crude-oil-prices-10-year-da'!$B$655:$B$2543,MATCH(A1313,'[3]wti-crude-oil-prices-10-year-da'!$A$655:$A$2543,0))</f>
        <v>37.29</v>
      </c>
      <c r="F1313">
        <f t="shared" si="41"/>
        <v>2809.4286000000002</v>
      </c>
      <c r="G1313" t="s">
        <v>241</v>
      </c>
    </row>
    <row r="1314" spans="1:7" x14ac:dyDescent="0.25">
      <c r="A1314" s="133">
        <v>43986</v>
      </c>
      <c r="B1314" s="134">
        <v>75.430000000000007</v>
      </c>
      <c r="C1314" s="134">
        <f>INDEX('[2]cotton-prices-historical-chart-'!$B$10700:$B$12603,MATCH(A1314,'[2]cotton-prices-historical-chart-'!$A$10700:$A$12603,0))</f>
        <v>0.6</v>
      </c>
      <c r="D1314" s="135">
        <f t="shared" si="42"/>
        <v>45.258000000000003</v>
      </c>
      <c r="E1314">
        <f>INDEX('[3]wti-crude-oil-prices-10-year-da'!$B$655:$B$2543,MATCH(A1314,'[3]wti-crude-oil-prices-10-year-da'!$A$655:$A$2543,0))</f>
        <v>37.409999999999997</v>
      </c>
      <c r="F1314">
        <f t="shared" si="41"/>
        <v>2821.8362999999999</v>
      </c>
      <c r="G1314" t="s">
        <v>241</v>
      </c>
    </row>
    <row r="1315" spans="1:7" x14ac:dyDescent="0.25">
      <c r="A1315" s="133">
        <v>43987</v>
      </c>
      <c r="B1315" s="134">
        <v>75.52</v>
      </c>
      <c r="C1315" s="134">
        <f>INDEX('[2]cotton-prices-historical-chart-'!$B$10700:$B$12603,MATCH(A1315,'[2]cotton-prices-historical-chart-'!$A$10700:$A$12603,0))</f>
        <v>0.6179</v>
      </c>
      <c r="D1315" s="135">
        <f t="shared" si="42"/>
        <v>46.663807999999996</v>
      </c>
      <c r="E1315">
        <f>INDEX('[3]wti-crude-oil-prices-10-year-da'!$B$655:$B$2543,MATCH(A1315,'[3]wti-crude-oil-prices-10-year-da'!$A$655:$A$2543,0))</f>
        <v>39.549999999999997</v>
      </c>
      <c r="F1315">
        <f t="shared" si="41"/>
        <v>2986.8159999999998</v>
      </c>
      <c r="G1315" t="s">
        <v>241</v>
      </c>
    </row>
    <row r="1316" spans="1:7" x14ac:dyDescent="0.25">
      <c r="A1316" s="133">
        <v>43990</v>
      </c>
      <c r="B1316" s="134">
        <v>75.42</v>
      </c>
      <c r="C1316" s="134">
        <f>INDEX('[2]cotton-prices-historical-chart-'!$B$10700:$B$12603,MATCH(A1316,'[2]cotton-prices-historical-chart-'!$A$10700:$A$12603,0))</f>
        <v>0.60809999999999997</v>
      </c>
      <c r="D1316" s="135">
        <f t="shared" si="42"/>
        <v>45.862901999999998</v>
      </c>
      <c r="E1316">
        <f>INDEX('[3]wti-crude-oil-prices-10-year-da'!$B$655:$B$2543,MATCH(A1316,'[3]wti-crude-oil-prices-10-year-da'!$A$655:$A$2543,0))</f>
        <v>38.19</v>
      </c>
      <c r="F1316">
        <f t="shared" si="41"/>
        <v>2880.2898</v>
      </c>
      <c r="G1316" t="s">
        <v>241</v>
      </c>
    </row>
    <row r="1317" spans="1:7" x14ac:dyDescent="0.25">
      <c r="A1317" s="133">
        <v>43991</v>
      </c>
      <c r="B1317" s="134">
        <v>75.5</v>
      </c>
      <c r="C1317" s="134">
        <f>INDEX('[2]cotton-prices-historical-chart-'!$B$10700:$B$12603,MATCH(A1317,'[2]cotton-prices-historical-chart-'!$A$10700:$A$12603,0))</f>
        <v>0.60519999999999996</v>
      </c>
      <c r="D1317" s="135">
        <f t="shared" si="42"/>
        <v>45.692599999999999</v>
      </c>
      <c r="E1317">
        <f>INDEX('[3]wti-crude-oil-prices-10-year-da'!$B$655:$B$2543,MATCH(A1317,'[3]wti-crude-oil-prices-10-year-da'!$A$655:$A$2543,0))</f>
        <v>38.94</v>
      </c>
      <c r="F1317">
        <f t="shared" si="41"/>
        <v>2939.97</v>
      </c>
      <c r="G1317" t="s">
        <v>241</v>
      </c>
    </row>
    <row r="1318" spans="1:7" x14ac:dyDescent="0.25">
      <c r="A1318" s="133">
        <v>43992</v>
      </c>
      <c r="B1318" s="134">
        <v>75.680000000000007</v>
      </c>
      <c r="C1318" s="134">
        <f>INDEX('[2]cotton-prices-historical-chart-'!$B$10700:$B$12603,MATCH(A1318,'[2]cotton-prices-historical-chart-'!$A$10700:$A$12603,0))</f>
        <v>0.60509999999999997</v>
      </c>
      <c r="D1318" s="135">
        <f t="shared" si="42"/>
        <v>45.793968</v>
      </c>
      <c r="E1318">
        <f>INDEX('[3]wti-crude-oil-prices-10-year-da'!$B$655:$B$2543,MATCH(A1318,'[3]wti-crude-oil-prices-10-year-da'!$A$655:$A$2543,0))</f>
        <v>39.6</v>
      </c>
      <c r="F1318">
        <f t="shared" si="41"/>
        <v>2996.9280000000003</v>
      </c>
      <c r="G1318" t="s">
        <v>241</v>
      </c>
    </row>
    <row r="1319" spans="1:7" x14ac:dyDescent="0.25">
      <c r="A1319" s="133">
        <v>43993</v>
      </c>
      <c r="B1319" s="134">
        <v>75.97</v>
      </c>
      <c r="C1319" s="134">
        <f>INDEX('[2]cotton-prices-historical-chart-'!$B$10700:$B$12603,MATCH(A1319,'[2]cotton-prices-historical-chart-'!$A$10700:$A$12603,0))</f>
        <v>0.60019999999999996</v>
      </c>
      <c r="D1319" s="135">
        <f t="shared" si="42"/>
        <v>45.597193999999995</v>
      </c>
      <c r="E1319">
        <f>INDEX('[3]wti-crude-oil-prices-10-year-da'!$B$655:$B$2543,MATCH(A1319,'[3]wti-crude-oil-prices-10-year-da'!$A$655:$A$2543,0))</f>
        <v>36.340000000000003</v>
      </c>
      <c r="F1319">
        <f t="shared" si="41"/>
        <v>2760.7498000000001</v>
      </c>
      <c r="G1319" t="s">
        <v>241</v>
      </c>
    </row>
    <row r="1320" spans="1:7" x14ac:dyDescent="0.25">
      <c r="A1320" s="133">
        <v>43994</v>
      </c>
      <c r="B1320" s="134">
        <v>75.959999999999994</v>
      </c>
      <c r="C1320" s="134">
        <f>INDEX('[2]cotton-prices-historical-chart-'!$B$10700:$B$12603,MATCH(A1320,'[2]cotton-prices-historical-chart-'!$A$10700:$A$12603,0))</f>
        <v>0.59840000000000004</v>
      </c>
      <c r="D1320" s="135">
        <f t="shared" si="42"/>
        <v>45.454464000000002</v>
      </c>
      <c r="E1320">
        <f>INDEX('[3]wti-crude-oil-prices-10-year-da'!$B$655:$B$2543,MATCH(A1320,'[3]wti-crude-oil-prices-10-year-da'!$A$655:$A$2543,0))</f>
        <v>36.26</v>
      </c>
      <c r="F1320">
        <f t="shared" si="41"/>
        <v>2754.3095999999996</v>
      </c>
      <c r="G1320" t="s">
        <v>241</v>
      </c>
    </row>
    <row r="1321" spans="1:7" x14ac:dyDescent="0.25">
      <c r="A1321" s="133">
        <v>43997</v>
      </c>
      <c r="B1321" s="134">
        <v>75.95</v>
      </c>
      <c r="C1321" s="134">
        <f>INDEX('[2]cotton-prices-historical-chart-'!$B$10700:$B$12603,MATCH(A1321,'[2]cotton-prices-historical-chart-'!$A$10700:$A$12603,0))</f>
        <v>0.59009999999999996</v>
      </c>
      <c r="D1321" s="135">
        <f t="shared" si="42"/>
        <v>44.818095</v>
      </c>
      <c r="E1321">
        <f>INDEX('[3]wti-crude-oil-prices-10-year-da'!$B$655:$B$2543,MATCH(A1321,'[3]wti-crude-oil-prices-10-year-da'!$A$655:$A$2543,0))</f>
        <v>37.119999999999997</v>
      </c>
      <c r="F1321">
        <f t="shared" si="41"/>
        <v>2819.2640000000001</v>
      </c>
      <c r="G1321" t="s">
        <v>241</v>
      </c>
    </row>
    <row r="1322" spans="1:7" x14ac:dyDescent="0.25">
      <c r="A1322" s="133">
        <v>43998</v>
      </c>
      <c r="B1322" s="134">
        <v>76.39</v>
      </c>
      <c r="C1322" s="134">
        <f>INDEX('[2]cotton-prices-historical-chart-'!$B$10700:$B$12603,MATCH(A1322,'[2]cotton-prices-historical-chart-'!$A$10700:$A$12603,0))</f>
        <v>0.60070000000000001</v>
      </c>
      <c r="D1322" s="135">
        <f t="shared" si="42"/>
        <v>45.887473</v>
      </c>
      <c r="E1322">
        <f>INDEX('[3]wti-crude-oil-prices-10-year-da'!$B$655:$B$2543,MATCH(A1322,'[3]wti-crude-oil-prices-10-year-da'!$A$655:$A$2543,0))</f>
        <v>38.380000000000003</v>
      </c>
      <c r="F1322">
        <f t="shared" si="41"/>
        <v>2931.8482000000004</v>
      </c>
      <c r="G1322" t="s">
        <v>241</v>
      </c>
    </row>
    <row r="1323" spans="1:7" x14ac:dyDescent="0.25">
      <c r="A1323" s="133">
        <v>43999</v>
      </c>
      <c r="B1323" s="134">
        <v>76.3</v>
      </c>
      <c r="C1323" s="134">
        <f>INDEX('[2]cotton-prices-historical-chart-'!$B$10700:$B$12603,MATCH(A1323,'[2]cotton-prices-historical-chart-'!$A$10700:$A$12603,0))</f>
        <v>0.61339999999999995</v>
      </c>
      <c r="D1323" s="135">
        <f t="shared" si="42"/>
        <v>46.802419999999991</v>
      </c>
      <c r="E1323">
        <f>INDEX('[3]wti-crude-oil-prices-10-year-da'!$B$655:$B$2543,MATCH(A1323,'[3]wti-crude-oil-prices-10-year-da'!$A$655:$A$2543,0))</f>
        <v>38.01</v>
      </c>
      <c r="F1323">
        <f t="shared" si="41"/>
        <v>2900.1629999999996</v>
      </c>
      <c r="G1323" t="s">
        <v>241</v>
      </c>
    </row>
    <row r="1324" spans="1:7" x14ac:dyDescent="0.25">
      <c r="A1324" s="133">
        <v>44000</v>
      </c>
      <c r="B1324" s="134">
        <v>76.400000000000006</v>
      </c>
      <c r="C1324" s="134">
        <f>INDEX('[2]cotton-prices-historical-chart-'!$B$10700:$B$12603,MATCH(A1324,'[2]cotton-prices-historical-chart-'!$A$10700:$A$12603,0))</f>
        <v>0.61170000000000002</v>
      </c>
      <c r="D1324" s="135">
        <f t="shared" si="42"/>
        <v>46.733880000000006</v>
      </c>
      <c r="E1324">
        <f>INDEX('[3]wti-crude-oil-prices-10-year-da'!$B$655:$B$2543,MATCH(A1324,'[3]wti-crude-oil-prices-10-year-da'!$A$655:$A$2543,0))</f>
        <v>38.923999999999999</v>
      </c>
      <c r="F1324">
        <f t="shared" si="41"/>
        <v>2973.7936</v>
      </c>
      <c r="G1324" t="s">
        <v>241</v>
      </c>
    </row>
    <row r="1325" spans="1:7" x14ac:dyDescent="0.25">
      <c r="A1325" s="133">
        <v>44001</v>
      </c>
      <c r="B1325" s="134">
        <v>76.3</v>
      </c>
      <c r="C1325" s="134">
        <f>INDEX('[2]cotton-prices-historical-chart-'!$B$10700:$B$12603,MATCH(A1325,'[2]cotton-prices-historical-chart-'!$A$10700:$A$12603,0))</f>
        <v>0.61560000000000004</v>
      </c>
      <c r="D1325" s="135">
        <f t="shared" si="42"/>
        <v>46.970280000000002</v>
      </c>
      <c r="E1325">
        <f>INDEX('[3]wti-crude-oil-prices-10-year-da'!$B$655:$B$2543,MATCH(A1325,'[3]wti-crude-oil-prices-10-year-da'!$A$655:$A$2543,0))</f>
        <v>39.798000000000002</v>
      </c>
      <c r="F1325">
        <f t="shared" si="41"/>
        <v>3036.5873999999999</v>
      </c>
      <c r="G1325" t="s">
        <v>241</v>
      </c>
    </row>
    <row r="1326" spans="1:7" x14ac:dyDescent="0.25">
      <c r="A1326" s="133">
        <v>44004</v>
      </c>
      <c r="B1326" s="134">
        <v>75.790000000000006</v>
      </c>
      <c r="C1326" s="134">
        <f>INDEX('[2]cotton-prices-historical-chart-'!$B$10700:$B$12603,MATCH(A1326,'[2]cotton-prices-historical-chart-'!$A$10700:$A$12603,0))</f>
        <v>0.62519999999999998</v>
      </c>
      <c r="D1326" s="135">
        <f t="shared" si="42"/>
        <v>47.383908000000005</v>
      </c>
      <c r="E1326">
        <f>INDEX('[3]wti-crude-oil-prices-10-year-da'!$B$655:$B$2543,MATCH(A1326,'[3]wti-crude-oil-prices-10-year-da'!$A$655:$A$2543,0))</f>
        <v>40.676000000000002</v>
      </c>
      <c r="F1326">
        <f t="shared" si="41"/>
        <v>3082.8340400000002</v>
      </c>
      <c r="G1326" t="s">
        <v>241</v>
      </c>
    </row>
    <row r="1327" spans="1:7" x14ac:dyDescent="0.25">
      <c r="A1327" s="133">
        <v>44005</v>
      </c>
      <c r="B1327" s="134">
        <v>75.5</v>
      </c>
      <c r="C1327" s="134">
        <f>INDEX('[2]cotton-prices-historical-chart-'!$B$10700:$B$12603,MATCH(A1327,'[2]cotton-prices-historical-chart-'!$A$10700:$A$12603,0))</f>
        <v>0.63039999999999996</v>
      </c>
      <c r="D1327" s="135">
        <f t="shared" si="42"/>
        <v>47.595199999999998</v>
      </c>
      <c r="E1327">
        <f>INDEX('[3]wti-crude-oil-prices-10-year-da'!$B$655:$B$2543,MATCH(A1327,'[3]wti-crude-oil-prices-10-year-da'!$A$655:$A$2543,0))</f>
        <v>40.369999999999997</v>
      </c>
      <c r="F1327">
        <f t="shared" si="41"/>
        <v>3047.9349999999999</v>
      </c>
      <c r="G1327" t="s">
        <v>241</v>
      </c>
    </row>
    <row r="1328" spans="1:7" x14ac:dyDescent="0.25">
      <c r="A1328" s="133">
        <v>44006</v>
      </c>
      <c r="B1328" s="134">
        <v>75.67</v>
      </c>
      <c r="C1328" s="134">
        <f>INDEX('[2]cotton-prices-historical-chart-'!$B$10700:$B$12603,MATCH(A1328,'[2]cotton-prices-historical-chart-'!$A$10700:$A$12603,0))</f>
        <v>0.61660000000000004</v>
      </c>
      <c r="D1328" s="135">
        <f t="shared" si="42"/>
        <v>46.658122000000006</v>
      </c>
      <c r="E1328">
        <f>INDEX('[3]wti-crude-oil-prices-10-year-da'!$B$655:$B$2543,MATCH(A1328,'[3]wti-crude-oil-prices-10-year-da'!$A$655:$A$2543,0))</f>
        <v>38.01</v>
      </c>
      <c r="F1328">
        <f t="shared" si="41"/>
        <v>2876.2166999999999</v>
      </c>
      <c r="G1328" t="s">
        <v>241</v>
      </c>
    </row>
    <row r="1329" spans="1:7" x14ac:dyDescent="0.25">
      <c r="A1329" s="133">
        <v>44007</v>
      </c>
      <c r="B1329" s="134">
        <v>75.52</v>
      </c>
      <c r="C1329" s="134">
        <f>INDEX('[2]cotton-prices-historical-chart-'!$B$10700:$B$12603,MATCH(A1329,'[2]cotton-prices-historical-chart-'!$A$10700:$A$12603,0))</f>
        <v>0.61529999999999996</v>
      </c>
      <c r="D1329" s="135">
        <f t="shared" si="42"/>
        <v>46.467455999999991</v>
      </c>
      <c r="E1329">
        <f>INDEX('[3]wti-crude-oil-prices-10-year-da'!$B$655:$B$2543,MATCH(A1329,'[3]wti-crude-oil-prices-10-year-da'!$A$655:$A$2543,0))</f>
        <v>38.72</v>
      </c>
      <c r="F1329">
        <f t="shared" si="41"/>
        <v>2924.1343999999999</v>
      </c>
      <c r="G1329" t="s">
        <v>241</v>
      </c>
    </row>
    <row r="1330" spans="1:7" x14ac:dyDescent="0.25">
      <c r="A1330" s="133">
        <v>44008</v>
      </c>
      <c r="B1330" s="134">
        <v>75.62</v>
      </c>
      <c r="C1330" s="134">
        <f>INDEX('[2]cotton-prices-historical-chart-'!$B$10700:$B$12603,MATCH(A1330,'[2]cotton-prices-historical-chart-'!$A$10700:$A$12603,0))</f>
        <v>0.60429999999999995</v>
      </c>
      <c r="D1330" s="135">
        <f t="shared" si="42"/>
        <v>45.697165999999996</v>
      </c>
      <c r="E1330">
        <f>INDEX('[3]wti-crude-oil-prices-10-year-da'!$B$655:$B$2543,MATCH(A1330,'[3]wti-crude-oil-prices-10-year-da'!$A$655:$A$2543,0))</f>
        <v>38.49</v>
      </c>
      <c r="F1330">
        <f t="shared" si="41"/>
        <v>2910.6138000000005</v>
      </c>
      <c r="G1330" t="s">
        <v>241</v>
      </c>
    </row>
    <row r="1331" spans="1:7" x14ac:dyDescent="0.25">
      <c r="A1331" s="133">
        <v>44011</v>
      </c>
      <c r="B1331" s="134">
        <v>75.510000000000005</v>
      </c>
      <c r="C1331" s="134">
        <f>INDEX('[2]cotton-prices-historical-chart-'!$B$10700:$B$12603,MATCH(A1331,'[2]cotton-prices-historical-chart-'!$A$10700:$A$12603,0))</f>
        <v>0.59930000000000005</v>
      </c>
      <c r="D1331" s="135">
        <f t="shared" si="42"/>
        <v>45.253143000000009</v>
      </c>
      <c r="E1331">
        <f>INDEX('[3]wti-crude-oil-prices-10-year-da'!$B$655:$B$2543,MATCH(A1331,'[3]wti-crude-oil-prices-10-year-da'!$A$655:$A$2543,0))</f>
        <v>39.700000000000003</v>
      </c>
      <c r="F1331">
        <f t="shared" si="41"/>
        <v>2997.7470000000003</v>
      </c>
      <c r="G1331" t="s">
        <v>241</v>
      </c>
    </row>
    <row r="1332" spans="1:7" x14ac:dyDescent="0.25">
      <c r="A1332" s="133">
        <v>44012</v>
      </c>
      <c r="B1332" s="134">
        <v>75.55</v>
      </c>
      <c r="C1332" s="134">
        <f>INDEX('[2]cotton-prices-historical-chart-'!$B$10700:$B$12603,MATCH(A1332,'[2]cotton-prices-historical-chart-'!$A$10700:$A$12603,0))</f>
        <v>0.61380000000000001</v>
      </c>
      <c r="D1332" s="135">
        <f t="shared" si="42"/>
        <v>46.372590000000002</v>
      </c>
      <c r="E1332">
        <f>INDEX('[3]wti-crude-oil-prices-10-year-da'!$B$655:$B$2543,MATCH(A1332,'[3]wti-crude-oil-prices-10-year-da'!$A$655:$A$2543,0))</f>
        <v>39.270000000000003</v>
      </c>
      <c r="F1332">
        <f t="shared" si="41"/>
        <v>2966.8485000000001</v>
      </c>
      <c r="G1332" t="s">
        <v>241</v>
      </c>
    </row>
    <row r="1333" spans="1:7" x14ac:dyDescent="0.25">
      <c r="A1333" s="133">
        <v>44013</v>
      </c>
      <c r="B1333" s="134">
        <v>75.489999999999995</v>
      </c>
      <c r="C1333" s="134">
        <f>INDEX('[2]cotton-prices-historical-chart-'!$B$10700:$B$12603,MATCH(A1333,'[2]cotton-prices-historical-chart-'!$A$10700:$A$12603,0))</f>
        <v>0.63080000000000003</v>
      </c>
      <c r="D1333" s="135">
        <f t="shared" si="42"/>
        <v>47.619092000000002</v>
      </c>
      <c r="E1333">
        <f>INDEX('[3]wti-crude-oil-prices-10-year-da'!$B$655:$B$2543,MATCH(A1333,'[3]wti-crude-oil-prices-10-year-da'!$A$655:$A$2543,0))</f>
        <v>39.82</v>
      </c>
      <c r="F1333">
        <f t="shared" si="41"/>
        <v>3006.0117999999998</v>
      </c>
      <c r="G1333" t="s">
        <v>241</v>
      </c>
    </row>
    <row r="1334" spans="1:7" x14ac:dyDescent="0.25">
      <c r="A1334" s="133">
        <v>44014</v>
      </c>
      <c r="B1334" s="134">
        <v>74.75</v>
      </c>
      <c r="C1334" s="134">
        <f>INDEX('[2]cotton-prices-historical-chart-'!$B$10700:$B$12603,MATCH(A1334,'[2]cotton-prices-historical-chart-'!$A$10700:$A$12603,0))</f>
        <v>0.63549999999999995</v>
      </c>
      <c r="D1334" s="135">
        <f t="shared" si="42"/>
        <v>47.503625</v>
      </c>
      <c r="E1334">
        <f>INDEX('[3]wti-crude-oil-prices-10-year-da'!$B$655:$B$2543,MATCH(A1334,'[3]wti-crude-oil-prices-10-year-da'!$A$655:$A$2543,0))</f>
        <v>40.65</v>
      </c>
      <c r="F1334">
        <f t="shared" si="41"/>
        <v>3038.5875000000001</v>
      </c>
      <c r="G1334" t="s">
        <v>241</v>
      </c>
    </row>
    <row r="1335" spans="1:7" x14ac:dyDescent="0.25">
      <c r="A1335" s="133">
        <v>44018</v>
      </c>
      <c r="B1335" s="134">
        <v>74.599999999999994</v>
      </c>
      <c r="C1335" s="134">
        <f>INDEX('[2]cotton-prices-historical-chart-'!$B$10700:$B$12603,MATCH(A1335,'[2]cotton-prices-historical-chart-'!$A$10700:$A$12603,0))</f>
        <v>0.63570000000000004</v>
      </c>
      <c r="D1335" s="135">
        <f t="shared" si="42"/>
        <v>47.423220000000001</v>
      </c>
      <c r="E1335">
        <f>INDEX('[3]wti-crude-oil-prices-10-year-da'!$B$655:$B$2543,MATCH(A1335,'[3]wti-crude-oil-prices-10-year-da'!$A$655:$A$2543,0))</f>
        <v>40.630000000000003</v>
      </c>
      <c r="F1335">
        <f t="shared" si="41"/>
        <v>3030.998</v>
      </c>
      <c r="G1335" t="s">
        <v>241</v>
      </c>
    </row>
    <row r="1336" spans="1:7" x14ac:dyDescent="0.25">
      <c r="A1336" s="133">
        <v>44019</v>
      </c>
      <c r="B1336" s="134">
        <v>74.91</v>
      </c>
      <c r="C1336" s="134">
        <f>INDEX('[2]cotton-prices-historical-chart-'!$B$10700:$B$12603,MATCH(A1336,'[2]cotton-prices-historical-chart-'!$A$10700:$A$12603,0))</f>
        <v>0.63739999999999997</v>
      </c>
      <c r="D1336" s="135">
        <f t="shared" si="42"/>
        <v>47.747633999999998</v>
      </c>
      <c r="E1336">
        <f>INDEX('[3]wti-crude-oil-prices-10-year-da'!$B$655:$B$2543,MATCH(A1336,'[3]wti-crude-oil-prices-10-year-da'!$A$655:$A$2543,0))</f>
        <v>40.619999999999997</v>
      </c>
      <c r="F1336">
        <f t="shared" si="41"/>
        <v>3042.8441999999995</v>
      </c>
      <c r="G1336" t="s">
        <v>241</v>
      </c>
    </row>
    <row r="1337" spans="1:7" x14ac:dyDescent="0.25">
      <c r="A1337" s="133">
        <v>44020</v>
      </c>
      <c r="B1337" s="134">
        <v>74.900000000000006</v>
      </c>
      <c r="C1337" s="134">
        <f>INDEX('[2]cotton-prices-historical-chart-'!$B$10700:$B$12603,MATCH(A1337,'[2]cotton-prices-historical-chart-'!$A$10700:$A$12603,0))</f>
        <v>0.64570000000000005</v>
      </c>
      <c r="D1337" s="135">
        <f t="shared" si="42"/>
        <v>48.362930000000006</v>
      </c>
      <c r="E1337">
        <f>INDEX('[3]wti-crude-oil-prices-10-year-da'!$B$655:$B$2543,MATCH(A1337,'[3]wti-crude-oil-prices-10-year-da'!$A$655:$A$2543,0))</f>
        <v>40.9</v>
      </c>
      <c r="F1337">
        <f t="shared" si="41"/>
        <v>3063.4100000000003</v>
      </c>
      <c r="G1337" t="s">
        <v>241</v>
      </c>
    </row>
    <row r="1338" spans="1:7" x14ac:dyDescent="0.25">
      <c r="A1338" s="133">
        <v>44021</v>
      </c>
      <c r="B1338" s="134">
        <v>75.16</v>
      </c>
      <c r="C1338" s="134">
        <f>INDEX('[2]cotton-prices-historical-chart-'!$B$10700:$B$12603,MATCH(A1338,'[2]cotton-prices-historical-chart-'!$A$10700:$A$12603,0))</f>
        <v>0.64339999999999997</v>
      </c>
      <c r="D1338" s="135">
        <f t="shared" si="42"/>
        <v>48.357943999999996</v>
      </c>
      <c r="E1338">
        <f>INDEX('[3]wti-crude-oil-prices-10-year-da'!$B$655:$B$2543,MATCH(A1338,'[3]wti-crude-oil-prices-10-year-da'!$A$655:$A$2543,0))</f>
        <v>39.619999999999997</v>
      </c>
      <c r="F1338">
        <f t="shared" si="41"/>
        <v>2977.8391999999999</v>
      </c>
      <c r="G1338" t="s">
        <v>241</v>
      </c>
    </row>
    <row r="1339" spans="1:7" x14ac:dyDescent="0.25">
      <c r="A1339" s="133">
        <v>44022</v>
      </c>
      <c r="B1339" s="134">
        <v>75.16</v>
      </c>
      <c r="C1339" s="134">
        <f>INDEX('[2]cotton-prices-historical-chart-'!$B$10700:$B$12603,MATCH(A1339,'[2]cotton-prices-historical-chart-'!$A$10700:$A$12603,0))</f>
        <v>0.64710000000000001</v>
      </c>
      <c r="D1339" s="135">
        <f t="shared" si="42"/>
        <v>48.636035999999997</v>
      </c>
      <c r="E1339">
        <f>INDEX('[3]wti-crude-oil-prices-10-year-da'!$B$655:$B$2543,MATCH(A1339,'[3]wti-crude-oil-prices-10-year-da'!$A$655:$A$2543,0))</f>
        <v>40.549999999999997</v>
      </c>
      <c r="F1339">
        <f t="shared" si="41"/>
        <v>3047.7379999999998</v>
      </c>
      <c r="G1339" t="s">
        <v>241</v>
      </c>
    </row>
    <row r="1340" spans="1:7" x14ac:dyDescent="0.25">
      <c r="A1340" s="133">
        <v>44025</v>
      </c>
      <c r="B1340" s="134">
        <v>75.209999999999994</v>
      </c>
      <c r="C1340" s="134">
        <f>INDEX('[2]cotton-prices-historical-chart-'!$B$10700:$B$12603,MATCH(A1340,'[2]cotton-prices-historical-chart-'!$A$10700:$A$12603,0))</f>
        <v>0.63749999999999996</v>
      </c>
      <c r="D1340" s="135">
        <f t="shared" si="42"/>
        <v>47.946374999999996</v>
      </c>
      <c r="E1340">
        <f>INDEX('[3]wti-crude-oil-prices-10-year-da'!$B$655:$B$2543,MATCH(A1340,'[3]wti-crude-oil-prices-10-year-da'!$A$655:$A$2543,0))</f>
        <v>40.1</v>
      </c>
      <c r="F1340">
        <f t="shared" si="41"/>
        <v>3015.9209999999998</v>
      </c>
      <c r="G1340" t="s">
        <v>241</v>
      </c>
    </row>
    <row r="1341" spans="1:7" x14ac:dyDescent="0.25">
      <c r="A1341" s="133">
        <v>44026</v>
      </c>
      <c r="B1341" s="134">
        <v>75.31</v>
      </c>
      <c r="C1341" s="134">
        <f>INDEX('[2]cotton-prices-historical-chart-'!$B$10700:$B$12603,MATCH(A1341,'[2]cotton-prices-historical-chart-'!$A$10700:$A$12603,0))</f>
        <v>0.62690000000000001</v>
      </c>
      <c r="D1341" s="135">
        <f t="shared" si="42"/>
        <v>47.211839000000005</v>
      </c>
      <c r="E1341">
        <f>INDEX('[3]wti-crude-oil-prices-10-year-da'!$B$655:$B$2543,MATCH(A1341,'[3]wti-crude-oil-prices-10-year-da'!$A$655:$A$2543,0))</f>
        <v>40.29</v>
      </c>
      <c r="F1341">
        <f t="shared" si="41"/>
        <v>3034.2399</v>
      </c>
      <c r="G1341" t="s">
        <v>241</v>
      </c>
    </row>
    <row r="1342" spans="1:7" x14ac:dyDescent="0.25">
      <c r="A1342" s="133">
        <v>44027</v>
      </c>
      <c r="B1342" s="134">
        <v>75.13</v>
      </c>
      <c r="C1342" s="134">
        <f>INDEX('[2]cotton-prices-historical-chart-'!$B$10700:$B$12603,MATCH(A1342,'[2]cotton-prices-historical-chart-'!$A$10700:$A$12603,0))</f>
        <v>0.62590000000000001</v>
      </c>
      <c r="D1342" s="135">
        <f t="shared" si="42"/>
        <v>47.023866999999996</v>
      </c>
      <c r="E1342">
        <f>INDEX('[3]wti-crude-oil-prices-10-year-da'!$B$655:$B$2543,MATCH(A1342,'[3]wti-crude-oil-prices-10-year-da'!$A$655:$A$2543,0))</f>
        <v>41.2</v>
      </c>
      <c r="F1342">
        <f t="shared" si="41"/>
        <v>3095.3560000000002</v>
      </c>
      <c r="G1342" t="s">
        <v>241</v>
      </c>
    </row>
    <row r="1343" spans="1:7" x14ac:dyDescent="0.25">
      <c r="A1343" s="133">
        <v>44028</v>
      </c>
      <c r="B1343" s="134">
        <v>75.180000000000007</v>
      </c>
      <c r="C1343" s="134">
        <f>INDEX('[2]cotton-prices-historical-chart-'!$B$10700:$B$12603,MATCH(A1343,'[2]cotton-prices-historical-chart-'!$A$10700:$A$12603,0))</f>
        <v>0.62880000000000003</v>
      </c>
      <c r="D1343" s="135">
        <f t="shared" si="42"/>
        <v>47.273184000000008</v>
      </c>
      <c r="E1343">
        <f>INDEX('[3]wti-crude-oil-prices-10-year-da'!$B$655:$B$2543,MATCH(A1343,'[3]wti-crude-oil-prices-10-year-da'!$A$655:$A$2543,0))</f>
        <v>40.786000000000001</v>
      </c>
      <c r="F1343">
        <f t="shared" si="41"/>
        <v>3066.2914800000003</v>
      </c>
      <c r="G1343" t="s">
        <v>241</v>
      </c>
    </row>
    <row r="1344" spans="1:7" x14ac:dyDescent="0.25">
      <c r="A1344" s="133">
        <v>44029</v>
      </c>
      <c r="B1344" s="134">
        <v>74.900000000000006</v>
      </c>
      <c r="C1344" s="134">
        <f>INDEX('[2]cotton-prices-historical-chart-'!$B$10700:$B$12603,MATCH(A1344,'[2]cotton-prices-historical-chart-'!$A$10700:$A$12603,0))</f>
        <v>0.62009999999999998</v>
      </c>
      <c r="D1344" s="135">
        <f t="shared" si="42"/>
        <v>46.445489999999999</v>
      </c>
      <c r="E1344">
        <f>INDEX('[3]wti-crude-oil-prices-10-year-da'!$B$655:$B$2543,MATCH(A1344,'[3]wti-crude-oil-prices-10-year-da'!$A$655:$A$2543,0))</f>
        <v>40.654000000000003</v>
      </c>
      <c r="F1344">
        <f t="shared" si="41"/>
        <v>3044.9846000000007</v>
      </c>
      <c r="G1344" t="s">
        <v>241</v>
      </c>
    </row>
    <row r="1345" spans="1:7" x14ac:dyDescent="0.25">
      <c r="A1345" s="133">
        <v>44032</v>
      </c>
      <c r="B1345" s="134">
        <v>74.75</v>
      </c>
      <c r="C1345" s="134">
        <f>INDEX('[2]cotton-prices-historical-chart-'!$B$10700:$B$12603,MATCH(A1345,'[2]cotton-prices-historical-chart-'!$A$10700:$A$12603,0))</f>
        <v>0.62990000000000002</v>
      </c>
      <c r="D1345" s="135">
        <f t="shared" si="42"/>
        <v>47.085025000000002</v>
      </c>
      <c r="E1345">
        <f>INDEX('[3]wti-crude-oil-prices-10-year-da'!$B$655:$B$2543,MATCH(A1345,'[3]wti-crude-oil-prices-10-year-da'!$A$655:$A$2543,0))</f>
        <v>40.875999999999998</v>
      </c>
      <c r="F1345">
        <f t="shared" si="41"/>
        <v>3055.4809999999998</v>
      </c>
      <c r="G1345" t="s">
        <v>241</v>
      </c>
    </row>
    <row r="1346" spans="1:7" x14ac:dyDescent="0.25">
      <c r="A1346" s="133">
        <v>44033</v>
      </c>
      <c r="B1346" s="134">
        <v>74.540000000000006</v>
      </c>
      <c r="C1346" s="134">
        <f>INDEX('[2]cotton-prices-historical-chart-'!$B$10700:$B$12603,MATCH(A1346,'[2]cotton-prices-historical-chart-'!$A$10700:$A$12603,0))</f>
        <v>0.62909999999999999</v>
      </c>
      <c r="D1346" s="135">
        <f t="shared" si="42"/>
        <v>46.893114000000004</v>
      </c>
      <c r="E1346">
        <f>INDEX('[3]wti-crude-oil-prices-10-year-da'!$B$655:$B$2543,MATCH(A1346,'[3]wti-crude-oil-prices-10-year-da'!$A$655:$A$2543,0))</f>
        <v>41.927999999999997</v>
      </c>
      <c r="F1346">
        <f t="shared" si="41"/>
        <v>3125.3131200000003</v>
      </c>
      <c r="G1346" t="s">
        <v>241</v>
      </c>
    </row>
    <row r="1347" spans="1:7" x14ac:dyDescent="0.25">
      <c r="A1347" s="133">
        <v>44034</v>
      </c>
      <c r="B1347" s="134">
        <v>74.61</v>
      </c>
      <c r="C1347" s="134">
        <f>INDEX('[2]cotton-prices-historical-chart-'!$B$10700:$B$12603,MATCH(A1347,'[2]cotton-prices-historical-chart-'!$A$10700:$A$12603,0))</f>
        <v>0.62739999999999996</v>
      </c>
      <c r="D1347" s="135">
        <f t="shared" si="42"/>
        <v>46.810313999999998</v>
      </c>
      <c r="E1347">
        <f>INDEX('[3]wti-crude-oil-prices-10-year-da'!$B$655:$B$2543,MATCH(A1347,'[3]wti-crude-oil-prices-10-year-da'!$A$655:$A$2543,0))</f>
        <v>41.9</v>
      </c>
      <c r="F1347">
        <f t="shared" ref="F1347:F1410" si="43">IFERROR(E1347*B1347,"")</f>
        <v>3126.1589999999997</v>
      </c>
      <c r="G1347" t="s">
        <v>241</v>
      </c>
    </row>
    <row r="1348" spans="1:7" x14ac:dyDescent="0.25">
      <c r="A1348" s="133">
        <v>44035</v>
      </c>
      <c r="B1348" s="134">
        <v>74.819999999999993</v>
      </c>
      <c r="C1348" s="134">
        <f>INDEX('[2]cotton-prices-historical-chart-'!$B$10700:$B$12603,MATCH(A1348,'[2]cotton-prices-historical-chart-'!$A$10700:$A$12603,0))</f>
        <v>0.61680000000000001</v>
      </c>
      <c r="D1348" s="135">
        <f t="shared" si="42"/>
        <v>46.148975999999998</v>
      </c>
      <c r="E1348">
        <f>INDEX('[3]wti-crude-oil-prices-10-year-da'!$B$655:$B$2543,MATCH(A1348,'[3]wti-crude-oil-prices-10-year-da'!$A$655:$A$2543,0))</f>
        <v>41.07</v>
      </c>
      <c r="F1348">
        <f t="shared" si="43"/>
        <v>3072.8573999999999</v>
      </c>
      <c r="G1348" t="s">
        <v>241</v>
      </c>
    </row>
    <row r="1349" spans="1:7" x14ac:dyDescent="0.25">
      <c r="A1349" s="133">
        <v>44036</v>
      </c>
      <c r="B1349" s="134">
        <v>74.75</v>
      </c>
      <c r="C1349" s="134">
        <f>INDEX('[2]cotton-prices-historical-chart-'!$B$10700:$B$12603,MATCH(A1349,'[2]cotton-prices-historical-chart-'!$A$10700:$A$12603,0))</f>
        <v>0.59960000000000002</v>
      </c>
      <c r="D1349" s="135">
        <f t="shared" si="42"/>
        <v>44.820100000000004</v>
      </c>
      <c r="E1349">
        <f>INDEX('[3]wti-crude-oil-prices-10-year-da'!$B$655:$B$2543,MATCH(A1349,'[3]wti-crude-oil-prices-10-year-da'!$A$655:$A$2543,0))</f>
        <v>41.29</v>
      </c>
      <c r="F1349">
        <f t="shared" si="43"/>
        <v>3086.4274999999998</v>
      </c>
      <c r="G1349" t="s">
        <v>241</v>
      </c>
    </row>
    <row r="1350" spans="1:7" x14ac:dyDescent="0.25">
      <c r="A1350" s="133">
        <v>44039</v>
      </c>
      <c r="B1350" s="134">
        <v>74.8</v>
      </c>
      <c r="C1350" s="134">
        <f>INDEX('[2]cotton-prices-historical-chart-'!$B$10700:$B$12603,MATCH(A1350,'[2]cotton-prices-historical-chart-'!$A$10700:$A$12603,0))</f>
        <v>0.6069</v>
      </c>
      <c r="D1350" s="135">
        <f t="shared" si="42"/>
        <v>45.396119999999996</v>
      </c>
      <c r="E1350">
        <f>INDEX('[3]wti-crude-oil-prices-10-year-da'!$B$655:$B$2543,MATCH(A1350,'[3]wti-crude-oil-prices-10-year-da'!$A$655:$A$2543,0))</f>
        <v>41.6</v>
      </c>
      <c r="F1350">
        <f t="shared" si="43"/>
        <v>3111.68</v>
      </c>
      <c r="G1350" t="s">
        <v>241</v>
      </c>
    </row>
    <row r="1351" spans="1:7" x14ac:dyDescent="0.25">
      <c r="A1351" s="133">
        <v>44040</v>
      </c>
      <c r="B1351" s="134">
        <v>74.91</v>
      </c>
      <c r="C1351" s="134">
        <f>INDEX('[2]cotton-prices-historical-chart-'!$B$10700:$B$12603,MATCH(A1351,'[2]cotton-prices-historical-chart-'!$A$10700:$A$12603,0))</f>
        <v>0.60589999999999999</v>
      </c>
      <c r="D1351" s="135">
        <f t="shared" si="42"/>
        <v>45.387968999999998</v>
      </c>
      <c r="E1351">
        <f>INDEX('[3]wti-crude-oil-prices-10-year-da'!$B$655:$B$2543,MATCH(A1351,'[3]wti-crude-oil-prices-10-year-da'!$A$655:$A$2543,0))</f>
        <v>41.04</v>
      </c>
      <c r="F1351">
        <f t="shared" si="43"/>
        <v>3074.3063999999999</v>
      </c>
      <c r="G1351" t="s">
        <v>241</v>
      </c>
    </row>
    <row r="1352" spans="1:7" x14ac:dyDescent="0.25">
      <c r="A1352" s="133">
        <v>44041</v>
      </c>
      <c r="B1352" s="134">
        <v>74.95</v>
      </c>
      <c r="C1352" s="134">
        <f>INDEX('[2]cotton-prices-historical-chart-'!$B$10700:$B$12603,MATCH(A1352,'[2]cotton-prices-historical-chart-'!$A$10700:$A$12603,0))</f>
        <v>0.61029999999999995</v>
      </c>
      <c r="D1352" s="135">
        <f t="shared" si="42"/>
        <v>45.741985</v>
      </c>
      <c r="E1352">
        <f>INDEX('[3]wti-crude-oil-prices-10-year-da'!$B$655:$B$2543,MATCH(A1352,'[3]wti-crude-oil-prices-10-year-da'!$A$655:$A$2543,0))</f>
        <v>41.27</v>
      </c>
      <c r="F1352">
        <f t="shared" si="43"/>
        <v>3093.1865000000003</v>
      </c>
      <c r="G1352" t="s">
        <v>241</v>
      </c>
    </row>
    <row r="1353" spans="1:7" x14ac:dyDescent="0.25">
      <c r="A1353" s="133">
        <v>44042</v>
      </c>
      <c r="B1353" s="134">
        <v>74.88</v>
      </c>
      <c r="C1353" s="134">
        <f>INDEX('[2]cotton-prices-historical-chart-'!$B$10700:$B$12603,MATCH(A1353,'[2]cotton-prices-historical-chart-'!$A$10700:$A$12603,0))</f>
        <v>0.62819999999999998</v>
      </c>
      <c r="D1353" s="135">
        <f t="shared" si="42"/>
        <v>47.039615999999995</v>
      </c>
      <c r="E1353">
        <f>INDEX('[3]wti-crude-oil-prices-10-year-da'!$B$655:$B$2543,MATCH(A1353,'[3]wti-crude-oil-prices-10-year-da'!$A$655:$A$2543,0))</f>
        <v>39.92</v>
      </c>
      <c r="F1353">
        <f t="shared" si="43"/>
        <v>2989.2096000000001</v>
      </c>
      <c r="G1353" t="s">
        <v>241</v>
      </c>
    </row>
    <row r="1354" spans="1:7" x14ac:dyDescent="0.25">
      <c r="A1354" s="133">
        <v>44043</v>
      </c>
      <c r="B1354" s="134">
        <v>74.92</v>
      </c>
      <c r="C1354" s="134">
        <f>INDEX('[2]cotton-prices-historical-chart-'!$B$10700:$B$12603,MATCH(A1354,'[2]cotton-prices-historical-chart-'!$A$10700:$A$12603,0))</f>
        <v>0.623</v>
      </c>
      <c r="D1354" s="135">
        <f t="shared" si="42"/>
        <v>46.675159999999998</v>
      </c>
      <c r="E1354">
        <f>INDEX('[3]wti-crude-oil-prices-10-year-da'!$B$655:$B$2543,MATCH(A1354,'[3]wti-crude-oil-prices-10-year-da'!$A$655:$A$2543,0))</f>
        <v>40.270000000000003</v>
      </c>
      <c r="F1354">
        <f t="shared" si="43"/>
        <v>3017.0284000000001</v>
      </c>
      <c r="G1354" t="s">
        <v>241</v>
      </c>
    </row>
    <row r="1355" spans="1:7" x14ac:dyDescent="0.25">
      <c r="A1355" s="133">
        <v>44046</v>
      </c>
      <c r="B1355" s="134">
        <v>75.13</v>
      </c>
      <c r="C1355" s="134">
        <f>INDEX('[2]cotton-prices-historical-chart-'!$B$10700:$B$12603,MATCH(A1355,'[2]cotton-prices-historical-chart-'!$A$10700:$A$12603,0))</f>
        <v>0.63529999999999998</v>
      </c>
      <c r="D1355" s="135">
        <f t="shared" si="42"/>
        <v>47.730088999999992</v>
      </c>
      <c r="E1355">
        <f>INDEX('[3]wti-crude-oil-prices-10-year-da'!$B$655:$B$2543,MATCH(A1355,'[3]wti-crude-oil-prices-10-year-da'!$A$655:$A$2543,0))</f>
        <v>41.01</v>
      </c>
      <c r="F1355">
        <f t="shared" si="43"/>
        <v>3081.0812999999998</v>
      </c>
      <c r="G1355" t="s">
        <v>241</v>
      </c>
    </row>
    <row r="1356" spans="1:7" x14ac:dyDescent="0.25">
      <c r="A1356" s="133">
        <v>44047</v>
      </c>
      <c r="B1356" s="134">
        <v>75.03</v>
      </c>
      <c r="C1356" s="134">
        <f>INDEX('[2]cotton-prices-historical-chart-'!$B$10700:$B$12603,MATCH(A1356,'[2]cotton-prices-historical-chart-'!$A$10700:$A$12603,0))</f>
        <v>0.63929999999999998</v>
      </c>
      <c r="D1356" s="135">
        <f t="shared" si="42"/>
        <v>47.966678999999999</v>
      </c>
      <c r="E1356">
        <f>INDEX('[3]wti-crude-oil-prices-10-year-da'!$B$655:$B$2543,MATCH(A1356,'[3]wti-crude-oil-prices-10-year-da'!$A$655:$A$2543,0))</f>
        <v>41.7</v>
      </c>
      <c r="F1356">
        <f t="shared" si="43"/>
        <v>3128.7510000000002</v>
      </c>
      <c r="G1356" t="s">
        <v>241</v>
      </c>
    </row>
    <row r="1357" spans="1:7" x14ac:dyDescent="0.25">
      <c r="A1357" s="133">
        <v>44048</v>
      </c>
      <c r="B1357" s="134">
        <v>74.8</v>
      </c>
      <c r="C1357" s="134">
        <f>INDEX('[2]cotton-prices-historical-chart-'!$B$10700:$B$12603,MATCH(A1357,'[2]cotton-prices-historical-chart-'!$A$10700:$A$12603,0))</f>
        <v>0.64359999999999995</v>
      </c>
      <c r="D1357" s="135">
        <f t="shared" si="42"/>
        <v>48.141279999999995</v>
      </c>
      <c r="E1357">
        <f>INDEX('[3]wti-crude-oil-prices-10-year-da'!$B$655:$B$2543,MATCH(A1357,'[3]wti-crude-oil-prices-10-year-da'!$A$655:$A$2543,0))</f>
        <v>42.19</v>
      </c>
      <c r="F1357">
        <f t="shared" si="43"/>
        <v>3155.8119999999999</v>
      </c>
      <c r="G1357" t="s">
        <v>241</v>
      </c>
    </row>
    <row r="1358" spans="1:7" x14ac:dyDescent="0.25">
      <c r="A1358" s="133">
        <v>44049</v>
      </c>
      <c r="B1358" s="134">
        <v>74.900000000000006</v>
      </c>
      <c r="C1358" s="134">
        <f>INDEX('[2]cotton-prices-historical-chart-'!$B$10700:$B$12603,MATCH(A1358,'[2]cotton-prices-historical-chart-'!$A$10700:$A$12603,0))</f>
        <v>0.64410000000000001</v>
      </c>
      <c r="D1358" s="135">
        <f t="shared" si="42"/>
        <v>48.243090000000002</v>
      </c>
      <c r="E1358">
        <f>INDEX('[3]wti-crude-oil-prices-10-year-da'!$B$655:$B$2543,MATCH(A1358,'[3]wti-crude-oil-prices-10-year-da'!$A$655:$A$2543,0))</f>
        <v>41.95</v>
      </c>
      <c r="F1358">
        <f t="shared" si="43"/>
        <v>3142.0550000000003</v>
      </c>
      <c r="G1358" t="s">
        <v>241</v>
      </c>
    </row>
    <row r="1359" spans="1:7" x14ac:dyDescent="0.25">
      <c r="A1359" s="133">
        <v>44050</v>
      </c>
      <c r="B1359" s="134">
        <v>75.03</v>
      </c>
      <c r="C1359" s="134">
        <f>INDEX('[2]cotton-prices-historical-chart-'!$B$10700:$B$12603,MATCH(A1359,'[2]cotton-prices-historical-chart-'!$A$10700:$A$12603,0))</f>
        <v>0.61880000000000002</v>
      </c>
      <c r="D1359" s="135">
        <f t="shared" si="42"/>
        <v>46.428564000000001</v>
      </c>
      <c r="E1359">
        <f>INDEX('[3]wti-crude-oil-prices-10-year-da'!$B$655:$B$2543,MATCH(A1359,'[3]wti-crude-oil-prices-10-year-da'!$A$655:$A$2543,0))</f>
        <v>41.22</v>
      </c>
      <c r="F1359">
        <f t="shared" si="43"/>
        <v>3092.7366000000002</v>
      </c>
      <c r="G1359" t="s">
        <v>241</v>
      </c>
    </row>
    <row r="1360" spans="1:7" x14ac:dyDescent="0.25">
      <c r="A1360" s="133">
        <v>44053</v>
      </c>
      <c r="B1360" s="134">
        <v>74.88</v>
      </c>
      <c r="C1360" s="134">
        <f>INDEX('[2]cotton-prices-historical-chart-'!$B$10700:$B$12603,MATCH(A1360,'[2]cotton-prices-historical-chart-'!$A$10700:$A$12603,0))</f>
        <v>0.62339999999999995</v>
      </c>
      <c r="D1360" s="135">
        <f t="shared" si="42"/>
        <v>46.680191999999991</v>
      </c>
      <c r="E1360">
        <f>INDEX('[3]wti-crude-oil-prices-10-year-da'!$B$655:$B$2543,MATCH(A1360,'[3]wti-crude-oil-prices-10-year-da'!$A$655:$A$2543,0))</f>
        <v>41.94</v>
      </c>
      <c r="F1360">
        <f t="shared" si="43"/>
        <v>3140.4671999999996</v>
      </c>
      <c r="G1360" t="s">
        <v>241</v>
      </c>
    </row>
    <row r="1361" spans="1:7" x14ac:dyDescent="0.25">
      <c r="A1361" s="133">
        <v>44054</v>
      </c>
      <c r="B1361" s="134">
        <v>74.62</v>
      </c>
      <c r="C1361" s="134">
        <f>INDEX('[2]cotton-prices-historical-chart-'!$B$10700:$B$12603,MATCH(A1361,'[2]cotton-prices-historical-chart-'!$A$10700:$A$12603,0))</f>
        <v>0.63029999999999997</v>
      </c>
      <c r="D1361" s="135">
        <f t="shared" si="42"/>
        <v>47.032986000000001</v>
      </c>
      <c r="E1361">
        <f>INDEX('[3]wti-crude-oil-prices-10-year-da'!$B$655:$B$2543,MATCH(A1361,'[3]wti-crude-oil-prices-10-year-da'!$A$655:$A$2543,0))</f>
        <v>41.61</v>
      </c>
      <c r="F1361">
        <f t="shared" si="43"/>
        <v>3104.9382000000001</v>
      </c>
      <c r="G1361" t="s">
        <v>241</v>
      </c>
    </row>
    <row r="1362" spans="1:7" x14ac:dyDescent="0.25">
      <c r="A1362" s="133">
        <v>44055</v>
      </c>
      <c r="B1362" s="134">
        <v>74.78</v>
      </c>
      <c r="C1362" s="134">
        <f>INDEX('[2]cotton-prices-historical-chart-'!$B$10700:$B$12603,MATCH(A1362,'[2]cotton-prices-historical-chart-'!$A$10700:$A$12603,0))</f>
        <v>0.61839999999999995</v>
      </c>
      <c r="D1362" s="135">
        <f t="shared" si="42"/>
        <v>46.243952</v>
      </c>
      <c r="E1362">
        <f>INDEX('[3]wti-crude-oil-prices-10-year-da'!$B$655:$B$2543,MATCH(A1362,'[3]wti-crude-oil-prices-10-year-da'!$A$655:$A$2543,0))</f>
        <v>42.67</v>
      </c>
      <c r="F1362">
        <f t="shared" si="43"/>
        <v>3190.8626000000004</v>
      </c>
      <c r="G1362" t="s">
        <v>241</v>
      </c>
    </row>
    <row r="1363" spans="1:7" x14ac:dyDescent="0.25">
      <c r="A1363" s="133">
        <v>44056</v>
      </c>
      <c r="B1363" s="134">
        <v>74.83</v>
      </c>
      <c r="C1363" s="134">
        <f>INDEX('[2]cotton-prices-historical-chart-'!$B$10700:$B$12603,MATCH(A1363,'[2]cotton-prices-historical-chart-'!$A$10700:$A$12603,0))</f>
        <v>0.62429999999999997</v>
      </c>
      <c r="D1363" s="135">
        <f t="shared" si="42"/>
        <v>46.716368999999993</v>
      </c>
      <c r="E1363">
        <f>INDEX('[3]wti-crude-oil-prices-10-year-da'!$B$655:$B$2543,MATCH(A1363,'[3]wti-crude-oil-prices-10-year-da'!$A$655:$A$2543,0))</f>
        <v>42.24</v>
      </c>
      <c r="F1363">
        <f t="shared" si="43"/>
        <v>3160.8191999999999</v>
      </c>
      <c r="G1363" t="s">
        <v>241</v>
      </c>
    </row>
    <row r="1364" spans="1:7" x14ac:dyDescent="0.25">
      <c r="A1364" s="133">
        <v>44057</v>
      </c>
      <c r="B1364" s="134">
        <v>74.900000000000006</v>
      </c>
      <c r="C1364" s="134">
        <f>INDEX('[2]cotton-prices-historical-chart-'!$B$10700:$B$12603,MATCH(A1364,'[2]cotton-prices-historical-chart-'!$A$10700:$A$12603,0))</f>
        <v>0.62290000000000001</v>
      </c>
      <c r="D1364" s="135">
        <f t="shared" si="42"/>
        <v>46.655210000000004</v>
      </c>
      <c r="E1364">
        <f>INDEX('[3]wti-crude-oil-prices-10-year-da'!$B$655:$B$2543,MATCH(A1364,'[3]wti-crude-oil-prices-10-year-da'!$A$655:$A$2543,0))</f>
        <v>42.01</v>
      </c>
      <c r="F1364">
        <f t="shared" si="43"/>
        <v>3146.549</v>
      </c>
      <c r="G1364" t="s">
        <v>241</v>
      </c>
    </row>
    <row r="1365" spans="1:7" x14ac:dyDescent="0.25">
      <c r="A1365" s="133">
        <v>44060</v>
      </c>
      <c r="B1365" s="134">
        <v>74.739999999999995</v>
      </c>
      <c r="C1365" s="134">
        <f>INDEX('[2]cotton-prices-historical-chart-'!$B$10700:$B$12603,MATCH(A1365,'[2]cotton-prices-historical-chart-'!$A$10700:$A$12603,0))</f>
        <v>0.62619999999999998</v>
      </c>
      <c r="D1365" s="135">
        <f t="shared" si="42"/>
        <v>46.802187999999994</v>
      </c>
      <c r="E1365">
        <f>INDEX('[3]wti-crude-oil-prices-10-year-da'!$B$655:$B$2543,MATCH(A1365,'[3]wti-crude-oil-prices-10-year-da'!$A$655:$A$2543,0))</f>
        <v>42.945999999999998</v>
      </c>
      <c r="F1365">
        <f t="shared" si="43"/>
        <v>3209.7840399999995</v>
      </c>
      <c r="G1365" t="s">
        <v>241</v>
      </c>
    </row>
    <row r="1366" spans="1:7" x14ac:dyDescent="0.25">
      <c r="A1366" s="133">
        <v>44061</v>
      </c>
      <c r="B1366" s="134">
        <v>74.58</v>
      </c>
      <c r="C1366" s="134">
        <f>INDEX('[2]cotton-prices-historical-chart-'!$B$10700:$B$12603,MATCH(A1366,'[2]cotton-prices-historical-chart-'!$A$10700:$A$12603,0))</f>
        <v>0.62390000000000001</v>
      </c>
      <c r="D1366" s="135">
        <f t="shared" si="42"/>
        <v>46.530462</v>
      </c>
      <c r="E1366">
        <f>INDEX('[3]wti-crude-oil-prices-10-year-da'!$B$655:$B$2543,MATCH(A1366,'[3]wti-crude-oil-prices-10-year-da'!$A$655:$A$2543,0))</f>
        <v>42.981999999999999</v>
      </c>
      <c r="F1366">
        <f t="shared" si="43"/>
        <v>3205.5975599999997</v>
      </c>
      <c r="G1366" t="s">
        <v>241</v>
      </c>
    </row>
    <row r="1367" spans="1:7" x14ac:dyDescent="0.25">
      <c r="A1367" s="133">
        <v>44062</v>
      </c>
      <c r="B1367" s="134">
        <v>74.849999999999994</v>
      </c>
      <c r="C1367" s="134">
        <f>INDEX('[2]cotton-prices-historical-chart-'!$B$10700:$B$12603,MATCH(A1367,'[2]cotton-prices-historical-chart-'!$A$10700:$A$12603,0))</f>
        <v>0.6321</v>
      </c>
      <c r="D1367" s="135">
        <f t="shared" si="42"/>
        <v>47.312684999999995</v>
      </c>
      <c r="E1367">
        <f>INDEX('[3]wti-crude-oil-prices-10-year-da'!$B$655:$B$2543,MATCH(A1367,'[3]wti-crude-oil-prices-10-year-da'!$A$655:$A$2543,0))</f>
        <v>43.037999999999997</v>
      </c>
      <c r="F1367">
        <f t="shared" si="43"/>
        <v>3221.3942999999995</v>
      </c>
      <c r="G1367" t="s">
        <v>241</v>
      </c>
    </row>
    <row r="1368" spans="1:7" x14ac:dyDescent="0.25">
      <c r="A1368" s="133">
        <v>44063</v>
      </c>
      <c r="B1368" s="134">
        <v>75.010000000000005</v>
      </c>
      <c r="C1368" s="134">
        <f>INDEX('[2]cotton-prices-historical-chart-'!$B$10700:$B$12603,MATCH(A1368,'[2]cotton-prices-historical-chart-'!$A$10700:$A$12603,0))</f>
        <v>0.63919999999999999</v>
      </c>
      <c r="D1368" s="135">
        <f t="shared" si="42"/>
        <v>47.946392000000003</v>
      </c>
      <c r="E1368">
        <f>INDEX('[3]wti-crude-oil-prices-10-year-da'!$B$655:$B$2543,MATCH(A1368,'[3]wti-crude-oil-prices-10-year-da'!$A$655:$A$2543,0))</f>
        <v>42.771999999999998</v>
      </c>
      <c r="F1368">
        <f t="shared" si="43"/>
        <v>3208.3277200000002</v>
      </c>
      <c r="G1368" t="s">
        <v>241</v>
      </c>
    </row>
    <row r="1369" spans="1:7" x14ac:dyDescent="0.25">
      <c r="A1369" s="133">
        <v>44064</v>
      </c>
      <c r="B1369" s="134">
        <v>74.92</v>
      </c>
      <c r="C1369" s="134">
        <f>INDEX('[2]cotton-prices-historical-chart-'!$B$10700:$B$12603,MATCH(A1369,'[2]cotton-prices-historical-chart-'!$A$10700:$A$12603,0))</f>
        <v>0.63729999999999998</v>
      </c>
      <c r="D1369" s="135">
        <f t="shared" si="42"/>
        <v>47.746516</v>
      </c>
      <c r="E1369">
        <f>INDEX('[3]wti-crude-oil-prices-10-year-da'!$B$655:$B$2543,MATCH(A1369,'[3]wti-crude-oil-prices-10-year-da'!$A$655:$A$2543,0))</f>
        <v>42.34</v>
      </c>
      <c r="F1369">
        <f t="shared" si="43"/>
        <v>3172.1128000000003</v>
      </c>
      <c r="G1369" t="s">
        <v>241</v>
      </c>
    </row>
    <row r="1370" spans="1:7" x14ac:dyDescent="0.25">
      <c r="A1370" s="133">
        <v>44067</v>
      </c>
      <c r="B1370" s="134">
        <v>74.17</v>
      </c>
      <c r="C1370" s="134">
        <f>INDEX('[2]cotton-prices-historical-chart-'!$B$10700:$B$12603,MATCH(A1370,'[2]cotton-prices-historical-chart-'!$A$10700:$A$12603,0))</f>
        <v>0.65159999999999996</v>
      </c>
      <c r="D1370" s="135">
        <f t="shared" si="42"/>
        <v>48.329172</v>
      </c>
      <c r="E1370">
        <f>INDEX('[3]wti-crude-oil-prices-10-year-da'!$B$655:$B$2543,MATCH(A1370,'[3]wti-crude-oil-prices-10-year-da'!$A$655:$A$2543,0))</f>
        <v>42.62</v>
      </c>
      <c r="F1370">
        <f t="shared" si="43"/>
        <v>3161.1253999999999</v>
      </c>
      <c r="G1370" t="s">
        <v>241</v>
      </c>
    </row>
    <row r="1371" spans="1:7" x14ac:dyDescent="0.25">
      <c r="A1371" s="133">
        <v>44068</v>
      </c>
      <c r="B1371" s="134">
        <v>74.22</v>
      </c>
      <c r="C1371" s="134">
        <f>INDEX('[2]cotton-prices-historical-chart-'!$B$10700:$B$12603,MATCH(A1371,'[2]cotton-prices-historical-chart-'!$A$10700:$A$12603,0))</f>
        <v>0.64980000000000004</v>
      </c>
      <c r="D1371" s="135">
        <f t="shared" ref="D1371:D1434" si="44">C1371*B1371</f>
        <v>48.228156000000006</v>
      </c>
      <c r="E1371">
        <f>INDEX('[3]wti-crude-oil-prices-10-year-da'!$B$655:$B$2543,MATCH(A1371,'[3]wti-crude-oil-prices-10-year-da'!$A$655:$A$2543,0))</f>
        <v>43.35</v>
      </c>
      <c r="F1371">
        <f t="shared" si="43"/>
        <v>3217.4369999999999</v>
      </c>
      <c r="G1371" t="s">
        <v>241</v>
      </c>
    </row>
    <row r="1372" spans="1:7" x14ac:dyDescent="0.25">
      <c r="A1372" s="133">
        <v>44069</v>
      </c>
      <c r="B1372" s="134">
        <v>74.22</v>
      </c>
      <c r="C1372" s="134">
        <f>INDEX('[2]cotton-prices-historical-chart-'!$B$10700:$B$12603,MATCH(A1372,'[2]cotton-prices-historical-chart-'!$A$10700:$A$12603,0))</f>
        <v>0.64980000000000004</v>
      </c>
      <c r="D1372" s="135">
        <f t="shared" si="44"/>
        <v>48.228156000000006</v>
      </c>
      <c r="E1372">
        <f>INDEX('[3]wti-crude-oil-prices-10-year-da'!$B$655:$B$2543,MATCH(A1372,'[3]wti-crude-oil-prices-10-year-da'!$A$655:$A$2543,0))</f>
        <v>43.39</v>
      </c>
      <c r="F1372">
        <f t="shared" si="43"/>
        <v>3220.4058</v>
      </c>
      <c r="G1372" t="s">
        <v>241</v>
      </c>
    </row>
    <row r="1373" spans="1:7" x14ac:dyDescent="0.25">
      <c r="A1373" s="133">
        <v>44070</v>
      </c>
      <c r="B1373" s="134">
        <v>73.78</v>
      </c>
      <c r="C1373" s="134">
        <f>INDEX('[2]cotton-prices-historical-chart-'!$B$10700:$B$12603,MATCH(A1373,'[2]cotton-prices-historical-chart-'!$A$10700:$A$12603,0))</f>
        <v>0.64759999999999995</v>
      </c>
      <c r="D1373" s="135">
        <f t="shared" si="44"/>
        <v>47.779927999999998</v>
      </c>
      <c r="E1373">
        <f>INDEX('[3]wti-crude-oil-prices-10-year-da'!$B$655:$B$2543,MATCH(A1373,'[3]wti-crude-oil-prices-10-year-da'!$A$655:$A$2543,0))</f>
        <v>43.04</v>
      </c>
      <c r="F1373">
        <f t="shared" si="43"/>
        <v>3175.4911999999999</v>
      </c>
      <c r="G1373" t="s">
        <v>241</v>
      </c>
    </row>
    <row r="1374" spans="1:7" x14ac:dyDescent="0.25">
      <c r="A1374" s="133">
        <v>44071</v>
      </c>
      <c r="B1374" s="134">
        <v>73.13</v>
      </c>
      <c r="C1374" s="134">
        <f>INDEX('[2]cotton-prices-historical-chart-'!$B$10700:$B$12603,MATCH(A1374,'[2]cotton-prices-historical-chart-'!$A$10700:$A$12603,0))</f>
        <v>0.64370000000000005</v>
      </c>
      <c r="D1374" s="135">
        <f t="shared" si="44"/>
        <v>47.073781000000004</v>
      </c>
      <c r="E1374">
        <f>INDEX('[3]wti-crude-oil-prices-10-year-da'!$B$655:$B$2543,MATCH(A1374,'[3]wti-crude-oil-prices-10-year-da'!$A$655:$A$2543,0))</f>
        <v>42.97</v>
      </c>
      <c r="F1374">
        <f t="shared" si="43"/>
        <v>3142.3960999999999</v>
      </c>
      <c r="G1374" t="s">
        <v>241</v>
      </c>
    </row>
    <row r="1375" spans="1:7" x14ac:dyDescent="0.25">
      <c r="A1375" s="133">
        <v>44074</v>
      </c>
      <c r="B1375" s="134">
        <v>73.61</v>
      </c>
      <c r="C1375" s="134">
        <f>INDEX('[2]cotton-prices-historical-chart-'!$B$10700:$B$12603,MATCH(A1375,'[2]cotton-prices-historical-chart-'!$A$10700:$A$12603,0))</f>
        <v>0.64410000000000001</v>
      </c>
      <c r="D1375" s="135">
        <f t="shared" si="44"/>
        <v>47.412201000000003</v>
      </c>
      <c r="E1375">
        <f>INDEX('[3]wti-crude-oil-prices-10-year-da'!$B$655:$B$2543,MATCH(A1375,'[3]wti-crude-oil-prices-10-year-da'!$A$655:$A$2543,0))</f>
        <v>42.61</v>
      </c>
      <c r="F1375">
        <f t="shared" si="43"/>
        <v>3136.5221000000001</v>
      </c>
      <c r="G1375" t="s">
        <v>241</v>
      </c>
    </row>
    <row r="1376" spans="1:7" x14ac:dyDescent="0.25">
      <c r="A1376" s="133">
        <v>44075</v>
      </c>
      <c r="B1376" s="134">
        <v>73</v>
      </c>
      <c r="C1376" s="134">
        <f>INDEX('[2]cotton-prices-historical-chart-'!$B$10700:$B$12603,MATCH(A1376,'[2]cotton-prices-historical-chart-'!$A$10700:$A$12603,0))</f>
        <v>0.64659999999999995</v>
      </c>
      <c r="D1376" s="135">
        <f t="shared" si="44"/>
        <v>47.201799999999999</v>
      </c>
      <c r="E1376">
        <f>INDEX('[3]wti-crude-oil-prices-10-year-da'!$B$655:$B$2543,MATCH(A1376,'[3]wti-crude-oil-prices-10-year-da'!$A$655:$A$2543,0))</f>
        <v>42.76</v>
      </c>
      <c r="F1376">
        <f t="shared" si="43"/>
        <v>3121.48</v>
      </c>
      <c r="G1376" t="s">
        <v>241</v>
      </c>
    </row>
    <row r="1377" spans="1:7" x14ac:dyDescent="0.25">
      <c r="A1377" s="133">
        <v>44076</v>
      </c>
      <c r="B1377" s="134">
        <v>73.239999999999995</v>
      </c>
      <c r="C1377" s="134">
        <f>INDEX('[2]cotton-prices-historical-chart-'!$B$10700:$B$12603,MATCH(A1377,'[2]cotton-prices-historical-chart-'!$A$10700:$A$12603,0))</f>
        <v>0.64180000000000004</v>
      </c>
      <c r="D1377" s="135">
        <f t="shared" si="44"/>
        <v>47.005431999999999</v>
      </c>
      <c r="E1377">
        <f>INDEX('[3]wti-crude-oil-prices-10-year-da'!$B$655:$B$2543,MATCH(A1377,'[3]wti-crude-oil-prices-10-year-da'!$A$655:$A$2543,0))</f>
        <v>41.51</v>
      </c>
      <c r="F1377">
        <f t="shared" si="43"/>
        <v>3040.1923999999995</v>
      </c>
      <c r="G1377" t="s">
        <v>241</v>
      </c>
    </row>
    <row r="1378" spans="1:7" x14ac:dyDescent="0.25">
      <c r="A1378" s="133">
        <v>44077</v>
      </c>
      <c r="B1378" s="134">
        <v>73.39</v>
      </c>
      <c r="C1378" s="134">
        <f>INDEX('[2]cotton-prices-historical-chart-'!$B$10700:$B$12603,MATCH(A1378,'[2]cotton-prices-historical-chart-'!$A$10700:$A$12603,0))</f>
        <v>0.63560000000000005</v>
      </c>
      <c r="D1378" s="135">
        <f t="shared" si="44"/>
        <v>46.646684000000008</v>
      </c>
      <c r="E1378">
        <f>INDEX('[3]wti-crude-oil-prices-10-year-da'!$B$655:$B$2543,MATCH(A1378,'[3]wti-crude-oil-prices-10-year-da'!$A$655:$A$2543,0))</f>
        <v>41.37</v>
      </c>
      <c r="F1378">
        <f t="shared" si="43"/>
        <v>3036.1442999999999</v>
      </c>
      <c r="G1378" t="s">
        <v>241</v>
      </c>
    </row>
    <row r="1379" spans="1:7" x14ac:dyDescent="0.25">
      <c r="A1379" s="133">
        <v>44078</v>
      </c>
      <c r="B1379" s="134">
        <v>73.290000000000006</v>
      </c>
      <c r="C1379" s="134">
        <f>INDEX('[2]cotton-prices-historical-chart-'!$B$10700:$B$12603,MATCH(A1379,'[2]cotton-prices-historical-chart-'!$A$10700:$A$12603,0))</f>
        <v>0.64119999999999999</v>
      </c>
      <c r="D1379" s="135">
        <f t="shared" si="44"/>
        <v>46.993548000000004</v>
      </c>
      <c r="E1379">
        <f>INDEX('[3]wti-crude-oil-prices-10-year-da'!$B$655:$B$2543,MATCH(A1379,'[3]wti-crude-oil-prices-10-year-da'!$A$655:$A$2543,0))</f>
        <v>39.770000000000003</v>
      </c>
      <c r="F1379">
        <f t="shared" si="43"/>
        <v>2914.7433000000005</v>
      </c>
      <c r="G1379" t="s">
        <v>241</v>
      </c>
    </row>
    <row r="1380" spans="1:7" x14ac:dyDescent="0.25">
      <c r="A1380" s="133">
        <v>44081</v>
      </c>
      <c r="B1380" s="134">
        <v>73.45</v>
      </c>
      <c r="C1380" s="134">
        <f>INDEX('[2]cotton-prices-historical-chart-'!$B$10700:$B$12603,MATCH(A1380,'[2]cotton-prices-historical-chart-'!$A$10700:$A$12603,0))</f>
        <v>0.64119999999999999</v>
      </c>
      <c r="D1380" s="135">
        <f t="shared" si="44"/>
        <v>47.096139999999998</v>
      </c>
      <c r="E1380" t="e">
        <f>INDEX('[3]wti-crude-oil-prices-10-year-da'!$B$655:$B$2543,MATCH(A1380,'[3]wti-crude-oil-prices-10-year-da'!$A$655:$A$2543,0))</f>
        <v>#N/A</v>
      </c>
      <c r="F1380" t="str">
        <f t="shared" si="43"/>
        <v/>
      </c>
      <c r="G1380" t="s">
        <v>241</v>
      </c>
    </row>
    <row r="1381" spans="1:7" x14ac:dyDescent="0.25">
      <c r="A1381" s="133">
        <v>44082</v>
      </c>
      <c r="B1381" s="134">
        <v>73.75</v>
      </c>
      <c r="C1381" s="134">
        <f>INDEX('[2]cotton-prices-historical-chart-'!$B$10700:$B$12603,MATCH(A1381,'[2]cotton-prices-historical-chart-'!$A$10700:$A$12603,0))</f>
        <v>0.63190000000000002</v>
      </c>
      <c r="D1381" s="135">
        <f t="shared" si="44"/>
        <v>46.602625000000003</v>
      </c>
      <c r="E1381">
        <f>INDEX('[3]wti-crude-oil-prices-10-year-da'!$B$655:$B$2543,MATCH(A1381,'[3]wti-crude-oil-prices-10-year-da'!$A$655:$A$2543,0))</f>
        <v>36.76</v>
      </c>
      <c r="F1381">
        <f t="shared" si="43"/>
        <v>2711.0499999999997</v>
      </c>
      <c r="G1381" t="s">
        <v>241</v>
      </c>
    </row>
    <row r="1382" spans="1:7" x14ac:dyDescent="0.25">
      <c r="A1382" s="133">
        <v>44083</v>
      </c>
      <c r="B1382" s="134">
        <v>73.31</v>
      </c>
      <c r="C1382" s="134">
        <f>INDEX('[2]cotton-prices-historical-chart-'!$B$10700:$B$12603,MATCH(A1382,'[2]cotton-prices-historical-chart-'!$A$10700:$A$12603,0))</f>
        <v>0.63349999999999995</v>
      </c>
      <c r="D1382" s="135">
        <f t="shared" si="44"/>
        <v>46.441884999999999</v>
      </c>
      <c r="E1382">
        <f>INDEX('[3]wti-crude-oil-prices-10-year-da'!$B$655:$B$2543,MATCH(A1382,'[3]wti-crude-oil-prices-10-year-da'!$A$655:$A$2543,0))</f>
        <v>38.049999999999997</v>
      </c>
      <c r="F1382">
        <f t="shared" si="43"/>
        <v>2789.4454999999998</v>
      </c>
      <c r="G1382" t="s">
        <v>241</v>
      </c>
    </row>
    <row r="1383" spans="1:7" x14ac:dyDescent="0.25">
      <c r="A1383" s="133">
        <v>44084</v>
      </c>
      <c r="B1383" s="134">
        <v>73.44</v>
      </c>
      <c r="C1383" s="134">
        <f>INDEX('[2]cotton-prices-historical-chart-'!$B$10700:$B$12603,MATCH(A1383,'[2]cotton-prices-historical-chart-'!$A$10700:$A$12603,0))</f>
        <v>0.63959999999999995</v>
      </c>
      <c r="D1383" s="135">
        <f t="shared" si="44"/>
        <v>46.972223999999997</v>
      </c>
      <c r="E1383">
        <f>INDEX('[3]wti-crude-oil-prices-10-year-da'!$B$655:$B$2543,MATCH(A1383,'[3]wti-crude-oil-prices-10-year-da'!$A$655:$A$2543,0))</f>
        <v>37.299999999999997</v>
      </c>
      <c r="F1383">
        <f t="shared" si="43"/>
        <v>2739.3119999999999</v>
      </c>
      <c r="G1383" t="s">
        <v>241</v>
      </c>
    </row>
    <row r="1384" spans="1:7" x14ac:dyDescent="0.25">
      <c r="A1384" s="133">
        <v>44085</v>
      </c>
      <c r="B1384" s="134">
        <v>73.48</v>
      </c>
      <c r="C1384" s="134">
        <f>INDEX('[2]cotton-prices-historical-chart-'!$B$10700:$B$12603,MATCH(A1384,'[2]cotton-prices-historical-chart-'!$A$10700:$A$12603,0))</f>
        <v>0.64059999999999995</v>
      </c>
      <c r="D1384" s="135">
        <f t="shared" si="44"/>
        <v>47.071287999999996</v>
      </c>
      <c r="E1384">
        <f>INDEX('[3]wti-crude-oil-prices-10-year-da'!$B$655:$B$2543,MATCH(A1384,'[3]wti-crude-oil-prices-10-year-da'!$A$655:$A$2543,0))</f>
        <v>37.33</v>
      </c>
      <c r="F1384">
        <f t="shared" si="43"/>
        <v>2743.0084000000002</v>
      </c>
      <c r="G1384" t="s">
        <v>241</v>
      </c>
    </row>
    <row r="1385" spans="1:7" x14ac:dyDescent="0.25">
      <c r="A1385" s="133">
        <v>44088</v>
      </c>
      <c r="B1385" s="134">
        <v>73.39</v>
      </c>
      <c r="C1385" s="134">
        <f>INDEX('[2]cotton-prices-historical-chart-'!$B$10700:$B$12603,MATCH(A1385,'[2]cotton-prices-historical-chart-'!$A$10700:$A$12603,0))</f>
        <v>0.65459999999999996</v>
      </c>
      <c r="D1385" s="135">
        <f t="shared" si="44"/>
        <v>48.041093999999994</v>
      </c>
      <c r="E1385">
        <f>INDEX('[3]wti-crude-oil-prices-10-year-da'!$B$655:$B$2543,MATCH(A1385,'[3]wti-crude-oil-prices-10-year-da'!$A$655:$A$2543,0))</f>
        <v>37.26</v>
      </c>
      <c r="F1385">
        <f t="shared" si="43"/>
        <v>2734.5113999999999</v>
      </c>
      <c r="G1385" t="s">
        <v>241</v>
      </c>
    </row>
    <row r="1386" spans="1:7" x14ac:dyDescent="0.25">
      <c r="A1386" s="133">
        <v>44089</v>
      </c>
      <c r="B1386" s="134">
        <v>73.61</v>
      </c>
      <c r="C1386" s="134">
        <f>INDEX('[2]cotton-prices-historical-chart-'!$B$10700:$B$12603,MATCH(A1386,'[2]cotton-prices-historical-chart-'!$A$10700:$A$12603,0))</f>
        <v>0.65390000000000004</v>
      </c>
      <c r="D1386" s="135">
        <f t="shared" si="44"/>
        <v>48.133579000000005</v>
      </c>
      <c r="E1386">
        <f>INDEX('[3]wti-crude-oil-prices-10-year-da'!$B$655:$B$2543,MATCH(A1386,'[3]wti-crude-oil-prices-10-year-da'!$A$655:$A$2543,0))</f>
        <v>38.28</v>
      </c>
      <c r="F1386">
        <f t="shared" si="43"/>
        <v>2817.7908000000002</v>
      </c>
      <c r="G1386" t="s">
        <v>241</v>
      </c>
    </row>
    <row r="1387" spans="1:7" x14ac:dyDescent="0.25">
      <c r="A1387" s="133">
        <v>44090</v>
      </c>
      <c r="B1387" s="134">
        <v>73.55</v>
      </c>
      <c r="C1387" s="134">
        <f>INDEX('[2]cotton-prices-historical-chart-'!$B$10700:$B$12603,MATCH(A1387,'[2]cotton-prices-historical-chart-'!$A$10700:$A$12603,0))</f>
        <v>0.64970000000000006</v>
      </c>
      <c r="D1387" s="135">
        <f t="shared" si="44"/>
        <v>47.785435</v>
      </c>
      <c r="E1387">
        <f>INDEX('[3]wti-crude-oil-prices-10-year-da'!$B$655:$B$2543,MATCH(A1387,'[3]wti-crude-oil-prices-10-year-da'!$A$655:$A$2543,0))</f>
        <v>40.159999999999997</v>
      </c>
      <c r="F1387">
        <f t="shared" si="43"/>
        <v>2953.7679999999996</v>
      </c>
      <c r="G1387">
        <v>163.27000000000001</v>
      </c>
    </row>
    <row r="1388" spans="1:7" x14ac:dyDescent="0.25">
      <c r="A1388" s="133">
        <v>44091</v>
      </c>
      <c r="B1388" s="134">
        <v>73.59</v>
      </c>
      <c r="C1388" s="134">
        <f>INDEX('[2]cotton-prices-historical-chart-'!$B$10700:$B$12603,MATCH(A1388,'[2]cotton-prices-historical-chart-'!$A$10700:$A$12603,0))</f>
        <v>0.64349999999999996</v>
      </c>
      <c r="D1388" s="135">
        <f t="shared" si="44"/>
        <v>47.355165</v>
      </c>
      <c r="E1388">
        <f>INDEX('[3]wti-crude-oil-prices-10-year-da'!$B$655:$B$2543,MATCH(A1388,'[3]wti-crude-oil-prices-10-year-da'!$A$655:$A$2543,0))</f>
        <v>41.02</v>
      </c>
      <c r="F1388">
        <f t="shared" si="43"/>
        <v>3018.6618000000003</v>
      </c>
      <c r="G1388">
        <v>158.59</v>
      </c>
    </row>
    <row r="1389" spans="1:7" x14ac:dyDescent="0.25">
      <c r="A1389" s="133">
        <v>44092</v>
      </c>
      <c r="B1389" s="134">
        <v>73.540000000000006</v>
      </c>
      <c r="C1389" s="134">
        <f>INDEX('[2]cotton-prices-historical-chart-'!$B$10700:$B$12603,MATCH(A1389,'[2]cotton-prices-historical-chart-'!$A$10700:$A$12603,0))</f>
        <v>0.64159999999999995</v>
      </c>
      <c r="D1389" s="135">
        <f t="shared" si="44"/>
        <v>47.183264000000001</v>
      </c>
      <c r="E1389">
        <f>INDEX('[3]wti-crude-oil-prices-10-year-da'!$B$655:$B$2543,MATCH(A1389,'[3]wti-crude-oil-prices-10-year-da'!$A$655:$A$2543,0))</f>
        <v>41.194000000000003</v>
      </c>
      <c r="F1389">
        <f t="shared" si="43"/>
        <v>3029.4067600000003</v>
      </c>
      <c r="G1389">
        <v>157.25</v>
      </c>
    </row>
    <row r="1390" spans="1:7" x14ac:dyDescent="0.25">
      <c r="A1390" s="133">
        <v>44095</v>
      </c>
      <c r="B1390" s="134">
        <v>73.53</v>
      </c>
      <c r="C1390" s="134">
        <f>INDEX('[2]cotton-prices-historical-chart-'!$B$10700:$B$12603,MATCH(A1390,'[2]cotton-prices-historical-chart-'!$A$10700:$A$12603,0))</f>
        <v>0.63739999999999997</v>
      </c>
      <c r="D1390" s="135">
        <f t="shared" si="44"/>
        <v>46.868021999999996</v>
      </c>
      <c r="E1390">
        <f>INDEX('[3]wti-crude-oil-prices-10-year-da'!$B$655:$B$2543,MATCH(A1390,'[3]wti-crude-oil-prices-10-year-da'!$A$655:$A$2543,0))</f>
        <v>39.448</v>
      </c>
      <c r="F1390">
        <f t="shared" si="43"/>
        <v>2900.6114400000001</v>
      </c>
      <c r="G1390">
        <v>151.20999999999998</v>
      </c>
    </row>
    <row r="1391" spans="1:7" x14ac:dyDescent="0.25">
      <c r="A1391" s="133">
        <v>44096</v>
      </c>
      <c r="B1391" s="134">
        <v>73.52</v>
      </c>
      <c r="C1391" s="134">
        <f>INDEX('[2]cotton-prices-historical-chart-'!$B$10700:$B$12603,MATCH(A1391,'[2]cotton-prices-historical-chart-'!$A$10700:$A$12603,0))</f>
        <v>0.63839999999999997</v>
      </c>
      <c r="D1391" s="135">
        <f t="shared" si="44"/>
        <v>46.935167999999997</v>
      </c>
      <c r="E1391">
        <f>INDEX('[3]wti-crude-oil-prices-10-year-da'!$B$655:$B$2543,MATCH(A1391,'[3]wti-crude-oil-prices-10-year-da'!$A$655:$A$2543,0))</f>
        <v>39.76</v>
      </c>
      <c r="F1391">
        <f t="shared" si="43"/>
        <v>2923.1551999999997</v>
      </c>
      <c r="G1391">
        <v>149.09</v>
      </c>
    </row>
    <row r="1392" spans="1:7" x14ac:dyDescent="0.25">
      <c r="A1392" s="133">
        <v>44097</v>
      </c>
      <c r="B1392" s="134">
        <v>73.58</v>
      </c>
      <c r="C1392" s="134">
        <f>INDEX('[2]cotton-prices-historical-chart-'!$B$10700:$B$12603,MATCH(A1392,'[2]cotton-prices-historical-chart-'!$A$10700:$A$12603,0))</f>
        <v>0.63759999999999994</v>
      </c>
      <c r="D1392" s="135">
        <f t="shared" si="44"/>
        <v>46.914607999999994</v>
      </c>
      <c r="E1392">
        <f>INDEX('[3]wti-crude-oil-prices-10-year-da'!$B$655:$B$2543,MATCH(A1392,'[3]wti-crude-oil-prices-10-year-da'!$A$655:$A$2543,0))</f>
        <v>39.93</v>
      </c>
      <c r="F1392">
        <f t="shared" si="43"/>
        <v>2938.0493999999999</v>
      </c>
      <c r="G1392">
        <v>148.32</v>
      </c>
    </row>
    <row r="1393" spans="1:7" x14ac:dyDescent="0.25">
      <c r="A1393" s="133">
        <v>44098</v>
      </c>
      <c r="B1393" s="134">
        <v>73.91</v>
      </c>
      <c r="C1393" s="134">
        <f>INDEX('[2]cotton-prices-historical-chart-'!$B$10700:$B$12603,MATCH(A1393,'[2]cotton-prices-historical-chart-'!$A$10700:$A$12603,0))</f>
        <v>0.63970000000000005</v>
      </c>
      <c r="D1393" s="135">
        <f t="shared" si="44"/>
        <v>47.280227000000004</v>
      </c>
      <c r="E1393">
        <f>INDEX('[3]wti-crude-oil-prices-10-year-da'!$B$655:$B$2543,MATCH(A1393,'[3]wti-crude-oil-prices-10-year-da'!$A$655:$A$2543,0))</f>
        <v>40.31</v>
      </c>
      <c r="F1393">
        <f t="shared" si="43"/>
        <v>2979.3121000000001</v>
      </c>
      <c r="G1393">
        <v>147.22</v>
      </c>
    </row>
    <row r="1394" spans="1:7" x14ac:dyDescent="0.25">
      <c r="A1394" s="133">
        <v>44099</v>
      </c>
      <c r="B1394" s="134">
        <v>73.69</v>
      </c>
      <c r="C1394" s="134">
        <f>INDEX('[2]cotton-prices-historical-chart-'!$B$10700:$B$12603,MATCH(A1394,'[2]cotton-prices-historical-chart-'!$A$10700:$A$12603,0))</f>
        <v>0.6492</v>
      </c>
      <c r="D1394" s="135">
        <f t="shared" si="44"/>
        <v>47.839548000000001</v>
      </c>
      <c r="E1394">
        <f>INDEX('[3]wti-crude-oil-prices-10-year-da'!$B$655:$B$2543,MATCH(A1394,'[3]wti-crude-oil-prices-10-year-da'!$A$655:$A$2543,0))</f>
        <v>40.25</v>
      </c>
      <c r="F1394">
        <f t="shared" si="43"/>
        <v>2966.0225</v>
      </c>
      <c r="G1394">
        <v>155.52000000000001</v>
      </c>
    </row>
    <row r="1395" spans="1:7" x14ac:dyDescent="0.25">
      <c r="A1395" s="133">
        <v>44102</v>
      </c>
      <c r="B1395" s="134">
        <v>73.77</v>
      </c>
      <c r="C1395" s="134">
        <f>INDEX('[2]cotton-prices-historical-chart-'!$B$10700:$B$12603,MATCH(A1395,'[2]cotton-prices-historical-chart-'!$A$10700:$A$12603,0))</f>
        <v>0.6492</v>
      </c>
      <c r="D1395" s="135">
        <f t="shared" si="44"/>
        <v>47.891483999999998</v>
      </c>
      <c r="E1395">
        <f>INDEX('[3]wti-crude-oil-prices-10-year-da'!$B$655:$B$2543,MATCH(A1395,'[3]wti-crude-oil-prices-10-year-da'!$A$655:$A$2543,0))</f>
        <v>40.6</v>
      </c>
      <c r="F1395">
        <f t="shared" si="43"/>
        <v>2995.0619999999999</v>
      </c>
      <c r="G1395">
        <v>164.41</v>
      </c>
    </row>
    <row r="1396" spans="1:7" x14ac:dyDescent="0.25">
      <c r="A1396" s="133">
        <v>44103</v>
      </c>
      <c r="B1396" s="134">
        <v>73.760000000000005</v>
      </c>
      <c r="C1396" s="134">
        <f>INDEX('[2]cotton-prices-historical-chart-'!$B$10700:$B$12603,MATCH(A1396,'[2]cotton-prices-historical-chart-'!$A$10700:$A$12603,0))</f>
        <v>0.64770000000000005</v>
      </c>
      <c r="D1396" s="135">
        <f t="shared" si="44"/>
        <v>47.774352000000007</v>
      </c>
      <c r="E1396">
        <f>INDEX('[3]wti-crude-oil-prices-10-year-da'!$B$655:$B$2543,MATCH(A1396,'[3]wti-crude-oil-prices-10-year-da'!$A$655:$A$2543,0))</f>
        <v>39.29</v>
      </c>
      <c r="F1396">
        <f t="shared" si="43"/>
        <v>2898.0304000000001</v>
      </c>
      <c r="G1396">
        <v>163.30000000000001</v>
      </c>
    </row>
    <row r="1397" spans="1:7" x14ac:dyDescent="0.25">
      <c r="A1397" s="133">
        <v>44104</v>
      </c>
      <c r="B1397" s="134">
        <v>73.540000000000006</v>
      </c>
      <c r="C1397" s="134">
        <f>INDEX('[2]cotton-prices-historical-chart-'!$B$10700:$B$12603,MATCH(A1397,'[2]cotton-prices-historical-chart-'!$A$10700:$A$12603,0))</f>
        <v>0.65529999999999999</v>
      </c>
      <c r="D1397" s="135">
        <f t="shared" si="44"/>
        <v>48.190762000000007</v>
      </c>
      <c r="E1397">
        <f>INDEX('[3]wti-crude-oil-prices-10-year-da'!$B$655:$B$2543,MATCH(A1397,'[3]wti-crude-oil-prices-10-year-da'!$A$655:$A$2543,0))</f>
        <v>40.22</v>
      </c>
      <c r="F1397">
        <f t="shared" si="43"/>
        <v>2957.7788</v>
      </c>
      <c r="G1397">
        <v>160.16</v>
      </c>
    </row>
    <row r="1398" spans="1:7" x14ac:dyDescent="0.25">
      <c r="A1398" s="133">
        <v>44105</v>
      </c>
      <c r="B1398" s="134">
        <v>73.22</v>
      </c>
      <c r="C1398" s="134">
        <f>INDEX('[2]cotton-prices-historical-chart-'!$B$10700:$B$12603,MATCH(A1398,'[2]cotton-prices-historical-chart-'!$A$10700:$A$12603,0))</f>
        <v>0.65910000000000002</v>
      </c>
      <c r="D1398" s="135">
        <f t="shared" si="44"/>
        <v>48.259301999999998</v>
      </c>
      <c r="E1398">
        <f>INDEX('[3]wti-crude-oil-prices-10-year-da'!$B$655:$B$2543,MATCH(A1398,'[3]wti-crude-oil-prices-10-year-da'!$A$655:$A$2543,0))</f>
        <v>38.72</v>
      </c>
      <c r="F1398">
        <f t="shared" si="43"/>
        <v>2835.0783999999999</v>
      </c>
      <c r="G1398">
        <v>161.91</v>
      </c>
    </row>
    <row r="1399" spans="1:7" x14ac:dyDescent="0.25">
      <c r="A1399" s="133">
        <v>44106</v>
      </c>
      <c r="B1399" s="134">
        <v>73.349999999999994</v>
      </c>
      <c r="C1399" s="134">
        <f>INDEX('[2]cotton-prices-historical-chart-'!$B$10700:$B$12603,MATCH(A1399,'[2]cotton-prices-historical-chart-'!$A$10700:$A$12603,0))</f>
        <v>0.65820000000000001</v>
      </c>
      <c r="D1399" s="135">
        <f t="shared" si="44"/>
        <v>48.278969999999994</v>
      </c>
      <c r="E1399">
        <f>INDEX('[3]wti-crude-oil-prices-10-year-da'!$B$655:$B$2543,MATCH(A1399,'[3]wti-crude-oil-prices-10-year-da'!$A$655:$A$2543,0))</f>
        <v>37.049999999999997</v>
      </c>
      <c r="F1399">
        <f t="shared" si="43"/>
        <v>2717.6174999999994</v>
      </c>
      <c r="G1399" t="s">
        <v>241</v>
      </c>
    </row>
    <row r="1400" spans="1:7" x14ac:dyDescent="0.25">
      <c r="A1400" s="133">
        <v>44109</v>
      </c>
      <c r="B1400" s="134">
        <v>73.12</v>
      </c>
      <c r="C1400" s="134">
        <f>INDEX('[2]cotton-prices-historical-chart-'!$B$10700:$B$12603,MATCH(A1400,'[2]cotton-prices-historical-chart-'!$A$10700:$A$12603,0))</f>
        <v>0.6603</v>
      </c>
      <c r="D1400" s="135">
        <f t="shared" si="44"/>
        <v>48.281136000000004</v>
      </c>
      <c r="E1400">
        <f>INDEX('[3]wti-crude-oil-prices-10-year-da'!$B$655:$B$2543,MATCH(A1400,'[3]wti-crude-oil-prices-10-year-da'!$A$655:$A$2543,0))</f>
        <v>39.22</v>
      </c>
      <c r="F1400">
        <f t="shared" si="43"/>
        <v>2867.7664</v>
      </c>
      <c r="G1400">
        <v>164.49</v>
      </c>
    </row>
    <row r="1401" spans="1:7" x14ac:dyDescent="0.25">
      <c r="A1401" s="133">
        <v>44110</v>
      </c>
      <c r="B1401" s="134">
        <v>73.44</v>
      </c>
      <c r="C1401" s="134">
        <f>INDEX('[2]cotton-prices-historical-chart-'!$B$10700:$B$12603,MATCH(A1401,'[2]cotton-prices-historical-chart-'!$A$10700:$A$12603,0))</f>
        <v>0.66859999999999997</v>
      </c>
      <c r="D1401" s="135">
        <f t="shared" si="44"/>
        <v>49.101983999999995</v>
      </c>
      <c r="E1401">
        <f>INDEX('[3]wti-crude-oil-prices-10-year-da'!$B$655:$B$2543,MATCH(A1401,'[3]wti-crude-oil-prices-10-year-da'!$A$655:$A$2543,0))</f>
        <v>40.67</v>
      </c>
      <c r="F1401">
        <f t="shared" si="43"/>
        <v>2986.8047999999999</v>
      </c>
      <c r="G1401">
        <v>164.88</v>
      </c>
    </row>
    <row r="1402" spans="1:7" x14ac:dyDescent="0.25">
      <c r="A1402" s="133">
        <v>44111</v>
      </c>
      <c r="B1402" s="134">
        <v>73.34</v>
      </c>
      <c r="C1402" s="134">
        <f>INDEX('[2]cotton-prices-historical-chart-'!$B$10700:$B$12603,MATCH(A1402,'[2]cotton-prices-historical-chart-'!$A$10700:$A$12603,0))</f>
        <v>0.67589999999999995</v>
      </c>
      <c r="D1402" s="135">
        <f t="shared" si="44"/>
        <v>49.570506000000002</v>
      </c>
      <c r="E1402">
        <f>INDEX('[3]wti-crude-oil-prices-10-year-da'!$B$655:$B$2543,MATCH(A1402,'[3]wti-crude-oil-prices-10-year-da'!$A$655:$A$2543,0))</f>
        <v>39.950000000000003</v>
      </c>
      <c r="F1402">
        <f t="shared" si="43"/>
        <v>2929.9330000000004</v>
      </c>
      <c r="G1402">
        <v>163.41</v>
      </c>
    </row>
    <row r="1403" spans="1:7" x14ac:dyDescent="0.25">
      <c r="A1403" s="133">
        <v>44112</v>
      </c>
      <c r="B1403" s="134">
        <v>73.3</v>
      </c>
      <c r="C1403" s="134">
        <f>INDEX('[2]cotton-prices-historical-chart-'!$B$10700:$B$12603,MATCH(A1403,'[2]cotton-prices-historical-chart-'!$A$10700:$A$12603,0))</f>
        <v>0.67490000000000006</v>
      </c>
      <c r="D1403" s="135">
        <f t="shared" si="44"/>
        <v>49.470170000000003</v>
      </c>
      <c r="E1403">
        <f>INDEX('[3]wti-crude-oil-prices-10-year-da'!$B$655:$B$2543,MATCH(A1403,'[3]wti-crude-oil-prices-10-year-da'!$A$655:$A$2543,0))</f>
        <v>41.19</v>
      </c>
      <c r="F1403">
        <f t="shared" si="43"/>
        <v>3019.2269999999999</v>
      </c>
      <c r="G1403">
        <v>158.57</v>
      </c>
    </row>
    <row r="1404" spans="1:7" x14ac:dyDescent="0.25">
      <c r="A1404" s="133">
        <v>44113</v>
      </c>
      <c r="B1404" s="134">
        <v>73</v>
      </c>
      <c r="C1404" s="134">
        <f>INDEX('[2]cotton-prices-historical-chart-'!$B$10700:$B$12603,MATCH(A1404,'[2]cotton-prices-historical-chart-'!$A$10700:$A$12603,0))</f>
        <v>0.6764</v>
      </c>
      <c r="D1404" s="135">
        <f t="shared" si="44"/>
        <v>49.377200000000002</v>
      </c>
      <c r="E1404">
        <f>INDEX('[3]wti-crude-oil-prices-10-year-da'!$B$655:$B$2543,MATCH(A1404,'[3]wti-crude-oil-prices-10-year-da'!$A$655:$A$2543,0))</f>
        <v>40.6</v>
      </c>
      <c r="F1404">
        <f t="shared" si="43"/>
        <v>2963.8</v>
      </c>
      <c r="G1404">
        <v>156.82999999999998</v>
      </c>
    </row>
    <row r="1405" spans="1:7" x14ac:dyDescent="0.25">
      <c r="A1405" s="133">
        <v>44116</v>
      </c>
      <c r="B1405" s="134">
        <v>73.319999999999993</v>
      </c>
      <c r="C1405" s="134">
        <f>INDEX('[2]cotton-prices-historical-chart-'!$B$10700:$B$12603,MATCH(A1405,'[2]cotton-prices-historical-chart-'!$A$10700:$A$12603,0))</f>
        <v>0.68369999999999997</v>
      </c>
      <c r="D1405" s="135">
        <f t="shared" si="44"/>
        <v>50.128883999999992</v>
      </c>
      <c r="E1405">
        <f>INDEX('[3]wti-crude-oil-prices-10-year-da'!$B$655:$B$2543,MATCH(A1405,'[3]wti-crude-oil-prices-10-year-da'!$A$655:$A$2543,0))</f>
        <v>39.43</v>
      </c>
      <c r="F1405">
        <f t="shared" si="43"/>
        <v>2891.0075999999999</v>
      </c>
      <c r="G1405">
        <v>153.05000000000001</v>
      </c>
    </row>
    <row r="1406" spans="1:7" x14ac:dyDescent="0.25">
      <c r="A1406" s="133">
        <v>44117</v>
      </c>
      <c r="B1406" s="134">
        <v>73.41</v>
      </c>
      <c r="C1406" s="134">
        <f>INDEX('[2]cotton-prices-historical-chart-'!$B$10700:$B$12603,MATCH(A1406,'[2]cotton-prices-historical-chart-'!$A$10700:$A$12603,0))</f>
        <v>0.68830000000000002</v>
      </c>
      <c r="D1406" s="135">
        <f t="shared" si="44"/>
        <v>50.528103000000002</v>
      </c>
      <c r="E1406">
        <f>INDEX('[3]wti-crude-oil-prices-10-year-da'!$B$655:$B$2543,MATCH(A1406,'[3]wti-crude-oil-prices-10-year-da'!$A$655:$A$2543,0))</f>
        <v>40.200000000000003</v>
      </c>
      <c r="F1406">
        <f t="shared" si="43"/>
        <v>2951.0819999999999</v>
      </c>
      <c r="G1406">
        <v>154.79000000000002</v>
      </c>
    </row>
    <row r="1407" spans="1:7" x14ac:dyDescent="0.25">
      <c r="A1407" s="133">
        <v>44118</v>
      </c>
      <c r="B1407" s="134">
        <v>73.3</v>
      </c>
      <c r="C1407" s="134">
        <f>INDEX('[2]cotton-prices-historical-chart-'!$B$10700:$B$12603,MATCH(A1407,'[2]cotton-prices-historical-chart-'!$A$10700:$A$12603,0))</f>
        <v>0.68930000000000002</v>
      </c>
      <c r="D1407" s="135">
        <f t="shared" si="44"/>
        <v>50.525689999999997</v>
      </c>
      <c r="E1407">
        <f>INDEX('[3]wti-crude-oil-prices-10-year-da'!$B$655:$B$2543,MATCH(A1407,'[3]wti-crude-oil-prices-10-year-da'!$A$655:$A$2543,0))</f>
        <v>41.04</v>
      </c>
      <c r="F1407">
        <f t="shared" si="43"/>
        <v>3008.232</v>
      </c>
      <c r="G1407">
        <v>154.06</v>
      </c>
    </row>
    <row r="1408" spans="1:7" x14ac:dyDescent="0.25">
      <c r="A1408" s="133">
        <v>44119</v>
      </c>
      <c r="B1408" s="134">
        <v>73.44</v>
      </c>
      <c r="C1408" s="134">
        <f>INDEX('[2]cotton-prices-historical-chart-'!$B$10700:$B$12603,MATCH(A1408,'[2]cotton-prices-historical-chart-'!$A$10700:$A$12603,0))</f>
        <v>0.69220000000000004</v>
      </c>
      <c r="D1408" s="135">
        <f t="shared" si="44"/>
        <v>50.835168000000003</v>
      </c>
      <c r="E1408">
        <f>INDEX('[3]wti-crude-oil-prices-10-year-da'!$B$655:$B$2543,MATCH(A1408,'[3]wti-crude-oil-prices-10-year-da'!$A$655:$A$2543,0))</f>
        <v>41.015999999999998</v>
      </c>
      <c r="F1408">
        <f t="shared" si="43"/>
        <v>3012.2150399999996</v>
      </c>
      <c r="G1408">
        <v>151.80000000000001</v>
      </c>
    </row>
    <row r="1409" spans="1:7" x14ac:dyDescent="0.25">
      <c r="A1409" s="133">
        <v>44120</v>
      </c>
      <c r="B1409" s="134">
        <v>73.44</v>
      </c>
      <c r="C1409" s="134">
        <f>INDEX('[2]cotton-prices-historical-chart-'!$B$10700:$B$12603,MATCH(A1409,'[2]cotton-prices-historical-chart-'!$A$10700:$A$12603,0))</f>
        <v>0.69920000000000004</v>
      </c>
      <c r="D1409" s="135">
        <f t="shared" si="44"/>
        <v>51.349248000000003</v>
      </c>
      <c r="E1409">
        <f>INDEX('[3]wti-crude-oil-prices-10-year-da'!$B$655:$B$2543,MATCH(A1409,'[3]wti-crude-oil-prices-10-year-da'!$A$655:$A$2543,0))</f>
        <v>40.975999999999999</v>
      </c>
      <c r="F1409">
        <f t="shared" si="43"/>
        <v>3009.2774399999998</v>
      </c>
      <c r="G1409">
        <v>152.07</v>
      </c>
    </row>
    <row r="1410" spans="1:7" x14ac:dyDescent="0.25">
      <c r="A1410" s="133">
        <v>44123</v>
      </c>
      <c r="B1410" s="134">
        <v>73.36</v>
      </c>
      <c r="C1410" s="134">
        <f>INDEX('[2]cotton-prices-historical-chart-'!$B$10700:$B$12603,MATCH(A1410,'[2]cotton-prices-historical-chart-'!$A$10700:$A$12603,0))</f>
        <v>0.71160000000000001</v>
      </c>
      <c r="D1410" s="135">
        <f t="shared" si="44"/>
        <v>52.202976</v>
      </c>
      <c r="E1410">
        <f>INDEX('[3]wti-crude-oil-prices-10-year-da'!$B$655:$B$2543,MATCH(A1410,'[3]wti-crude-oil-prices-10-year-da'!$A$655:$A$2543,0))</f>
        <v>40.968000000000004</v>
      </c>
      <c r="F1410">
        <f t="shared" si="43"/>
        <v>3005.4124800000004</v>
      </c>
      <c r="G1410">
        <v>149.34</v>
      </c>
    </row>
    <row r="1411" spans="1:7" x14ac:dyDescent="0.25">
      <c r="A1411" s="133">
        <v>44124</v>
      </c>
      <c r="B1411" s="134">
        <v>73.45</v>
      </c>
      <c r="C1411" s="134">
        <f>INDEX('[2]cotton-prices-historical-chart-'!$B$10700:$B$12603,MATCH(A1411,'[2]cotton-prices-historical-chart-'!$A$10700:$A$12603,0))</f>
        <v>0.71020000000000005</v>
      </c>
      <c r="D1411" s="135">
        <f t="shared" si="44"/>
        <v>52.164190000000005</v>
      </c>
      <c r="E1411">
        <f>INDEX('[3]wti-crude-oil-prices-10-year-da'!$B$655:$B$2543,MATCH(A1411,'[3]wti-crude-oil-prices-10-year-da'!$A$655:$A$2543,0))</f>
        <v>41.652000000000001</v>
      </c>
      <c r="F1411">
        <f t="shared" ref="F1411:F1474" si="45">IFERROR(E1411*B1411,"")</f>
        <v>3059.3394000000003</v>
      </c>
      <c r="G1411">
        <v>148.1</v>
      </c>
    </row>
    <row r="1412" spans="1:7" x14ac:dyDescent="0.25">
      <c r="A1412" s="133">
        <v>44125</v>
      </c>
      <c r="B1412" s="134">
        <v>73.599999999999994</v>
      </c>
      <c r="C1412" s="134">
        <f>INDEX('[2]cotton-prices-historical-chart-'!$B$10700:$B$12603,MATCH(A1412,'[2]cotton-prices-historical-chart-'!$A$10700:$A$12603,0))</f>
        <v>0.71040000000000003</v>
      </c>
      <c r="D1412" s="135">
        <f t="shared" si="44"/>
        <v>52.285440000000001</v>
      </c>
      <c r="E1412">
        <f>INDEX('[3]wti-crude-oil-prices-10-year-da'!$B$655:$B$2543,MATCH(A1412,'[3]wti-crude-oil-prices-10-year-da'!$A$655:$A$2543,0))</f>
        <v>40.03</v>
      </c>
      <c r="F1412">
        <f t="shared" si="45"/>
        <v>2946.2079999999996</v>
      </c>
      <c r="G1412">
        <v>150.51</v>
      </c>
    </row>
    <row r="1413" spans="1:7" x14ac:dyDescent="0.25">
      <c r="A1413" s="133">
        <v>44126</v>
      </c>
      <c r="B1413" s="134">
        <v>73.67</v>
      </c>
      <c r="C1413" s="134">
        <f>INDEX('[2]cotton-prices-historical-chart-'!$B$10700:$B$12603,MATCH(A1413,'[2]cotton-prices-historical-chart-'!$A$10700:$A$12603,0))</f>
        <v>0.71940000000000004</v>
      </c>
      <c r="D1413" s="135">
        <f t="shared" si="44"/>
        <v>52.998198000000002</v>
      </c>
      <c r="E1413">
        <f>INDEX('[3]wti-crude-oil-prices-10-year-da'!$B$655:$B$2543,MATCH(A1413,'[3]wti-crude-oil-prices-10-year-da'!$A$655:$A$2543,0))</f>
        <v>40.64</v>
      </c>
      <c r="F1413">
        <f t="shared" si="45"/>
        <v>2993.9488000000001</v>
      </c>
      <c r="G1413">
        <v>151.97999999999999</v>
      </c>
    </row>
    <row r="1414" spans="1:7" x14ac:dyDescent="0.25">
      <c r="A1414" s="133">
        <v>44127</v>
      </c>
      <c r="B1414" s="134">
        <v>73.84</v>
      </c>
      <c r="C1414" s="134">
        <f>INDEX('[2]cotton-prices-historical-chart-'!$B$10700:$B$12603,MATCH(A1414,'[2]cotton-prices-historical-chart-'!$A$10700:$A$12603,0))</f>
        <v>0.71289999999999998</v>
      </c>
      <c r="D1414" s="135">
        <f t="shared" si="44"/>
        <v>52.640535999999997</v>
      </c>
      <c r="E1414">
        <f>INDEX('[3]wti-crude-oil-prices-10-year-da'!$B$655:$B$2543,MATCH(A1414,'[3]wti-crude-oil-prices-10-year-da'!$A$655:$A$2543,0))</f>
        <v>39.85</v>
      </c>
      <c r="F1414">
        <f t="shared" si="45"/>
        <v>2942.5240000000003</v>
      </c>
      <c r="G1414">
        <v>155.01</v>
      </c>
    </row>
    <row r="1415" spans="1:7" x14ac:dyDescent="0.25">
      <c r="A1415" s="133">
        <v>44130</v>
      </c>
      <c r="B1415" s="134">
        <v>73.97</v>
      </c>
      <c r="C1415" s="134">
        <f>INDEX('[2]cotton-prices-historical-chart-'!$B$10700:$B$12603,MATCH(A1415,'[2]cotton-prices-historical-chart-'!$A$10700:$A$12603,0))</f>
        <v>0.72109999999999996</v>
      </c>
      <c r="D1415" s="135">
        <f t="shared" si="44"/>
        <v>53.339766999999995</v>
      </c>
      <c r="E1415">
        <f>INDEX('[3]wti-crude-oil-prices-10-year-da'!$B$655:$B$2543,MATCH(A1415,'[3]wti-crude-oil-prices-10-year-da'!$A$655:$A$2543,0))</f>
        <v>38.56</v>
      </c>
      <c r="F1415">
        <f t="shared" si="45"/>
        <v>2852.2832000000003</v>
      </c>
      <c r="G1415">
        <v>151.63</v>
      </c>
    </row>
    <row r="1416" spans="1:7" x14ac:dyDescent="0.25">
      <c r="A1416" s="133">
        <v>44131</v>
      </c>
      <c r="B1416" s="134">
        <v>73.62</v>
      </c>
      <c r="C1416" s="134">
        <f>INDEX('[2]cotton-prices-historical-chart-'!$B$10700:$B$12603,MATCH(A1416,'[2]cotton-prices-historical-chart-'!$A$10700:$A$12603,0))</f>
        <v>0.72030000000000005</v>
      </c>
      <c r="D1416" s="135">
        <f t="shared" si="44"/>
        <v>53.028486000000008</v>
      </c>
      <c r="E1416">
        <f>INDEX('[3]wti-crude-oil-prices-10-year-da'!$B$655:$B$2543,MATCH(A1416,'[3]wti-crude-oil-prices-10-year-da'!$A$655:$A$2543,0))</f>
        <v>39.57</v>
      </c>
      <c r="F1416">
        <f t="shared" si="45"/>
        <v>2913.1434000000004</v>
      </c>
      <c r="G1416">
        <v>154.4</v>
      </c>
    </row>
    <row r="1417" spans="1:7" x14ac:dyDescent="0.25">
      <c r="A1417" s="133">
        <v>44132</v>
      </c>
      <c r="B1417" s="134">
        <v>74.19</v>
      </c>
      <c r="C1417" s="134">
        <f>INDEX('[2]cotton-prices-historical-chart-'!$B$10700:$B$12603,MATCH(A1417,'[2]cotton-prices-historical-chart-'!$A$10700:$A$12603,0))</f>
        <v>0.70169999999999999</v>
      </c>
      <c r="D1417" s="135">
        <f t="shared" si="44"/>
        <v>52.059123</v>
      </c>
      <c r="E1417">
        <f>INDEX('[3]wti-crude-oil-prices-10-year-da'!$B$655:$B$2543,MATCH(A1417,'[3]wti-crude-oil-prices-10-year-da'!$A$655:$A$2543,0))</f>
        <v>37.39</v>
      </c>
      <c r="F1417">
        <f t="shared" si="45"/>
        <v>2773.9641000000001</v>
      </c>
      <c r="G1417">
        <v>152.92000000000002</v>
      </c>
    </row>
    <row r="1418" spans="1:7" x14ac:dyDescent="0.25">
      <c r="A1418" s="133">
        <v>44133</v>
      </c>
      <c r="B1418" s="134">
        <v>74.38</v>
      </c>
      <c r="C1418" s="134">
        <f>INDEX('[2]cotton-prices-historical-chart-'!$B$10700:$B$12603,MATCH(A1418,'[2]cotton-prices-historical-chart-'!$A$10700:$A$12603,0))</f>
        <v>0.69820000000000004</v>
      </c>
      <c r="D1418" s="135">
        <f t="shared" si="44"/>
        <v>51.932116000000001</v>
      </c>
      <c r="E1418">
        <f>INDEX('[3]wti-crude-oil-prices-10-year-da'!$B$655:$B$2543,MATCH(A1418,'[3]wti-crude-oil-prices-10-year-da'!$A$655:$A$2543,0))</f>
        <v>36.17</v>
      </c>
      <c r="F1418">
        <f t="shared" si="45"/>
        <v>2690.3245999999999</v>
      </c>
      <c r="G1418">
        <v>152.97</v>
      </c>
    </row>
    <row r="1419" spans="1:7" x14ac:dyDescent="0.25">
      <c r="A1419" s="133">
        <v>44134</v>
      </c>
      <c r="B1419" s="134">
        <v>74.540000000000006</v>
      </c>
      <c r="C1419" s="134">
        <f>INDEX('[2]cotton-prices-historical-chart-'!$B$10700:$B$12603,MATCH(A1419,'[2]cotton-prices-historical-chart-'!$A$10700:$A$12603,0))</f>
        <v>0.68920000000000003</v>
      </c>
      <c r="D1419" s="135">
        <f t="shared" si="44"/>
        <v>51.372968000000007</v>
      </c>
      <c r="E1419">
        <f>INDEX('[3]wti-crude-oil-prices-10-year-da'!$B$655:$B$2543,MATCH(A1419,'[3]wti-crude-oil-prices-10-year-da'!$A$655:$A$2543,0))</f>
        <v>35.79</v>
      </c>
      <c r="F1419">
        <f t="shared" si="45"/>
        <v>2667.7866000000004</v>
      </c>
      <c r="G1419">
        <v>153</v>
      </c>
    </row>
    <row r="1420" spans="1:7" x14ac:dyDescent="0.25">
      <c r="A1420" s="133">
        <v>44137</v>
      </c>
      <c r="B1420" s="134">
        <v>74.510000000000005</v>
      </c>
      <c r="C1420" s="134">
        <f>INDEX('[2]cotton-prices-historical-chart-'!$B$10700:$B$12603,MATCH(A1420,'[2]cotton-prices-historical-chart-'!$A$10700:$A$12603,0))</f>
        <v>0.68730000000000002</v>
      </c>
      <c r="D1420" s="135">
        <f t="shared" si="44"/>
        <v>51.210723000000009</v>
      </c>
      <c r="E1420">
        <f>INDEX('[3]wti-crude-oil-prices-10-year-da'!$B$655:$B$2543,MATCH(A1420,'[3]wti-crude-oil-prices-10-year-da'!$A$655:$A$2543,0))</f>
        <v>36.81</v>
      </c>
      <c r="F1420">
        <f t="shared" si="45"/>
        <v>2742.7131000000004</v>
      </c>
      <c r="G1420">
        <v>153.18</v>
      </c>
    </row>
    <row r="1421" spans="1:7" x14ac:dyDescent="0.25">
      <c r="A1421" s="133">
        <v>44138</v>
      </c>
      <c r="B1421" s="134">
        <v>74.63</v>
      </c>
      <c r="C1421" s="134">
        <f>INDEX('[2]cotton-prices-historical-chart-'!$B$10700:$B$12603,MATCH(A1421,'[2]cotton-prices-historical-chart-'!$A$10700:$A$12603,0))</f>
        <v>0.70240000000000002</v>
      </c>
      <c r="D1421" s="135">
        <f t="shared" si="44"/>
        <v>52.420111999999996</v>
      </c>
      <c r="E1421">
        <f>INDEX('[3]wti-crude-oil-prices-10-year-da'!$B$655:$B$2543,MATCH(A1421,'[3]wti-crude-oil-prices-10-year-da'!$A$655:$A$2543,0))</f>
        <v>37.659999999999997</v>
      </c>
      <c r="F1421">
        <f t="shared" si="45"/>
        <v>2810.5657999999994</v>
      </c>
      <c r="G1421">
        <v>154.06</v>
      </c>
    </row>
    <row r="1422" spans="1:7" x14ac:dyDescent="0.25">
      <c r="A1422" s="133">
        <v>44139</v>
      </c>
      <c r="B1422" s="134">
        <v>74.180000000000007</v>
      </c>
      <c r="C1422" s="134">
        <f>INDEX('[2]cotton-prices-historical-chart-'!$B$10700:$B$12603,MATCH(A1422,'[2]cotton-prices-historical-chart-'!$A$10700:$A$12603,0))</f>
        <v>0.70230000000000004</v>
      </c>
      <c r="D1422" s="135">
        <f t="shared" si="44"/>
        <v>52.09661400000001</v>
      </c>
      <c r="E1422">
        <f>INDEX('[3]wti-crude-oil-prices-10-year-da'!$B$655:$B$2543,MATCH(A1422,'[3]wti-crude-oil-prices-10-year-da'!$A$655:$A$2543,0))</f>
        <v>39.15</v>
      </c>
      <c r="F1422">
        <f t="shared" si="45"/>
        <v>2904.1469999999999</v>
      </c>
      <c r="G1422">
        <v>156.77000000000001</v>
      </c>
    </row>
    <row r="1423" spans="1:7" x14ac:dyDescent="0.25">
      <c r="A1423" s="133">
        <v>44140</v>
      </c>
      <c r="B1423" s="134">
        <v>73.930000000000007</v>
      </c>
      <c r="C1423" s="134">
        <f>INDEX('[2]cotton-prices-historical-chart-'!$B$10700:$B$12603,MATCH(A1423,'[2]cotton-prices-historical-chart-'!$A$10700:$A$12603,0))</f>
        <v>0.70069999999999999</v>
      </c>
      <c r="D1423" s="135">
        <f t="shared" si="44"/>
        <v>51.802751000000001</v>
      </c>
      <c r="E1423">
        <f>INDEX('[3]wti-crude-oil-prices-10-year-da'!$B$655:$B$2543,MATCH(A1423,'[3]wti-crude-oil-prices-10-year-da'!$A$655:$A$2543,0))</f>
        <v>38.79</v>
      </c>
      <c r="F1423">
        <f t="shared" si="45"/>
        <v>2867.7447000000002</v>
      </c>
      <c r="G1423">
        <v>160.6</v>
      </c>
    </row>
    <row r="1424" spans="1:7" x14ac:dyDescent="0.25">
      <c r="A1424" s="133">
        <v>44141</v>
      </c>
      <c r="B1424" s="134">
        <v>73.98</v>
      </c>
      <c r="C1424" s="134">
        <f>INDEX('[2]cotton-prices-historical-chart-'!$B$10700:$B$12603,MATCH(A1424,'[2]cotton-prices-historical-chart-'!$A$10700:$A$12603,0))</f>
        <v>0.68620000000000003</v>
      </c>
      <c r="D1424" s="135">
        <f t="shared" si="44"/>
        <v>50.765076000000008</v>
      </c>
      <c r="E1424">
        <f>INDEX('[3]wti-crude-oil-prices-10-year-da'!$B$655:$B$2543,MATCH(A1424,'[3]wti-crude-oil-prices-10-year-da'!$A$655:$A$2543,0))</f>
        <v>37.14</v>
      </c>
      <c r="F1424">
        <f t="shared" si="45"/>
        <v>2747.6172000000001</v>
      </c>
      <c r="G1424">
        <v>163.07999999999998</v>
      </c>
    </row>
    <row r="1425" spans="1:7" x14ac:dyDescent="0.25">
      <c r="A1425" s="133">
        <v>44144</v>
      </c>
      <c r="B1425" s="134">
        <v>74.040000000000006</v>
      </c>
      <c r="C1425" s="134">
        <f>INDEX('[2]cotton-prices-historical-chart-'!$B$10700:$B$12603,MATCH(A1425,'[2]cotton-prices-historical-chart-'!$A$10700:$A$12603,0))</f>
        <v>0.7</v>
      </c>
      <c r="D1425" s="135">
        <f t="shared" si="44"/>
        <v>51.828000000000003</v>
      </c>
      <c r="E1425">
        <f>INDEX('[3]wti-crude-oil-prices-10-year-da'!$B$655:$B$2543,MATCH(A1425,'[3]wti-crude-oil-prices-10-year-da'!$A$655:$A$2543,0))</f>
        <v>40.29</v>
      </c>
      <c r="F1425">
        <f t="shared" si="45"/>
        <v>2983.0716000000002</v>
      </c>
      <c r="G1425">
        <v>173.25</v>
      </c>
    </row>
    <row r="1426" spans="1:7" x14ac:dyDescent="0.25">
      <c r="A1426" s="133">
        <v>44145</v>
      </c>
      <c r="B1426" s="134">
        <v>74.290000000000006</v>
      </c>
      <c r="C1426" s="134">
        <f>INDEX('[2]cotton-prices-historical-chart-'!$B$10700:$B$12603,MATCH(A1426,'[2]cotton-prices-historical-chart-'!$A$10700:$A$12603,0))</f>
        <v>0.69850000000000001</v>
      </c>
      <c r="D1426" s="135">
        <f t="shared" si="44"/>
        <v>51.891565000000007</v>
      </c>
      <c r="E1426">
        <f>INDEX('[3]wti-crude-oil-prices-10-year-da'!$B$655:$B$2543,MATCH(A1426,'[3]wti-crude-oil-prices-10-year-da'!$A$655:$A$2543,0))</f>
        <v>41.36</v>
      </c>
      <c r="F1426">
        <f t="shared" si="45"/>
        <v>3072.6344000000004</v>
      </c>
      <c r="G1426">
        <v>169.92000000000002</v>
      </c>
    </row>
    <row r="1427" spans="1:7" x14ac:dyDescent="0.25">
      <c r="A1427" s="133">
        <v>44146</v>
      </c>
      <c r="B1427" s="134">
        <v>74.430000000000007</v>
      </c>
      <c r="C1427" s="134">
        <f>INDEX('[2]cotton-prices-historical-chart-'!$B$10700:$B$12603,MATCH(A1427,'[2]cotton-prices-historical-chart-'!$A$10700:$A$12603,0))</f>
        <v>0.69279999999999997</v>
      </c>
      <c r="D1427" s="135">
        <f t="shared" si="44"/>
        <v>51.565104000000005</v>
      </c>
      <c r="E1427">
        <f>INDEX('[3]wti-crude-oil-prices-10-year-da'!$B$655:$B$2543,MATCH(A1427,'[3]wti-crude-oil-prices-10-year-da'!$A$655:$A$2543,0))</f>
        <v>41.45</v>
      </c>
      <c r="F1427">
        <f t="shared" si="45"/>
        <v>3085.1235000000006</v>
      </c>
      <c r="G1427">
        <v>170.62</v>
      </c>
    </row>
    <row r="1428" spans="1:7" x14ac:dyDescent="0.25">
      <c r="A1428" s="133">
        <v>44147</v>
      </c>
      <c r="B1428" s="134">
        <v>74.69</v>
      </c>
      <c r="C1428" s="134">
        <f>INDEX('[2]cotton-prices-historical-chart-'!$B$10700:$B$12603,MATCH(A1428,'[2]cotton-prices-historical-chart-'!$A$10700:$A$12603,0))</f>
        <v>0.68479999999999996</v>
      </c>
      <c r="D1428" s="135">
        <f t="shared" si="44"/>
        <v>51.147711999999999</v>
      </c>
      <c r="E1428">
        <f>INDEX('[3]wti-crude-oil-prices-10-year-da'!$B$655:$B$2543,MATCH(A1428,'[3]wti-crude-oil-prices-10-year-da'!$A$655:$A$2543,0))</f>
        <v>41.12</v>
      </c>
      <c r="F1428">
        <f t="shared" si="45"/>
        <v>3071.2527999999998</v>
      </c>
      <c r="G1428">
        <v>171.05</v>
      </c>
    </row>
    <row r="1429" spans="1:7" x14ac:dyDescent="0.25">
      <c r="A1429" s="133">
        <v>44148</v>
      </c>
      <c r="B1429" s="134">
        <v>74.58</v>
      </c>
      <c r="C1429" s="134">
        <f>INDEX('[2]cotton-prices-historical-chart-'!$B$10700:$B$12603,MATCH(A1429,'[2]cotton-prices-historical-chart-'!$A$10700:$A$12603,0))</f>
        <v>0.68459999999999999</v>
      </c>
      <c r="D1429" s="135">
        <f t="shared" si="44"/>
        <v>51.057468</v>
      </c>
      <c r="E1429">
        <f>INDEX('[3]wti-crude-oil-prices-10-year-da'!$B$655:$B$2543,MATCH(A1429,'[3]wti-crude-oil-prices-10-year-da'!$A$655:$A$2543,0))</f>
        <v>40.130000000000003</v>
      </c>
      <c r="F1429">
        <f t="shared" si="45"/>
        <v>2992.8954000000003</v>
      </c>
      <c r="G1429">
        <v>172.14000000000001</v>
      </c>
    </row>
    <row r="1430" spans="1:7" x14ac:dyDescent="0.25">
      <c r="A1430" s="133">
        <v>44151</v>
      </c>
      <c r="B1430" s="134">
        <v>74.36</v>
      </c>
      <c r="C1430" s="134">
        <f>INDEX('[2]cotton-prices-historical-chart-'!$B$10700:$B$12603,MATCH(A1430,'[2]cotton-prices-historical-chart-'!$A$10700:$A$12603,0))</f>
        <v>0.69569999999999999</v>
      </c>
      <c r="D1430" s="135">
        <f t="shared" si="44"/>
        <v>51.732251999999995</v>
      </c>
      <c r="E1430">
        <f>INDEX('[3]wti-crude-oil-prices-10-year-da'!$B$655:$B$2543,MATCH(A1430,'[3]wti-crude-oil-prices-10-year-da'!$A$655:$A$2543,0))</f>
        <v>41.34</v>
      </c>
      <c r="F1430">
        <f t="shared" si="45"/>
        <v>3074.0424000000003</v>
      </c>
      <c r="G1430" t="s">
        <v>241</v>
      </c>
    </row>
    <row r="1431" spans="1:7" x14ac:dyDescent="0.25">
      <c r="A1431" s="133">
        <v>44152</v>
      </c>
      <c r="B1431" s="134">
        <v>74.48</v>
      </c>
      <c r="C1431" s="134">
        <f>INDEX('[2]cotton-prices-historical-chart-'!$B$10700:$B$12603,MATCH(A1431,'[2]cotton-prices-historical-chart-'!$A$10700:$A$12603,0))</f>
        <v>0.69110000000000005</v>
      </c>
      <c r="D1431" s="135">
        <f t="shared" si="44"/>
        <v>51.47312800000001</v>
      </c>
      <c r="E1431">
        <f>INDEX('[3]wti-crude-oil-prices-10-year-da'!$B$655:$B$2543,MATCH(A1431,'[3]wti-crude-oil-prices-10-year-da'!$A$655:$A$2543,0))</f>
        <v>41.473999999999997</v>
      </c>
      <c r="F1431">
        <f t="shared" si="45"/>
        <v>3088.9835199999998</v>
      </c>
      <c r="G1431">
        <v>172.2</v>
      </c>
    </row>
    <row r="1432" spans="1:7" x14ac:dyDescent="0.25">
      <c r="A1432" s="133">
        <v>44153</v>
      </c>
      <c r="B1432" s="134">
        <v>74.12</v>
      </c>
      <c r="C1432" s="134">
        <f>INDEX('[2]cotton-prices-historical-chart-'!$B$10700:$B$12603,MATCH(A1432,'[2]cotton-prices-historical-chart-'!$A$10700:$A$12603,0))</f>
        <v>0.69679999999999997</v>
      </c>
      <c r="D1432" s="135">
        <f t="shared" si="44"/>
        <v>51.646816000000001</v>
      </c>
      <c r="E1432">
        <f>INDEX('[3]wti-crude-oil-prices-10-year-da'!$B$655:$B$2543,MATCH(A1432,'[3]wti-crude-oil-prices-10-year-da'!$A$655:$A$2543,0))</f>
        <v>41.896000000000001</v>
      </c>
      <c r="F1432">
        <f t="shared" si="45"/>
        <v>3105.3315200000002</v>
      </c>
      <c r="G1432">
        <v>171.85</v>
      </c>
    </row>
    <row r="1433" spans="1:7" x14ac:dyDescent="0.25">
      <c r="A1433" s="133">
        <v>44154</v>
      </c>
      <c r="B1433" s="134">
        <v>74.11</v>
      </c>
      <c r="C1433" s="134">
        <f>INDEX('[2]cotton-prices-historical-chart-'!$B$10700:$B$12603,MATCH(A1433,'[2]cotton-prices-historical-chart-'!$A$10700:$A$12603,0))</f>
        <v>0.69320000000000004</v>
      </c>
      <c r="D1433" s="135">
        <f t="shared" si="44"/>
        <v>51.373052000000001</v>
      </c>
      <c r="E1433">
        <f>INDEX('[3]wti-crude-oil-prices-10-year-da'!$B$655:$B$2543,MATCH(A1433,'[3]wti-crude-oil-prices-10-year-da'!$A$655:$A$2543,0))</f>
        <v>41.835999999999999</v>
      </c>
      <c r="F1433">
        <f t="shared" si="45"/>
        <v>3100.46596</v>
      </c>
      <c r="G1433">
        <v>169.99</v>
      </c>
    </row>
    <row r="1434" spans="1:7" x14ac:dyDescent="0.25">
      <c r="A1434" s="133">
        <v>44155</v>
      </c>
      <c r="B1434" s="134">
        <v>74.16</v>
      </c>
      <c r="C1434" s="134">
        <f>INDEX('[2]cotton-prices-historical-chart-'!$B$10700:$B$12603,MATCH(A1434,'[2]cotton-prices-historical-chart-'!$A$10700:$A$12603,0))</f>
        <v>0.70879999999999999</v>
      </c>
      <c r="D1434" s="135">
        <f t="shared" si="44"/>
        <v>52.564608</v>
      </c>
      <c r="E1434">
        <f>INDEX('[3]wti-crude-oil-prices-10-year-da'!$B$655:$B$2543,MATCH(A1434,'[3]wti-crude-oil-prices-10-year-da'!$A$655:$A$2543,0))</f>
        <v>42.366</v>
      </c>
      <c r="F1434">
        <f t="shared" si="45"/>
        <v>3141.86256</v>
      </c>
      <c r="G1434">
        <v>165.67000000000002</v>
      </c>
    </row>
    <row r="1435" spans="1:7" x14ac:dyDescent="0.25">
      <c r="A1435" s="133">
        <v>44158</v>
      </c>
      <c r="B1435" s="134">
        <v>74.260000000000005</v>
      </c>
      <c r="C1435" s="134">
        <f>INDEX('[2]cotton-prices-historical-chart-'!$B$10700:$B$12603,MATCH(A1435,'[2]cotton-prices-historical-chart-'!$A$10700:$A$12603,0))</f>
        <v>0.72150000000000003</v>
      </c>
      <c r="D1435" s="135">
        <f t="shared" ref="D1435:D1496" si="46">C1435*B1435</f>
        <v>53.578590000000005</v>
      </c>
      <c r="E1435">
        <f>INDEX('[3]wti-crude-oil-prices-10-year-da'!$B$655:$B$2543,MATCH(A1435,'[3]wti-crude-oil-prices-10-year-da'!$A$655:$A$2543,0))</f>
        <v>43.06</v>
      </c>
      <c r="F1435">
        <f t="shared" si="45"/>
        <v>3197.6356000000005</v>
      </c>
      <c r="G1435">
        <v>170.34</v>
      </c>
    </row>
    <row r="1436" spans="1:7" x14ac:dyDescent="0.25">
      <c r="A1436" s="133">
        <v>44159</v>
      </c>
      <c r="B1436" s="134">
        <v>74.08</v>
      </c>
      <c r="C1436" s="134">
        <f>INDEX('[2]cotton-prices-historical-chart-'!$B$10700:$B$12603,MATCH(A1436,'[2]cotton-prices-historical-chart-'!$A$10700:$A$12603,0))</f>
        <v>0.71530000000000005</v>
      </c>
      <c r="D1436" s="135">
        <f t="shared" si="46"/>
        <v>52.989424</v>
      </c>
      <c r="E1436">
        <f>INDEX('[3]wti-crude-oil-prices-10-year-da'!$B$655:$B$2543,MATCH(A1436,'[3]wti-crude-oil-prices-10-year-da'!$A$655:$A$2543,0))</f>
        <v>44.91</v>
      </c>
      <c r="F1436">
        <f t="shared" si="45"/>
        <v>3326.9327999999996</v>
      </c>
      <c r="G1436">
        <v>172.37</v>
      </c>
    </row>
    <row r="1437" spans="1:7" x14ac:dyDescent="0.25">
      <c r="A1437" s="133">
        <v>44160</v>
      </c>
      <c r="B1437" s="134">
        <v>73.790000000000006</v>
      </c>
      <c r="C1437" s="134">
        <f>INDEX('[2]cotton-prices-historical-chart-'!$B$10700:$B$12603,MATCH(A1437,'[2]cotton-prices-historical-chart-'!$A$10700:$A$12603,0))</f>
        <v>0.71109999999999995</v>
      </c>
      <c r="D1437" s="135">
        <f t="shared" si="46"/>
        <v>52.472068999999998</v>
      </c>
      <c r="E1437">
        <f>INDEX('[3]wti-crude-oil-prices-10-year-da'!$B$655:$B$2543,MATCH(A1437,'[3]wti-crude-oil-prices-10-year-da'!$A$655:$A$2543,0))</f>
        <v>45.71</v>
      </c>
      <c r="F1437">
        <f t="shared" si="45"/>
        <v>3372.9409000000005</v>
      </c>
      <c r="G1437">
        <v>169.67000000000002</v>
      </c>
    </row>
    <row r="1438" spans="1:7" x14ac:dyDescent="0.25">
      <c r="A1438" s="133">
        <v>44161</v>
      </c>
      <c r="B1438" s="134">
        <v>73.84</v>
      </c>
      <c r="C1438" s="134">
        <f>INDEX('[2]cotton-prices-historical-chart-'!$B$10700:$B$12603,MATCH(A1438,'[2]cotton-prices-historical-chart-'!$A$10700:$A$12603,0))</f>
        <v>0.71419999999999995</v>
      </c>
      <c r="D1438" s="135">
        <f t="shared" si="46"/>
        <v>52.736528</v>
      </c>
      <c r="E1438" t="e">
        <f>INDEX('[3]wti-crude-oil-prices-10-year-da'!$B$655:$B$2543,MATCH(A1438,'[3]wti-crude-oil-prices-10-year-da'!$A$655:$A$2543,0))</f>
        <v>#N/A</v>
      </c>
      <c r="F1438" t="str">
        <f t="shared" si="45"/>
        <v/>
      </c>
      <c r="G1438">
        <v>169.93</v>
      </c>
    </row>
    <row r="1439" spans="1:7" x14ac:dyDescent="0.25">
      <c r="A1439" s="133">
        <v>44162</v>
      </c>
      <c r="B1439" s="134">
        <v>73.94</v>
      </c>
      <c r="C1439" s="134">
        <f>INDEX('[2]cotton-prices-historical-chart-'!$B$10700:$B$12603,MATCH(A1439,'[2]cotton-prices-historical-chart-'!$A$10700:$A$12603,0))</f>
        <v>0.72619999999999996</v>
      </c>
      <c r="D1439" s="135">
        <f t="shared" si="46"/>
        <v>53.695227999999993</v>
      </c>
      <c r="E1439">
        <f>INDEX('[3]wti-crude-oil-prices-10-year-da'!$B$655:$B$2543,MATCH(A1439,'[3]wti-crude-oil-prices-10-year-da'!$A$655:$A$2543,0))</f>
        <v>45.53</v>
      </c>
      <c r="F1439">
        <f t="shared" si="45"/>
        <v>3366.4881999999998</v>
      </c>
      <c r="G1439">
        <v>163.03</v>
      </c>
    </row>
    <row r="1440" spans="1:7" x14ac:dyDescent="0.25">
      <c r="A1440" s="133">
        <v>44165</v>
      </c>
      <c r="B1440" s="134">
        <v>74.010000000000005</v>
      </c>
      <c r="C1440" s="134">
        <f>INDEX('[2]cotton-prices-historical-chart-'!$B$10700:$B$12603,MATCH(A1440,'[2]cotton-prices-historical-chart-'!$A$10700:$A$12603,0))</f>
        <v>0.71840000000000004</v>
      </c>
      <c r="D1440" s="135">
        <f t="shared" si="46"/>
        <v>53.168784000000009</v>
      </c>
      <c r="E1440">
        <f>INDEX('[3]wti-crude-oil-prices-10-year-da'!$B$655:$B$2543,MATCH(A1440,'[3]wti-crude-oil-prices-10-year-da'!$A$655:$A$2543,0))</f>
        <v>45.34</v>
      </c>
      <c r="F1440">
        <f t="shared" si="45"/>
        <v>3355.6134000000006</v>
      </c>
      <c r="G1440" t="s">
        <v>241</v>
      </c>
    </row>
    <row r="1441" spans="1:7" x14ac:dyDescent="0.25">
      <c r="A1441" s="133">
        <v>44166</v>
      </c>
      <c r="B1441" s="134">
        <v>73.7</v>
      </c>
      <c r="C1441" s="134">
        <f>INDEX('[2]cotton-prices-historical-chart-'!$B$10700:$B$12603,MATCH(A1441,'[2]cotton-prices-historical-chart-'!$A$10700:$A$12603,0))</f>
        <v>0.72189999999999999</v>
      </c>
      <c r="D1441" s="135">
        <f t="shared" si="46"/>
        <v>53.204030000000003</v>
      </c>
      <c r="E1441">
        <f>INDEX('[3]wti-crude-oil-prices-10-year-da'!$B$655:$B$2543,MATCH(A1441,'[3]wti-crude-oil-prices-10-year-da'!$A$655:$A$2543,0))</f>
        <v>44.55</v>
      </c>
      <c r="F1441">
        <f t="shared" si="45"/>
        <v>3283.335</v>
      </c>
      <c r="G1441">
        <v>171.6</v>
      </c>
    </row>
    <row r="1442" spans="1:7" x14ac:dyDescent="0.25">
      <c r="A1442" s="133">
        <v>44167</v>
      </c>
      <c r="B1442" s="134">
        <v>73.650000000000006</v>
      </c>
      <c r="C1442" s="134">
        <f>INDEX('[2]cotton-prices-historical-chart-'!$B$10700:$B$12603,MATCH(A1442,'[2]cotton-prices-historical-chart-'!$A$10700:$A$12603,0))</f>
        <v>0.71599999999999997</v>
      </c>
      <c r="D1442" s="135">
        <f t="shared" si="46"/>
        <v>52.733400000000003</v>
      </c>
      <c r="E1442">
        <f>INDEX('[3]wti-crude-oil-prices-10-year-da'!$B$655:$B$2543,MATCH(A1442,'[3]wti-crude-oil-prices-10-year-da'!$A$655:$A$2543,0))</f>
        <v>45.28</v>
      </c>
      <c r="F1442">
        <f t="shared" si="45"/>
        <v>3334.8720000000003</v>
      </c>
      <c r="G1442">
        <v>173.97</v>
      </c>
    </row>
    <row r="1443" spans="1:7" x14ac:dyDescent="0.25">
      <c r="A1443" s="133">
        <v>44168</v>
      </c>
      <c r="B1443" s="134">
        <v>73.87</v>
      </c>
      <c r="C1443" s="134">
        <f>INDEX('[2]cotton-prices-historical-chart-'!$B$10700:$B$12603,MATCH(A1443,'[2]cotton-prices-historical-chart-'!$A$10700:$A$12603,0))</f>
        <v>0.71109999999999995</v>
      </c>
      <c r="D1443" s="135">
        <f t="shared" si="46"/>
        <v>52.528956999999998</v>
      </c>
      <c r="E1443">
        <f>INDEX('[3]wti-crude-oil-prices-10-year-da'!$B$655:$B$2543,MATCH(A1443,'[3]wti-crude-oil-prices-10-year-da'!$A$655:$A$2543,0))</f>
        <v>45.64</v>
      </c>
      <c r="F1443">
        <f t="shared" si="45"/>
        <v>3371.4268000000002</v>
      </c>
      <c r="G1443">
        <v>178.68</v>
      </c>
    </row>
    <row r="1444" spans="1:7" x14ac:dyDescent="0.25">
      <c r="A1444" s="133">
        <v>44169</v>
      </c>
      <c r="B1444" s="134">
        <v>73.8</v>
      </c>
      <c r="C1444" s="134">
        <f>INDEX('[2]cotton-prices-historical-chart-'!$B$10700:$B$12603,MATCH(A1444,'[2]cotton-prices-historical-chart-'!$A$10700:$A$12603,0))</f>
        <v>0.7157</v>
      </c>
      <c r="D1444" s="135">
        <f t="shared" si="46"/>
        <v>52.818660000000001</v>
      </c>
      <c r="E1444">
        <f>INDEX('[3]wti-crude-oil-prices-10-year-da'!$B$655:$B$2543,MATCH(A1444,'[3]wti-crude-oil-prices-10-year-da'!$A$655:$A$2543,0))</f>
        <v>46.26</v>
      </c>
      <c r="F1444">
        <f t="shared" si="45"/>
        <v>3413.9879999999998</v>
      </c>
      <c r="G1444">
        <v>184.43</v>
      </c>
    </row>
    <row r="1445" spans="1:7" x14ac:dyDescent="0.25">
      <c r="A1445" s="133">
        <v>44172</v>
      </c>
      <c r="B1445" s="134">
        <v>73.81</v>
      </c>
      <c r="C1445" s="134">
        <f>INDEX('[2]cotton-prices-historical-chart-'!$B$10700:$B$12603,MATCH(A1445,'[2]cotton-prices-historical-chart-'!$A$10700:$A$12603,0))</f>
        <v>0.7238</v>
      </c>
      <c r="D1445" s="135">
        <f t="shared" si="46"/>
        <v>53.423678000000002</v>
      </c>
      <c r="E1445">
        <f>INDEX('[3]wti-crude-oil-prices-10-year-da'!$B$655:$B$2543,MATCH(A1445,'[3]wti-crude-oil-prices-10-year-da'!$A$655:$A$2543,0))</f>
        <v>45.76</v>
      </c>
      <c r="F1445">
        <f t="shared" si="45"/>
        <v>3377.5455999999999</v>
      </c>
      <c r="G1445">
        <v>191.85999999999999</v>
      </c>
    </row>
    <row r="1446" spans="1:7" x14ac:dyDescent="0.25">
      <c r="A1446" s="133">
        <v>44173</v>
      </c>
      <c r="B1446" s="134">
        <v>73.72</v>
      </c>
      <c r="C1446" s="134">
        <f>INDEX('[2]cotton-prices-historical-chart-'!$B$10700:$B$12603,MATCH(A1446,'[2]cotton-prices-historical-chart-'!$A$10700:$A$12603,0))</f>
        <v>0.7198</v>
      </c>
      <c r="D1446" s="135">
        <f t="shared" si="46"/>
        <v>53.063656000000002</v>
      </c>
      <c r="E1446">
        <f>INDEX('[3]wti-crude-oil-prices-10-year-da'!$B$655:$B$2543,MATCH(A1446,'[3]wti-crude-oil-prices-10-year-da'!$A$655:$A$2543,0))</f>
        <v>45.6</v>
      </c>
      <c r="F1446">
        <f t="shared" si="45"/>
        <v>3361.6320000000001</v>
      </c>
      <c r="G1446">
        <v>195.35</v>
      </c>
    </row>
    <row r="1447" spans="1:7" x14ac:dyDescent="0.25">
      <c r="A1447" s="133">
        <v>44174</v>
      </c>
      <c r="B1447" s="134">
        <v>73.73</v>
      </c>
      <c r="C1447" s="134">
        <f>INDEX('[2]cotton-prices-historical-chart-'!$B$10700:$B$12603,MATCH(A1447,'[2]cotton-prices-historical-chart-'!$A$10700:$A$12603,0))</f>
        <v>0.73050000000000004</v>
      </c>
      <c r="D1447" s="135">
        <f t="shared" si="46"/>
        <v>53.859765000000003</v>
      </c>
      <c r="E1447">
        <f>INDEX('[3]wti-crude-oil-prices-10-year-da'!$B$655:$B$2543,MATCH(A1447,'[3]wti-crude-oil-prices-10-year-da'!$A$655:$A$2543,0))</f>
        <v>45.52</v>
      </c>
      <c r="F1447">
        <f t="shared" si="45"/>
        <v>3356.1896000000006</v>
      </c>
      <c r="G1447">
        <v>195.62</v>
      </c>
    </row>
    <row r="1448" spans="1:7" x14ac:dyDescent="0.25">
      <c r="A1448" s="133">
        <v>44175</v>
      </c>
      <c r="B1448" s="134">
        <v>73.72</v>
      </c>
      <c r="C1448" s="134">
        <f>INDEX('[2]cotton-prices-historical-chart-'!$B$10700:$B$12603,MATCH(A1448,'[2]cotton-prices-historical-chart-'!$A$10700:$A$12603,0))</f>
        <v>0.74260000000000004</v>
      </c>
      <c r="D1448" s="135">
        <f t="shared" si="46"/>
        <v>54.744472000000002</v>
      </c>
      <c r="E1448">
        <f>INDEX('[3]wti-crude-oil-prices-10-year-da'!$B$655:$B$2543,MATCH(A1448,'[3]wti-crude-oil-prices-10-year-da'!$A$655:$A$2543,0))</f>
        <v>46.78</v>
      </c>
      <c r="F1448">
        <f t="shared" si="45"/>
        <v>3448.6215999999999</v>
      </c>
      <c r="G1448">
        <v>192.87</v>
      </c>
    </row>
    <row r="1449" spans="1:7" x14ac:dyDescent="0.25">
      <c r="A1449" s="133">
        <v>44176</v>
      </c>
      <c r="B1449" s="134">
        <v>73.739999999999995</v>
      </c>
      <c r="C1449" s="134">
        <f>INDEX('[2]cotton-prices-historical-chart-'!$B$10700:$B$12603,MATCH(A1449,'[2]cotton-prices-historical-chart-'!$A$10700:$A$12603,0))</f>
        <v>0.74080000000000001</v>
      </c>
      <c r="D1449" s="135">
        <f t="shared" si="46"/>
        <v>54.626591999999995</v>
      </c>
      <c r="E1449">
        <f>INDEX('[3]wti-crude-oil-prices-10-year-da'!$B$655:$B$2543,MATCH(A1449,'[3]wti-crude-oil-prices-10-year-da'!$A$655:$A$2543,0))</f>
        <v>46.57</v>
      </c>
      <c r="F1449">
        <f t="shared" si="45"/>
        <v>3434.0717999999997</v>
      </c>
      <c r="G1449">
        <v>195.45</v>
      </c>
    </row>
    <row r="1450" spans="1:7" x14ac:dyDescent="0.25">
      <c r="A1450" s="133">
        <v>44179</v>
      </c>
      <c r="B1450" s="134">
        <v>73.64</v>
      </c>
      <c r="C1450" s="134">
        <f>INDEX('[2]cotton-prices-historical-chart-'!$B$10700:$B$12603,MATCH(A1450,'[2]cotton-prices-historical-chart-'!$A$10700:$A$12603,0))</f>
        <v>0.74670000000000003</v>
      </c>
      <c r="D1450" s="135">
        <f t="shared" si="46"/>
        <v>54.986988000000004</v>
      </c>
      <c r="E1450">
        <f>INDEX('[3]wti-crude-oil-prices-10-year-da'!$B$655:$B$2543,MATCH(A1450,'[3]wti-crude-oil-prices-10-year-da'!$A$655:$A$2543,0))</f>
        <v>46.99</v>
      </c>
      <c r="F1450">
        <f t="shared" si="45"/>
        <v>3460.3436000000002</v>
      </c>
      <c r="G1450">
        <v>197.73</v>
      </c>
    </row>
    <row r="1451" spans="1:7" x14ac:dyDescent="0.25">
      <c r="A1451" s="133">
        <v>44180</v>
      </c>
      <c r="B1451" s="134">
        <v>73.52</v>
      </c>
      <c r="C1451" s="134">
        <f>INDEX('[2]cotton-prices-historical-chart-'!$B$10700:$B$12603,MATCH(A1451,'[2]cotton-prices-historical-chart-'!$A$10700:$A$12603,0))</f>
        <v>0.75590000000000002</v>
      </c>
      <c r="D1451" s="135">
        <f t="shared" si="46"/>
        <v>55.573768000000001</v>
      </c>
      <c r="E1451">
        <f>INDEX('[3]wti-crude-oil-prices-10-year-da'!$B$655:$B$2543,MATCH(A1451,'[3]wti-crude-oil-prices-10-year-da'!$A$655:$A$2543,0))</f>
        <v>47.62</v>
      </c>
      <c r="F1451">
        <f t="shared" si="45"/>
        <v>3501.0223999999998</v>
      </c>
      <c r="G1451">
        <v>203.45999999999998</v>
      </c>
    </row>
    <row r="1452" spans="1:7" x14ac:dyDescent="0.25">
      <c r="A1452" s="133">
        <v>44181</v>
      </c>
      <c r="B1452" s="134">
        <v>73.59</v>
      </c>
      <c r="C1452" s="134">
        <f>INDEX('[2]cotton-prices-historical-chart-'!$B$10700:$B$12603,MATCH(A1452,'[2]cotton-prices-historical-chart-'!$A$10700:$A$12603,0))</f>
        <v>0.75649999999999995</v>
      </c>
      <c r="D1452" s="135">
        <f t="shared" si="46"/>
        <v>55.670834999999997</v>
      </c>
      <c r="E1452">
        <f>INDEX('[3]wti-crude-oil-prices-10-year-da'!$B$655:$B$2543,MATCH(A1452,'[3]wti-crude-oil-prices-10-year-da'!$A$655:$A$2543,0))</f>
        <v>47.856000000000002</v>
      </c>
      <c r="F1452">
        <f t="shared" si="45"/>
        <v>3521.7230400000003</v>
      </c>
      <c r="G1452">
        <v>202.25</v>
      </c>
    </row>
    <row r="1453" spans="1:7" x14ac:dyDescent="0.25">
      <c r="A1453" s="133">
        <v>44182</v>
      </c>
      <c r="B1453" s="134">
        <v>73.53</v>
      </c>
      <c r="C1453" s="134">
        <f>INDEX('[2]cotton-prices-historical-chart-'!$B$10700:$B$12603,MATCH(A1453,'[2]cotton-prices-historical-chart-'!$A$10700:$A$12603,0))</f>
        <v>0.77190000000000003</v>
      </c>
      <c r="D1453" s="135">
        <f t="shared" si="46"/>
        <v>56.757807</v>
      </c>
      <c r="E1453">
        <f>INDEX('[3]wti-crude-oil-prices-10-year-da'!$B$655:$B$2543,MATCH(A1453,'[3]wti-crude-oil-prices-10-year-da'!$A$655:$A$2543,0))</f>
        <v>48.432000000000002</v>
      </c>
      <c r="F1453">
        <f t="shared" si="45"/>
        <v>3561.20496</v>
      </c>
      <c r="G1453">
        <v>203.26</v>
      </c>
    </row>
    <row r="1454" spans="1:7" x14ac:dyDescent="0.25">
      <c r="A1454" s="133">
        <v>44183</v>
      </c>
      <c r="B1454" s="134">
        <v>73.59</v>
      </c>
      <c r="C1454" s="134">
        <f>INDEX('[2]cotton-prices-historical-chart-'!$B$10700:$B$12603,MATCH(A1454,'[2]cotton-prices-historical-chart-'!$A$10700:$A$12603,0))</f>
        <v>0.77159999999999995</v>
      </c>
      <c r="D1454" s="135">
        <f t="shared" si="46"/>
        <v>56.782043999999999</v>
      </c>
      <c r="E1454">
        <f>INDEX('[3]wti-crude-oil-prices-10-year-da'!$B$655:$B$2543,MATCH(A1454,'[3]wti-crude-oil-prices-10-year-da'!$A$655:$A$2543,0))</f>
        <v>49.183999999999997</v>
      </c>
      <c r="F1454">
        <f t="shared" si="45"/>
        <v>3619.4505599999998</v>
      </c>
      <c r="G1454">
        <v>205.35999999999999</v>
      </c>
    </row>
    <row r="1455" spans="1:7" x14ac:dyDescent="0.25">
      <c r="A1455" s="133">
        <v>44186</v>
      </c>
      <c r="B1455" s="134">
        <v>73.91</v>
      </c>
      <c r="C1455" s="134">
        <f>INDEX('[2]cotton-prices-historical-chart-'!$B$10700:$B$12603,MATCH(A1455,'[2]cotton-prices-historical-chart-'!$A$10700:$A$12603,0))</f>
        <v>0.74760000000000004</v>
      </c>
      <c r="D1455" s="135">
        <f t="shared" si="46"/>
        <v>55.255116000000001</v>
      </c>
      <c r="E1455">
        <f>INDEX('[3]wti-crude-oil-prices-10-year-da'!$B$655:$B$2543,MATCH(A1455,'[3]wti-crude-oil-prices-10-year-da'!$A$655:$A$2543,0))</f>
        <v>47.923999999999999</v>
      </c>
      <c r="F1455">
        <f t="shared" si="45"/>
        <v>3542.0628399999996</v>
      </c>
      <c r="G1455">
        <v>197.85</v>
      </c>
    </row>
    <row r="1456" spans="1:7" x14ac:dyDescent="0.25">
      <c r="A1456" s="133">
        <v>44187</v>
      </c>
      <c r="B1456" s="134">
        <v>73.94</v>
      </c>
      <c r="C1456" s="134">
        <f>INDEX('[2]cotton-prices-historical-chart-'!$B$10700:$B$12603,MATCH(A1456,'[2]cotton-prices-historical-chart-'!$A$10700:$A$12603,0))</f>
        <v>0.74819999999999998</v>
      </c>
      <c r="D1456" s="135">
        <f t="shared" si="46"/>
        <v>55.321907999999993</v>
      </c>
      <c r="E1456">
        <f>INDEX('[3]wti-crude-oil-prices-10-year-da'!$B$655:$B$2543,MATCH(A1456,'[3]wti-crude-oil-prices-10-year-da'!$A$655:$A$2543,0))</f>
        <v>47.02</v>
      </c>
      <c r="F1456">
        <f t="shared" si="45"/>
        <v>3476.6588000000002</v>
      </c>
      <c r="G1456">
        <v>204.52</v>
      </c>
    </row>
    <row r="1457" spans="1:7" x14ac:dyDescent="0.25">
      <c r="A1457" s="133">
        <v>44188</v>
      </c>
      <c r="B1457" s="134">
        <v>73.84</v>
      </c>
      <c r="C1457" s="134">
        <f>INDEX('[2]cotton-prices-historical-chart-'!$B$10700:$B$12603,MATCH(A1457,'[2]cotton-prices-historical-chart-'!$A$10700:$A$12603,0))</f>
        <v>0.76139999999999997</v>
      </c>
      <c r="D1457" s="135">
        <f t="shared" si="46"/>
        <v>56.221775999999998</v>
      </c>
      <c r="E1457">
        <f>INDEX('[3]wti-crude-oil-prices-10-year-da'!$B$655:$B$2543,MATCH(A1457,'[3]wti-crude-oil-prices-10-year-da'!$A$655:$A$2543,0))</f>
        <v>48.12</v>
      </c>
      <c r="F1457">
        <f t="shared" si="45"/>
        <v>3553.1808000000001</v>
      </c>
      <c r="G1457">
        <v>205.28000000000003</v>
      </c>
    </row>
    <row r="1458" spans="1:7" x14ac:dyDescent="0.25">
      <c r="A1458" s="133">
        <v>44189</v>
      </c>
      <c r="B1458" s="134">
        <v>73.56</v>
      </c>
      <c r="C1458" s="134">
        <f>INDEX('[2]cotton-prices-historical-chart-'!$B$10700:$B$12603,MATCH(A1458,'[2]cotton-prices-historical-chart-'!$A$10700:$A$12603,0))</f>
        <v>0.76200000000000001</v>
      </c>
      <c r="D1458" s="135">
        <f t="shared" si="46"/>
        <v>56.052720000000001</v>
      </c>
      <c r="E1458">
        <f>INDEX('[3]wti-crude-oil-prices-10-year-da'!$B$655:$B$2543,MATCH(A1458,'[3]wti-crude-oil-prices-10-year-da'!$A$655:$A$2543,0))</f>
        <v>48.23</v>
      </c>
      <c r="F1458">
        <f t="shared" si="45"/>
        <v>3547.7988</v>
      </c>
      <c r="G1458">
        <v>207.76</v>
      </c>
    </row>
    <row r="1459" spans="1:7" x14ac:dyDescent="0.25">
      <c r="A1459" s="133">
        <v>44193</v>
      </c>
      <c r="B1459" s="134">
        <v>73.55</v>
      </c>
      <c r="C1459" s="134">
        <f>INDEX('[2]cotton-prices-historical-chart-'!$B$10700:$B$12603,MATCH(A1459,'[2]cotton-prices-historical-chart-'!$A$10700:$A$12603,0))</f>
        <v>0.76349999999999996</v>
      </c>
      <c r="D1459" s="135">
        <f t="shared" si="46"/>
        <v>56.155424999999994</v>
      </c>
      <c r="E1459">
        <f>INDEX('[3]wti-crude-oil-prices-10-year-da'!$B$655:$B$2543,MATCH(A1459,'[3]wti-crude-oil-prices-10-year-da'!$A$655:$A$2543,0))</f>
        <v>47.62</v>
      </c>
      <c r="F1459">
        <f t="shared" si="45"/>
        <v>3502.4509999999996</v>
      </c>
      <c r="G1459">
        <v>215.29000000000002</v>
      </c>
    </row>
    <row r="1460" spans="1:7" x14ac:dyDescent="0.25">
      <c r="A1460" s="133">
        <v>44194</v>
      </c>
      <c r="B1460" s="134">
        <v>73.45</v>
      </c>
      <c r="C1460" s="134">
        <f>INDEX('[2]cotton-prices-historical-chart-'!$B$10700:$B$12603,MATCH(A1460,'[2]cotton-prices-historical-chart-'!$A$10700:$A$12603,0))</f>
        <v>0.77010000000000001</v>
      </c>
      <c r="D1460" s="135">
        <f t="shared" si="46"/>
        <v>56.563845000000001</v>
      </c>
      <c r="E1460">
        <f>INDEX('[3]wti-crude-oil-prices-10-year-da'!$B$655:$B$2543,MATCH(A1460,'[3]wti-crude-oil-prices-10-year-da'!$A$655:$A$2543,0))</f>
        <v>48</v>
      </c>
      <c r="F1460">
        <f t="shared" si="45"/>
        <v>3525.6000000000004</v>
      </c>
      <c r="G1460">
        <v>216.65</v>
      </c>
    </row>
    <row r="1461" spans="1:7" x14ac:dyDescent="0.25">
      <c r="A1461" s="133">
        <v>44195</v>
      </c>
      <c r="B1461" s="134">
        <v>73.19</v>
      </c>
      <c r="C1461" s="134">
        <f>INDEX('[2]cotton-prices-historical-chart-'!$B$10700:$B$12603,MATCH(A1461,'[2]cotton-prices-historical-chart-'!$A$10700:$A$12603,0))</f>
        <v>0.77969999999999995</v>
      </c>
      <c r="D1461" s="135">
        <f t="shared" si="46"/>
        <v>57.066242999999993</v>
      </c>
      <c r="E1461">
        <f>INDEX('[3]wti-crude-oil-prices-10-year-da'!$B$655:$B$2543,MATCH(A1461,'[3]wti-crude-oil-prices-10-year-da'!$A$655:$A$2543,0))</f>
        <v>48.4</v>
      </c>
      <c r="F1461">
        <f t="shared" si="45"/>
        <v>3542.3959999999997</v>
      </c>
      <c r="G1461">
        <v>218.8</v>
      </c>
    </row>
    <row r="1462" spans="1:7" x14ac:dyDescent="0.25">
      <c r="A1462" s="133">
        <v>44196</v>
      </c>
      <c r="B1462" s="134">
        <v>73.040000000000006</v>
      </c>
      <c r="C1462" s="134">
        <f>INDEX('[2]cotton-prices-historical-chart-'!$B$10700:$B$12603,MATCH(A1462,'[2]cotton-prices-historical-chart-'!$A$10700:$A$12603,0))</f>
        <v>0.78120000000000001</v>
      </c>
      <c r="D1462" s="135">
        <f t="shared" si="46"/>
        <v>57.058848000000005</v>
      </c>
      <c r="E1462">
        <f>INDEX('[3]wti-crude-oil-prices-10-year-da'!$B$655:$B$2543,MATCH(A1462,'[3]wti-crude-oil-prices-10-year-da'!$A$655:$A$2543,0))</f>
        <v>48.52</v>
      </c>
      <c r="F1462">
        <f t="shared" si="45"/>
        <v>3543.9008000000003</v>
      </c>
      <c r="G1462">
        <v>217.01999999999998</v>
      </c>
    </row>
    <row r="1463" spans="1:7" x14ac:dyDescent="0.25">
      <c r="A1463" s="133">
        <v>44200</v>
      </c>
      <c r="B1463" s="134">
        <v>73.08</v>
      </c>
      <c r="C1463" s="134">
        <f>INDEX('[2]cotton-prices-historical-chart-'!$B$10700:$B$12603,MATCH(A1463,'[2]cotton-prices-historical-chart-'!$A$10700:$A$12603,0))</f>
        <v>0.78969999999999996</v>
      </c>
      <c r="D1463" s="135">
        <f t="shared" si="46"/>
        <v>57.711275999999998</v>
      </c>
      <c r="E1463">
        <f>INDEX('[3]wti-crude-oil-prices-10-year-da'!$B$655:$B$2543,MATCH(A1463,'[3]wti-crude-oil-prices-10-year-da'!$A$655:$A$2543,0))</f>
        <v>47.62</v>
      </c>
      <c r="F1463">
        <f t="shared" si="45"/>
        <v>3480.0695999999998</v>
      </c>
      <c r="G1463">
        <v>214.96999999999997</v>
      </c>
    </row>
    <row r="1464" spans="1:7" x14ac:dyDescent="0.25">
      <c r="A1464" s="133">
        <v>44201</v>
      </c>
      <c r="B1464" s="134">
        <v>73.13</v>
      </c>
      <c r="C1464" s="134">
        <f>INDEX('[2]cotton-prices-historical-chart-'!$B$10700:$B$12603,MATCH(A1464,'[2]cotton-prices-historical-chart-'!$A$10700:$A$12603,0))</f>
        <v>0.80349999999999999</v>
      </c>
      <c r="D1464" s="135">
        <f t="shared" si="46"/>
        <v>58.759954999999998</v>
      </c>
      <c r="E1464">
        <f>INDEX('[3]wti-crude-oil-prices-10-year-da'!$B$655:$B$2543,MATCH(A1464,'[3]wti-crude-oil-prices-10-year-da'!$A$655:$A$2543,0))</f>
        <v>49.93</v>
      </c>
      <c r="F1464">
        <f t="shared" si="45"/>
        <v>3651.3808999999997</v>
      </c>
      <c r="G1464">
        <v>215.51</v>
      </c>
    </row>
    <row r="1465" spans="1:7" x14ac:dyDescent="0.25">
      <c r="A1465" s="133">
        <v>44202</v>
      </c>
      <c r="B1465" s="134">
        <v>73.13</v>
      </c>
      <c r="C1465" s="134">
        <f>INDEX('[2]cotton-prices-historical-chart-'!$B$10700:$B$12603,MATCH(A1465,'[2]cotton-prices-historical-chart-'!$A$10700:$A$12603,0))</f>
        <v>0.80059999999999998</v>
      </c>
      <c r="D1465" s="135">
        <f t="shared" si="46"/>
        <v>58.547877999999997</v>
      </c>
      <c r="E1465">
        <f>INDEX('[3]wti-crude-oil-prices-10-year-da'!$B$655:$B$2543,MATCH(A1465,'[3]wti-crude-oil-prices-10-year-da'!$A$655:$A$2543,0))</f>
        <v>50.63</v>
      </c>
      <c r="F1465">
        <f t="shared" si="45"/>
        <v>3702.5718999999999</v>
      </c>
      <c r="G1465">
        <v>209.39000000000001</v>
      </c>
    </row>
    <row r="1466" spans="1:7" x14ac:dyDescent="0.25">
      <c r="A1466" s="133">
        <v>44203</v>
      </c>
      <c r="B1466" s="134">
        <v>73.489999999999995</v>
      </c>
      <c r="C1466" s="134">
        <f>INDEX('[2]cotton-prices-historical-chart-'!$B$10700:$B$12603,MATCH(A1466,'[2]cotton-prices-historical-chart-'!$A$10700:$A$12603,0))</f>
        <v>0.79759999999999998</v>
      </c>
      <c r="D1466" s="135">
        <f t="shared" si="46"/>
        <v>58.615623999999997</v>
      </c>
      <c r="E1466">
        <f>INDEX('[3]wti-crude-oil-prices-10-year-da'!$B$655:$B$2543,MATCH(A1466,'[3]wti-crude-oil-prices-10-year-da'!$A$655:$A$2543,0))</f>
        <v>50.83</v>
      </c>
      <c r="F1466">
        <f t="shared" si="45"/>
        <v>3735.4966999999997</v>
      </c>
      <c r="G1466">
        <v>212.81</v>
      </c>
    </row>
    <row r="1467" spans="1:7" x14ac:dyDescent="0.25">
      <c r="A1467" s="133">
        <v>44204</v>
      </c>
      <c r="B1467" s="134">
        <v>73.349999999999994</v>
      </c>
      <c r="C1467" s="134">
        <f>INDEX('[2]cotton-prices-historical-chart-'!$B$10700:$B$12603,MATCH(A1467,'[2]cotton-prices-historical-chart-'!$A$10700:$A$12603,0))</f>
        <v>0.79769999999999996</v>
      </c>
      <c r="D1467" s="135">
        <f t="shared" si="46"/>
        <v>58.51129499999999</v>
      </c>
      <c r="E1467">
        <f>INDEX('[3]wti-crude-oil-prices-10-year-da'!$B$655:$B$2543,MATCH(A1467,'[3]wti-crude-oil-prices-10-year-da'!$A$655:$A$2543,0))</f>
        <v>52.24</v>
      </c>
      <c r="F1467">
        <f t="shared" si="45"/>
        <v>3831.8039999999996</v>
      </c>
      <c r="G1467">
        <v>214.75</v>
      </c>
    </row>
    <row r="1468" spans="1:7" x14ac:dyDescent="0.25">
      <c r="A1468" s="133">
        <v>44207</v>
      </c>
      <c r="B1468" s="134">
        <v>73.510000000000005</v>
      </c>
      <c r="C1468" s="134">
        <f>INDEX('[2]cotton-prices-historical-chart-'!$B$10700:$B$12603,MATCH(A1468,'[2]cotton-prices-historical-chart-'!$A$10700:$A$12603,0))</f>
        <v>0.80430000000000001</v>
      </c>
      <c r="D1468" s="135">
        <f t="shared" si="46"/>
        <v>59.124093000000002</v>
      </c>
      <c r="E1468">
        <f>INDEX('[3]wti-crude-oil-prices-10-year-da'!$B$655:$B$2543,MATCH(A1468,'[3]wti-crude-oil-prices-10-year-da'!$A$655:$A$2543,0))</f>
        <v>52.25</v>
      </c>
      <c r="F1468">
        <f t="shared" si="45"/>
        <v>3840.8975000000005</v>
      </c>
      <c r="G1468">
        <v>214.29000000000002</v>
      </c>
    </row>
    <row r="1469" spans="1:7" x14ac:dyDescent="0.25">
      <c r="A1469" s="133">
        <v>44208</v>
      </c>
      <c r="B1469" s="134">
        <v>73.150000000000006</v>
      </c>
      <c r="C1469" s="134">
        <f>INDEX('[2]cotton-prices-historical-chart-'!$B$10700:$B$12603,MATCH(A1469,'[2]cotton-prices-historical-chart-'!$A$10700:$A$12603,0))</f>
        <v>0.81699999999999995</v>
      </c>
      <c r="D1469" s="135">
        <f t="shared" si="46"/>
        <v>59.763550000000002</v>
      </c>
      <c r="E1469">
        <f>INDEX('[3]wti-crude-oil-prices-10-year-da'!$B$655:$B$2543,MATCH(A1469,'[3]wti-crude-oil-prices-10-year-da'!$A$655:$A$2543,0))</f>
        <v>53.21</v>
      </c>
      <c r="F1469">
        <f t="shared" si="45"/>
        <v>3892.3115000000003</v>
      </c>
      <c r="G1469">
        <v>217.35</v>
      </c>
    </row>
    <row r="1470" spans="1:7" x14ac:dyDescent="0.25">
      <c r="A1470" s="133">
        <v>44209</v>
      </c>
      <c r="B1470" s="134">
        <v>73.17</v>
      </c>
      <c r="C1470" s="134">
        <f>INDEX('[2]cotton-prices-historical-chart-'!$B$10700:$B$12603,MATCH(A1470,'[2]cotton-prices-historical-chart-'!$A$10700:$A$12603,0))</f>
        <v>0.80920000000000003</v>
      </c>
      <c r="D1470" s="135">
        <f t="shared" si="46"/>
        <v>59.209164000000001</v>
      </c>
      <c r="E1470">
        <f>INDEX('[3]wti-crude-oil-prices-10-year-da'!$B$655:$B$2543,MATCH(A1470,'[3]wti-crude-oil-prices-10-year-da'!$A$655:$A$2543,0))</f>
        <v>52.91</v>
      </c>
      <c r="F1470">
        <f t="shared" si="45"/>
        <v>3871.4247</v>
      </c>
      <c r="G1470">
        <v>213.19</v>
      </c>
    </row>
    <row r="1471" spans="1:7" x14ac:dyDescent="0.25">
      <c r="A1471" s="133">
        <v>44210</v>
      </c>
      <c r="B1471" s="134">
        <v>73.08</v>
      </c>
      <c r="C1471" s="134">
        <f>INDEX('[2]cotton-prices-historical-chart-'!$B$10700:$B$12603,MATCH(A1471,'[2]cotton-prices-historical-chart-'!$A$10700:$A$12603,0))</f>
        <v>0.8115</v>
      </c>
      <c r="D1471" s="135">
        <f t="shared" si="46"/>
        <v>59.30442</v>
      </c>
      <c r="E1471">
        <f>INDEX('[3]wti-crude-oil-prices-10-year-da'!$B$655:$B$2543,MATCH(A1471,'[3]wti-crude-oil-prices-10-year-da'!$A$655:$A$2543,0))</f>
        <v>53.58</v>
      </c>
      <c r="F1471">
        <f t="shared" si="45"/>
        <v>3915.6263999999996</v>
      </c>
      <c r="G1471">
        <v>212.4</v>
      </c>
    </row>
    <row r="1472" spans="1:7" x14ac:dyDescent="0.25">
      <c r="A1472" s="133">
        <v>44211</v>
      </c>
      <c r="B1472" s="134">
        <v>73.16</v>
      </c>
      <c r="C1472" s="134">
        <f>INDEX('[2]cotton-prices-historical-chart-'!$B$10700:$B$12603,MATCH(A1472,'[2]cotton-prices-historical-chart-'!$A$10700:$A$12603,0))</f>
        <v>0.80700000000000005</v>
      </c>
      <c r="D1472" s="135">
        <f t="shared" si="46"/>
        <v>59.040120000000002</v>
      </c>
      <c r="E1472">
        <f>INDEX('[3]wti-crude-oil-prices-10-year-da'!$B$655:$B$2543,MATCH(A1472,'[3]wti-crude-oil-prices-10-year-da'!$A$655:$A$2543,0))</f>
        <v>52.384</v>
      </c>
      <c r="F1472">
        <f t="shared" si="45"/>
        <v>3832.4134399999998</v>
      </c>
      <c r="G1472">
        <v>209.75</v>
      </c>
    </row>
    <row r="1473" spans="1:7" x14ac:dyDescent="0.25">
      <c r="A1473" s="133">
        <v>44214</v>
      </c>
      <c r="B1473" s="134">
        <v>73.180000000000007</v>
      </c>
      <c r="C1473" s="134">
        <f>INDEX('[2]cotton-prices-historical-chart-'!$B$10700:$B$12603,MATCH(A1473,'[2]cotton-prices-historical-chart-'!$A$10700:$A$12603,0))</f>
        <v>0.80700000000000005</v>
      </c>
      <c r="D1473" s="135">
        <f t="shared" si="46"/>
        <v>59.056260000000009</v>
      </c>
      <c r="E1473" t="e">
        <f>INDEX('[3]wti-crude-oil-prices-10-year-da'!$B$655:$B$2543,MATCH(A1473,'[3]wti-crude-oil-prices-10-year-da'!$A$655:$A$2543,0))</f>
        <v>#N/A</v>
      </c>
      <c r="F1473" t="str">
        <f t="shared" si="45"/>
        <v/>
      </c>
      <c r="G1473">
        <v>210.53000000000003</v>
      </c>
    </row>
    <row r="1474" spans="1:7" x14ac:dyDescent="0.25">
      <c r="A1474" s="133">
        <v>44215</v>
      </c>
      <c r="B1474" s="134">
        <v>73.19</v>
      </c>
      <c r="C1474" s="134">
        <f>INDEX('[2]cotton-prices-historical-chart-'!$B$10700:$B$12603,MATCH(A1474,'[2]cotton-prices-historical-chart-'!$A$10700:$A$12603,0))</f>
        <v>0.8115</v>
      </c>
      <c r="D1474" s="135">
        <f t="shared" si="46"/>
        <v>59.393684999999998</v>
      </c>
      <c r="E1474">
        <f>INDEX('[3]wti-crude-oil-prices-10-year-da'!$B$655:$B$2543,MATCH(A1474,'[3]wti-crude-oil-prices-10-year-da'!$A$655:$A$2543,0))</f>
        <v>52.98</v>
      </c>
      <c r="F1474">
        <f t="shared" si="45"/>
        <v>3877.6061999999997</v>
      </c>
      <c r="G1474">
        <v>211.03000000000003</v>
      </c>
    </row>
    <row r="1475" spans="1:7" x14ac:dyDescent="0.25">
      <c r="A1475" s="133">
        <v>44216</v>
      </c>
      <c r="B1475" s="134">
        <v>72.91</v>
      </c>
      <c r="C1475" s="134">
        <f>INDEX('[2]cotton-prices-historical-chart-'!$B$10700:$B$12603,MATCH(A1475,'[2]cotton-prices-historical-chart-'!$A$10700:$A$12603,0))</f>
        <v>0.81589999999999996</v>
      </c>
      <c r="D1475" s="135">
        <f t="shared" si="46"/>
        <v>59.487268999999998</v>
      </c>
      <c r="E1475">
        <f>INDEX('[3]wti-crude-oil-prices-10-year-da'!$B$655:$B$2543,MATCH(A1475,'[3]wti-crude-oil-prices-10-year-da'!$A$655:$A$2543,0))</f>
        <v>53.295999999999999</v>
      </c>
      <c r="F1475">
        <f t="shared" ref="F1475:F1538" si="47">IFERROR(E1475*B1475,"")</f>
        <v>3885.8113599999997</v>
      </c>
      <c r="G1475">
        <v>210.44</v>
      </c>
    </row>
    <row r="1476" spans="1:7" x14ac:dyDescent="0.25">
      <c r="A1476" s="133">
        <v>44217</v>
      </c>
      <c r="B1476" s="134">
        <v>72.95</v>
      </c>
      <c r="C1476" s="134">
        <f>INDEX('[2]cotton-prices-historical-chart-'!$B$10700:$B$12603,MATCH(A1476,'[2]cotton-prices-historical-chart-'!$A$10700:$A$12603,0))</f>
        <v>0.82569999999999999</v>
      </c>
      <c r="D1476" s="135">
        <f t="shared" si="46"/>
        <v>60.234815000000005</v>
      </c>
      <c r="E1476">
        <f>INDEX('[3]wti-crude-oil-prices-10-year-da'!$B$655:$B$2543,MATCH(A1476,'[3]wti-crude-oil-prices-10-year-da'!$A$655:$A$2543,0))</f>
        <v>53.13</v>
      </c>
      <c r="F1476">
        <f t="shared" si="47"/>
        <v>3875.8335000000002</v>
      </c>
      <c r="G1476">
        <v>212.43</v>
      </c>
    </row>
    <row r="1477" spans="1:7" x14ac:dyDescent="0.25">
      <c r="A1477" s="133">
        <v>44218</v>
      </c>
      <c r="B1477" s="134">
        <v>73</v>
      </c>
      <c r="C1477" s="134">
        <f>INDEX('[2]cotton-prices-historical-chart-'!$B$10700:$B$12603,MATCH(A1477,'[2]cotton-prices-historical-chart-'!$A$10700:$A$12603,0))</f>
        <v>0.81559999999999999</v>
      </c>
      <c r="D1477" s="135">
        <f t="shared" si="46"/>
        <v>59.538800000000002</v>
      </c>
      <c r="E1477">
        <f>INDEX('[3]wti-crude-oil-prices-10-year-da'!$B$655:$B$2543,MATCH(A1477,'[3]wti-crude-oil-prices-10-year-da'!$A$655:$A$2543,0))</f>
        <v>52.27</v>
      </c>
      <c r="F1477">
        <f t="shared" si="47"/>
        <v>3815.71</v>
      </c>
      <c r="G1477">
        <v>211.18</v>
      </c>
    </row>
    <row r="1478" spans="1:7" x14ac:dyDescent="0.25">
      <c r="A1478" s="133">
        <v>44221</v>
      </c>
      <c r="B1478" s="134">
        <v>72.959999999999994</v>
      </c>
      <c r="C1478" s="134">
        <f>INDEX('[2]cotton-prices-historical-chart-'!$B$10700:$B$12603,MATCH(A1478,'[2]cotton-prices-historical-chart-'!$A$10700:$A$12603,0))</f>
        <v>0.82330000000000003</v>
      </c>
      <c r="D1478" s="135">
        <f t="shared" si="46"/>
        <v>60.067968</v>
      </c>
      <c r="E1478">
        <f>INDEX('[3]wti-crude-oil-prices-10-year-da'!$B$655:$B$2543,MATCH(A1478,'[3]wti-crude-oil-prices-10-year-da'!$A$655:$A$2543,0))</f>
        <v>52.77</v>
      </c>
      <c r="F1478">
        <f t="shared" si="47"/>
        <v>3850.0992000000001</v>
      </c>
      <c r="G1478">
        <v>215.59</v>
      </c>
    </row>
    <row r="1479" spans="1:7" x14ac:dyDescent="0.25">
      <c r="A1479" s="133">
        <v>44222</v>
      </c>
      <c r="B1479" s="134">
        <v>72.91</v>
      </c>
      <c r="C1479" s="134">
        <f>INDEX('[2]cotton-prices-historical-chart-'!$B$10700:$B$12603,MATCH(A1479,'[2]cotton-prices-historical-chart-'!$A$10700:$A$12603,0))</f>
        <v>0.81710000000000005</v>
      </c>
      <c r="D1479" s="135">
        <f t="shared" si="46"/>
        <v>59.574761000000002</v>
      </c>
      <c r="E1479">
        <f>INDEX('[3]wti-crude-oil-prices-10-year-da'!$B$655:$B$2543,MATCH(A1479,'[3]wti-crude-oil-prices-10-year-da'!$A$655:$A$2543,0))</f>
        <v>52.61</v>
      </c>
      <c r="F1479">
        <f t="shared" si="47"/>
        <v>3835.7950999999998</v>
      </c>
      <c r="G1479" t="s">
        <v>241</v>
      </c>
    </row>
    <row r="1480" spans="1:7" x14ac:dyDescent="0.25">
      <c r="A1480" s="133">
        <v>44223</v>
      </c>
      <c r="B1480" s="134">
        <v>73.069999999999993</v>
      </c>
      <c r="C1480" s="134">
        <f>INDEX('[2]cotton-prices-historical-chart-'!$B$10700:$B$12603,MATCH(A1480,'[2]cotton-prices-historical-chart-'!$A$10700:$A$12603,0))</f>
        <v>0.80840000000000001</v>
      </c>
      <c r="D1480" s="135">
        <f t="shared" si="46"/>
        <v>59.069787999999996</v>
      </c>
      <c r="E1480">
        <f>INDEX('[3]wti-crude-oil-prices-10-year-da'!$B$655:$B$2543,MATCH(A1480,'[3]wti-crude-oil-prices-10-year-da'!$A$655:$A$2543,0))</f>
        <v>52.85</v>
      </c>
      <c r="F1480">
        <f t="shared" si="47"/>
        <v>3861.7494999999999</v>
      </c>
      <c r="G1480">
        <v>211.89000000000001</v>
      </c>
    </row>
    <row r="1481" spans="1:7" x14ac:dyDescent="0.25">
      <c r="A1481" s="133">
        <v>44224</v>
      </c>
      <c r="B1481" s="134">
        <v>72.94</v>
      </c>
      <c r="C1481" s="134">
        <f>INDEX('[2]cotton-prices-historical-chart-'!$B$10700:$B$12603,MATCH(A1481,'[2]cotton-prices-historical-chart-'!$A$10700:$A$12603,0))</f>
        <v>0.79930000000000001</v>
      </c>
      <c r="D1481" s="135">
        <f t="shared" si="46"/>
        <v>58.300941999999999</v>
      </c>
      <c r="E1481">
        <f>INDEX('[3]wti-crude-oil-prices-10-year-da'!$B$655:$B$2543,MATCH(A1481,'[3]wti-crude-oil-prices-10-year-da'!$A$655:$A$2543,0))</f>
        <v>52.34</v>
      </c>
      <c r="F1481">
        <f t="shared" si="47"/>
        <v>3817.6795999999999</v>
      </c>
      <c r="G1481">
        <v>209.92</v>
      </c>
    </row>
    <row r="1482" spans="1:7" x14ac:dyDescent="0.25">
      <c r="A1482" s="133">
        <v>44225</v>
      </c>
      <c r="B1482" s="134">
        <v>72.92</v>
      </c>
      <c r="C1482" s="134">
        <f>INDEX('[2]cotton-prices-historical-chart-'!$B$10700:$B$12603,MATCH(A1482,'[2]cotton-prices-historical-chart-'!$A$10700:$A$12603,0))</f>
        <v>0.80640000000000001</v>
      </c>
      <c r="D1482" s="135">
        <f t="shared" si="46"/>
        <v>58.802688000000003</v>
      </c>
      <c r="E1482">
        <f>INDEX('[3]wti-crude-oil-prices-10-year-da'!$B$655:$B$2543,MATCH(A1482,'[3]wti-crude-oil-prices-10-year-da'!$A$655:$A$2543,0))</f>
        <v>52.2</v>
      </c>
      <c r="F1482">
        <f t="shared" si="47"/>
        <v>3806.4240000000004</v>
      </c>
      <c r="G1482">
        <v>209.43</v>
      </c>
    </row>
    <row r="1483" spans="1:7" x14ac:dyDescent="0.25">
      <c r="A1483" s="133">
        <v>44228</v>
      </c>
      <c r="B1483" s="134">
        <v>73.13</v>
      </c>
      <c r="C1483" s="134">
        <f>INDEX('[2]cotton-prices-historical-chart-'!$B$10700:$B$12603,MATCH(A1483,'[2]cotton-prices-historical-chart-'!$A$10700:$A$12603,0))</f>
        <v>0.80030000000000001</v>
      </c>
      <c r="D1483" s="135">
        <f t="shared" si="46"/>
        <v>58.525938999999994</v>
      </c>
      <c r="E1483">
        <f>INDEX('[3]wti-crude-oil-prices-10-year-da'!$B$655:$B$2543,MATCH(A1483,'[3]wti-crude-oil-prices-10-year-da'!$A$655:$A$2543,0))</f>
        <v>53.55</v>
      </c>
      <c r="F1483">
        <f t="shared" si="47"/>
        <v>3916.1114999999995</v>
      </c>
      <c r="G1483">
        <v>207.24</v>
      </c>
    </row>
    <row r="1484" spans="1:7" x14ac:dyDescent="0.25">
      <c r="A1484" s="133">
        <v>44229</v>
      </c>
      <c r="B1484" s="134">
        <v>72.92</v>
      </c>
      <c r="C1484" s="134">
        <f>INDEX('[2]cotton-prices-historical-chart-'!$B$10700:$B$12603,MATCH(A1484,'[2]cotton-prices-historical-chart-'!$A$10700:$A$12603,0))</f>
        <v>0.80689999999999995</v>
      </c>
      <c r="D1484" s="135">
        <f t="shared" si="46"/>
        <v>58.839147999999994</v>
      </c>
      <c r="E1484">
        <f>INDEX('[3]wti-crude-oil-prices-10-year-da'!$B$655:$B$2543,MATCH(A1484,'[3]wti-crude-oil-prices-10-year-da'!$A$655:$A$2543,0))</f>
        <v>54.76</v>
      </c>
      <c r="F1484">
        <f t="shared" si="47"/>
        <v>3993.0992000000001</v>
      </c>
      <c r="G1484">
        <v>209.8</v>
      </c>
    </row>
    <row r="1485" spans="1:7" x14ac:dyDescent="0.25">
      <c r="A1485" s="133">
        <v>44230</v>
      </c>
      <c r="B1485" s="134">
        <v>72.81</v>
      </c>
      <c r="C1485" s="134">
        <f>INDEX('[2]cotton-prices-historical-chart-'!$B$10700:$B$12603,MATCH(A1485,'[2]cotton-prices-historical-chart-'!$A$10700:$A$12603,0))</f>
        <v>0.80989999999999995</v>
      </c>
      <c r="D1485" s="135">
        <f t="shared" si="46"/>
        <v>58.968818999999996</v>
      </c>
      <c r="E1485">
        <f>INDEX('[3]wti-crude-oil-prices-10-year-da'!$B$655:$B$2543,MATCH(A1485,'[3]wti-crude-oil-prices-10-year-da'!$A$655:$A$2543,0))</f>
        <v>55.69</v>
      </c>
      <c r="F1485">
        <f t="shared" si="47"/>
        <v>4054.7889</v>
      </c>
      <c r="G1485">
        <v>215.16</v>
      </c>
    </row>
    <row r="1486" spans="1:7" x14ac:dyDescent="0.25">
      <c r="A1486" s="133">
        <v>44231</v>
      </c>
      <c r="B1486" s="134">
        <v>72.94</v>
      </c>
      <c r="C1486" s="134">
        <f>INDEX('[2]cotton-prices-historical-chart-'!$B$10700:$B$12603,MATCH(A1486,'[2]cotton-prices-historical-chart-'!$A$10700:$A$12603,0))</f>
        <v>0.84279999999999999</v>
      </c>
      <c r="D1486" s="135">
        <f t="shared" si="46"/>
        <v>61.473831999999994</v>
      </c>
      <c r="E1486">
        <f>INDEX('[3]wti-crude-oil-prices-10-year-da'!$B$655:$B$2543,MATCH(A1486,'[3]wti-crude-oil-prices-10-year-da'!$A$655:$A$2543,0))</f>
        <v>56.23</v>
      </c>
      <c r="F1486">
        <f t="shared" si="47"/>
        <v>4101.4161999999997</v>
      </c>
      <c r="G1486">
        <v>213.21999999999997</v>
      </c>
    </row>
    <row r="1487" spans="1:7" x14ac:dyDescent="0.25">
      <c r="A1487" s="133">
        <v>44232</v>
      </c>
      <c r="B1487" s="134">
        <v>72.790000000000006</v>
      </c>
      <c r="C1487" s="134">
        <f>INDEX('[2]cotton-prices-historical-chart-'!$B$10700:$B$12603,MATCH(A1487,'[2]cotton-prices-historical-chart-'!$A$10700:$A$12603,0))</f>
        <v>0.82740000000000002</v>
      </c>
      <c r="D1487" s="135">
        <f t="shared" si="46"/>
        <v>60.22644600000001</v>
      </c>
      <c r="E1487">
        <f>INDEX('[3]wti-crude-oil-prices-10-year-da'!$B$655:$B$2543,MATCH(A1487,'[3]wti-crude-oil-prices-10-year-da'!$A$655:$A$2543,0))</f>
        <v>56.85</v>
      </c>
      <c r="F1487">
        <f t="shared" si="47"/>
        <v>4138.1115000000009</v>
      </c>
      <c r="G1487">
        <v>216.46999999999997</v>
      </c>
    </row>
    <row r="1488" spans="1:7" x14ac:dyDescent="0.25">
      <c r="A1488" s="133">
        <v>44235</v>
      </c>
      <c r="B1488" s="134">
        <v>72.930000000000007</v>
      </c>
      <c r="C1488" s="134">
        <f>INDEX('[2]cotton-prices-historical-chart-'!$B$10700:$B$12603,MATCH(A1488,'[2]cotton-prices-historical-chart-'!$A$10700:$A$12603,0))</f>
        <v>0.84279999999999999</v>
      </c>
      <c r="D1488" s="135">
        <f t="shared" si="46"/>
        <v>61.465404000000007</v>
      </c>
      <c r="E1488">
        <f>INDEX('[3]wti-crude-oil-prices-10-year-da'!$B$655:$B$2543,MATCH(A1488,'[3]wti-crude-oil-prices-10-year-da'!$A$655:$A$2543,0))</f>
        <v>57.97</v>
      </c>
      <c r="F1488">
        <f t="shared" si="47"/>
        <v>4227.7521000000006</v>
      </c>
      <c r="G1488">
        <v>213.31</v>
      </c>
    </row>
    <row r="1489" spans="1:7" x14ac:dyDescent="0.25">
      <c r="A1489" s="133">
        <v>44236</v>
      </c>
      <c r="B1489" s="134">
        <v>72.849999999999994</v>
      </c>
      <c r="C1489" s="134">
        <f>INDEX('[2]cotton-prices-historical-chart-'!$B$10700:$B$12603,MATCH(A1489,'[2]cotton-prices-historical-chart-'!$A$10700:$A$12603,0))</f>
        <v>0.86929999999999996</v>
      </c>
      <c r="D1489" s="135">
        <f t="shared" si="46"/>
        <v>63.328504999999993</v>
      </c>
      <c r="E1489">
        <f>INDEX('[3]wti-crude-oil-prices-10-year-da'!$B$655:$B$2543,MATCH(A1489,'[3]wti-crude-oil-prices-10-year-da'!$A$655:$A$2543,0))</f>
        <v>58.36</v>
      </c>
      <c r="F1489">
        <f t="shared" si="47"/>
        <v>4251.5259999999998</v>
      </c>
      <c r="G1489">
        <v>209.55</v>
      </c>
    </row>
    <row r="1490" spans="1:7" x14ac:dyDescent="0.25">
      <c r="A1490" s="133">
        <v>44237</v>
      </c>
      <c r="B1490" s="134">
        <v>72.790000000000006</v>
      </c>
      <c r="C1490" s="134">
        <f>INDEX('[2]cotton-prices-historical-chart-'!$B$10700:$B$12603,MATCH(A1490,'[2]cotton-prices-historical-chart-'!$A$10700:$A$12603,0))</f>
        <v>0.84670000000000001</v>
      </c>
      <c r="D1490" s="135">
        <f t="shared" si="46"/>
        <v>61.631293000000007</v>
      </c>
      <c r="E1490">
        <f>INDEX('[3]wti-crude-oil-prices-10-year-da'!$B$655:$B$2543,MATCH(A1490,'[3]wti-crude-oil-prices-10-year-da'!$A$655:$A$2543,0))</f>
        <v>58.68</v>
      </c>
      <c r="F1490">
        <f t="shared" si="47"/>
        <v>4271.3172000000004</v>
      </c>
      <c r="G1490">
        <v>209.39000000000001</v>
      </c>
    </row>
    <row r="1491" spans="1:7" x14ac:dyDescent="0.25">
      <c r="A1491" s="133">
        <v>44238</v>
      </c>
      <c r="B1491" s="134">
        <v>72.709999999999994</v>
      </c>
      <c r="C1491" s="134">
        <f>INDEX('[2]cotton-prices-historical-chart-'!$B$10700:$B$12603,MATCH(A1491,'[2]cotton-prices-historical-chart-'!$A$10700:$A$12603,0))</f>
        <v>0.86409999999999998</v>
      </c>
      <c r="D1491" s="135">
        <f t="shared" si="46"/>
        <v>62.828710999999991</v>
      </c>
      <c r="E1491">
        <f>INDEX('[3]wti-crude-oil-prices-10-year-da'!$B$655:$B$2543,MATCH(A1491,'[3]wti-crude-oil-prices-10-year-da'!$A$655:$A$2543,0))</f>
        <v>58.24</v>
      </c>
      <c r="F1491">
        <f t="shared" si="47"/>
        <v>4234.6304</v>
      </c>
      <c r="G1491">
        <v>207.73000000000002</v>
      </c>
    </row>
    <row r="1492" spans="1:7" x14ac:dyDescent="0.25">
      <c r="A1492" s="133">
        <v>44239</v>
      </c>
      <c r="B1492" s="134">
        <v>72.59</v>
      </c>
      <c r="C1492" s="134">
        <f>INDEX('[2]cotton-prices-historical-chart-'!$B$10700:$B$12603,MATCH(A1492,'[2]cotton-prices-historical-chart-'!$A$10700:$A$12603,0))</f>
        <v>0.87270000000000003</v>
      </c>
      <c r="D1492" s="135">
        <f t="shared" si="46"/>
        <v>63.349293000000003</v>
      </c>
      <c r="E1492">
        <f>INDEX('[3]wti-crude-oil-prices-10-year-da'!$B$655:$B$2543,MATCH(A1492,'[3]wti-crude-oil-prices-10-year-da'!$A$655:$A$2543,0))</f>
        <v>59.47</v>
      </c>
      <c r="F1492">
        <f t="shared" si="47"/>
        <v>4316.9273000000003</v>
      </c>
      <c r="G1492">
        <v>205.63000000000002</v>
      </c>
    </row>
    <row r="1493" spans="1:7" x14ac:dyDescent="0.25">
      <c r="A1493" s="133">
        <v>44242</v>
      </c>
      <c r="B1493" s="134">
        <v>72.63</v>
      </c>
      <c r="C1493" s="134">
        <f>INDEX('[2]cotton-prices-historical-chart-'!$B$10700:$B$12603,MATCH(A1493,'[2]cotton-prices-historical-chart-'!$A$10700:$A$12603,0))</f>
        <v>0.87270000000000003</v>
      </c>
      <c r="D1493" s="135">
        <f t="shared" si="46"/>
        <v>63.384200999999997</v>
      </c>
      <c r="E1493" t="e">
        <f>INDEX('[3]wti-crude-oil-prices-10-year-da'!$B$655:$B$2543,MATCH(A1493,'[3]wti-crude-oil-prices-10-year-da'!$A$655:$A$2543,0))</f>
        <v>#N/A</v>
      </c>
      <c r="F1493" t="str">
        <f t="shared" si="47"/>
        <v/>
      </c>
      <c r="G1493">
        <v>204.86999999999998</v>
      </c>
    </row>
    <row r="1494" spans="1:7" x14ac:dyDescent="0.25">
      <c r="A1494" s="133">
        <v>44243</v>
      </c>
      <c r="B1494" s="134">
        <v>72.930000000000007</v>
      </c>
      <c r="C1494" s="134">
        <f>INDEX('[2]cotton-prices-historical-chart-'!$B$10700:$B$12603,MATCH(A1494,'[2]cotton-prices-historical-chart-'!$A$10700:$A$12603,0))</f>
        <v>0.88119999999999998</v>
      </c>
      <c r="D1494" s="135">
        <f t="shared" si="46"/>
        <v>64.265916000000004</v>
      </c>
      <c r="E1494">
        <f>INDEX('[3]wti-crude-oil-prices-10-year-da'!$B$655:$B$2543,MATCH(A1494,'[3]wti-crude-oil-prices-10-year-da'!$A$655:$A$2543,0))</f>
        <v>60.05</v>
      </c>
      <c r="F1494">
        <f t="shared" si="47"/>
        <v>4379.4465</v>
      </c>
      <c r="G1494">
        <v>208.09</v>
      </c>
    </row>
    <row r="1495" spans="1:7" x14ac:dyDescent="0.25">
      <c r="A1495" s="133">
        <v>44244</v>
      </c>
      <c r="B1495" s="134">
        <v>72.760000000000005</v>
      </c>
      <c r="C1495" s="134">
        <f>INDEX('[2]cotton-prices-historical-chart-'!$B$10700:$B$12603,MATCH(A1495,'[2]cotton-prices-historical-chart-'!$A$10700:$A$12603,0))</f>
        <v>0.88360000000000005</v>
      </c>
      <c r="D1495" s="135">
        <f t="shared" si="46"/>
        <v>64.29073600000001</v>
      </c>
      <c r="E1495">
        <f>INDEX('[3]wti-crude-oil-prices-10-year-da'!$B$655:$B$2543,MATCH(A1495,'[3]wti-crude-oil-prices-10-year-da'!$A$655:$A$2543,0))</f>
        <v>61.143999999999998</v>
      </c>
      <c r="F1495">
        <f t="shared" si="47"/>
        <v>4448.8374400000002</v>
      </c>
      <c r="G1495">
        <v>215.83</v>
      </c>
    </row>
    <row r="1496" spans="1:7" x14ac:dyDescent="0.25">
      <c r="A1496" s="133">
        <v>44245</v>
      </c>
      <c r="B1496" s="134">
        <v>72.59</v>
      </c>
      <c r="C1496" s="134">
        <f>INDEX('[2]cotton-prices-historical-chart-'!$B$10700:$B$12603,MATCH(A1496,'[2]cotton-prices-historical-chart-'!$A$10700:$A$12603,0))</f>
        <v>0.88729999999999998</v>
      </c>
      <c r="D1496" s="135">
        <f t="shared" si="46"/>
        <v>64.409107000000006</v>
      </c>
      <c r="E1496">
        <f>INDEX('[3]wti-crude-oil-prices-10-year-da'!$B$655:$B$2543,MATCH(A1496,'[3]wti-crude-oil-prices-10-year-da'!$A$655:$A$2543,0))</f>
        <v>60.524000000000001</v>
      </c>
      <c r="F1496">
        <f t="shared" si="47"/>
        <v>4393.4371600000004</v>
      </c>
      <c r="G1496">
        <v>225.07</v>
      </c>
    </row>
    <row r="1497" spans="1:7" x14ac:dyDescent="0.25">
      <c r="A1497" s="133">
        <v>44246</v>
      </c>
      <c r="B1497" s="134">
        <v>72.56</v>
      </c>
      <c r="C1497" s="134">
        <f>INDEX('[2]cotton-prices-historical-chart-'!$B$10700:$B$12603,MATCH(A1497,'[2]cotton-prices-historical-chart-'!$A$10700:$A$12603,0))</f>
        <v>0.88949999999999996</v>
      </c>
      <c r="D1497" s="135">
        <f t="shared" ref="D1497:D1559" si="48">C1497*B1497</f>
        <v>64.542119999999997</v>
      </c>
      <c r="E1497">
        <f>INDEX('[3]wti-crude-oil-prices-10-year-da'!$B$655:$B$2543,MATCH(A1497,'[3]wti-crude-oil-prices-10-year-da'!$A$655:$A$2543,0))</f>
        <v>59.252000000000002</v>
      </c>
      <c r="F1497">
        <f t="shared" si="47"/>
        <v>4299.3251200000004</v>
      </c>
      <c r="G1497">
        <v>223.13000000000002</v>
      </c>
    </row>
    <row r="1498" spans="1:7" x14ac:dyDescent="0.25">
      <c r="A1498" s="133">
        <v>44249</v>
      </c>
      <c r="B1498" s="134">
        <v>72.45</v>
      </c>
      <c r="C1498" s="134">
        <f>INDEX('[2]cotton-prices-historical-chart-'!$B$10700:$B$12603,MATCH(A1498,'[2]cotton-prices-historical-chart-'!$A$10700:$A$12603,0))</f>
        <v>0.90910000000000002</v>
      </c>
      <c r="D1498" s="135">
        <f t="shared" si="48"/>
        <v>65.864294999999998</v>
      </c>
      <c r="E1498">
        <f>INDEX('[3]wti-crude-oil-prices-10-year-da'!$B$655:$B$2543,MATCH(A1498,'[3]wti-crude-oil-prices-10-year-da'!$A$655:$A$2543,0))</f>
        <v>61.658000000000001</v>
      </c>
      <c r="F1498">
        <f t="shared" si="47"/>
        <v>4467.1221000000005</v>
      </c>
      <c r="G1498">
        <v>228.09</v>
      </c>
    </row>
    <row r="1499" spans="1:7" x14ac:dyDescent="0.25">
      <c r="A1499" s="133">
        <v>44250</v>
      </c>
      <c r="B1499" s="134">
        <v>72.38</v>
      </c>
      <c r="C1499" s="134">
        <f>INDEX('[2]cotton-prices-historical-chart-'!$B$10700:$B$12603,MATCH(A1499,'[2]cotton-prices-historical-chart-'!$A$10700:$A$12603,0))</f>
        <v>0.9163</v>
      </c>
      <c r="D1499" s="135">
        <f t="shared" si="48"/>
        <v>66.321793999999997</v>
      </c>
      <c r="E1499">
        <f>INDEX('[3]wti-crude-oil-prices-10-year-da'!$B$655:$B$2543,MATCH(A1499,'[3]wti-crude-oil-prices-10-year-da'!$A$655:$A$2543,0))</f>
        <v>61.67</v>
      </c>
      <c r="F1499">
        <f t="shared" si="47"/>
        <v>4463.6746000000003</v>
      </c>
      <c r="G1499">
        <v>225.01999999999998</v>
      </c>
    </row>
    <row r="1500" spans="1:7" x14ac:dyDescent="0.25">
      <c r="A1500" s="133">
        <v>44251</v>
      </c>
      <c r="B1500" s="134">
        <v>72.34</v>
      </c>
      <c r="C1500" s="134">
        <f>INDEX('[2]cotton-prices-historical-chart-'!$B$10700:$B$12603,MATCH(A1500,'[2]cotton-prices-historical-chart-'!$A$10700:$A$12603,0))</f>
        <v>0.92869999999999997</v>
      </c>
      <c r="D1500" s="135">
        <f t="shared" si="48"/>
        <v>67.182158000000001</v>
      </c>
      <c r="E1500">
        <f>INDEX('[3]wti-crude-oil-prices-10-year-da'!$B$655:$B$2543,MATCH(A1500,'[3]wti-crude-oil-prices-10-year-da'!$A$655:$A$2543,0))</f>
        <v>63.22</v>
      </c>
      <c r="F1500">
        <f t="shared" si="47"/>
        <v>4573.3348000000005</v>
      </c>
      <c r="G1500">
        <v>225.36999999999998</v>
      </c>
    </row>
    <row r="1501" spans="1:7" x14ac:dyDescent="0.25">
      <c r="A1501" s="133">
        <v>44252</v>
      </c>
      <c r="B1501" s="134">
        <v>73.14</v>
      </c>
      <c r="C1501" s="134">
        <f>INDEX('[2]cotton-prices-historical-chart-'!$B$10700:$B$12603,MATCH(A1501,'[2]cotton-prices-historical-chart-'!$A$10700:$A$12603,0))</f>
        <v>0.8911</v>
      </c>
      <c r="D1501" s="135">
        <f t="shared" si="48"/>
        <v>65.175054000000003</v>
      </c>
      <c r="E1501">
        <f>INDEX('[3]wti-crude-oil-prices-10-year-da'!$B$655:$B$2543,MATCH(A1501,'[3]wti-crude-oil-prices-10-year-da'!$A$655:$A$2543,0))</f>
        <v>63.53</v>
      </c>
      <c r="F1501">
        <f t="shared" si="47"/>
        <v>4646.5842000000002</v>
      </c>
      <c r="G1501">
        <v>228.94</v>
      </c>
    </row>
    <row r="1502" spans="1:7" x14ac:dyDescent="0.25">
      <c r="A1502" s="133">
        <v>44253</v>
      </c>
      <c r="B1502" s="134">
        <v>73.94</v>
      </c>
      <c r="C1502" s="134">
        <f>INDEX('[2]cotton-prices-historical-chart-'!$B$10700:$B$12603,MATCH(A1502,'[2]cotton-prices-historical-chart-'!$A$10700:$A$12603,0))</f>
        <v>0.88629999999999998</v>
      </c>
      <c r="D1502" s="135">
        <f t="shared" si="48"/>
        <v>65.533022000000003</v>
      </c>
      <c r="E1502">
        <f>INDEX('[3]wti-crude-oil-prices-10-year-da'!$B$655:$B$2543,MATCH(A1502,'[3]wti-crude-oil-prices-10-year-da'!$A$655:$A$2543,0))</f>
        <v>61.5</v>
      </c>
      <c r="F1502">
        <f t="shared" si="47"/>
        <v>4547.3099999999995</v>
      </c>
      <c r="G1502">
        <v>236.79000000000002</v>
      </c>
    </row>
    <row r="1503" spans="1:7" x14ac:dyDescent="0.25">
      <c r="A1503" s="133">
        <v>44256</v>
      </c>
      <c r="B1503" s="134">
        <v>73.290000000000006</v>
      </c>
      <c r="C1503" s="134">
        <f>INDEX('[2]cotton-prices-historical-chart-'!$B$10700:$B$12603,MATCH(A1503,'[2]cotton-prices-historical-chart-'!$A$10700:$A$12603,0))</f>
        <v>0.91569999999999996</v>
      </c>
      <c r="D1503" s="135">
        <f t="shared" si="48"/>
        <v>67.111653000000004</v>
      </c>
      <c r="E1503">
        <f>INDEX('[3]wti-crude-oil-prices-10-year-da'!$B$655:$B$2543,MATCH(A1503,'[3]wti-crude-oil-prices-10-year-da'!$A$655:$A$2543,0))</f>
        <v>60.64</v>
      </c>
      <c r="F1503">
        <f t="shared" si="47"/>
        <v>4444.3056000000006</v>
      </c>
      <c r="G1503">
        <v>235.24</v>
      </c>
    </row>
    <row r="1504" spans="1:7" x14ac:dyDescent="0.25">
      <c r="A1504" s="133">
        <v>44257</v>
      </c>
      <c r="B1504" s="134">
        <v>73.27</v>
      </c>
      <c r="C1504" s="134">
        <f>INDEX('[2]cotton-prices-historical-chart-'!$B$10700:$B$12603,MATCH(A1504,'[2]cotton-prices-historical-chart-'!$A$10700:$A$12603,0))</f>
        <v>0.90990000000000004</v>
      </c>
      <c r="D1504" s="135">
        <f t="shared" si="48"/>
        <v>66.668373000000003</v>
      </c>
      <c r="E1504">
        <f>INDEX('[3]wti-crude-oil-prices-10-year-da'!$B$655:$B$2543,MATCH(A1504,'[3]wti-crude-oil-prices-10-year-da'!$A$655:$A$2543,0))</f>
        <v>59.75</v>
      </c>
      <c r="F1504">
        <f t="shared" si="47"/>
        <v>4377.8824999999997</v>
      </c>
      <c r="G1504">
        <v>233.83</v>
      </c>
    </row>
    <row r="1505" spans="1:7" x14ac:dyDescent="0.25">
      <c r="A1505" s="133">
        <v>44258</v>
      </c>
      <c r="B1505" s="134">
        <v>72.94</v>
      </c>
      <c r="C1505" s="134">
        <f>INDEX('[2]cotton-prices-historical-chart-'!$B$10700:$B$12603,MATCH(A1505,'[2]cotton-prices-historical-chart-'!$A$10700:$A$12603,0))</f>
        <v>0.88449999999999995</v>
      </c>
      <c r="D1505" s="135">
        <f t="shared" si="48"/>
        <v>64.515429999999995</v>
      </c>
      <c r="E1505">
        <f>INDEX('[3]wti-crude-oil-prices-10-year-da'!$B$655:$B$2543,MATCH(A1505,'[3]wti-crude-oil-prices-10-year-da'!$A$655:$A$2543,0))</f>
        <v>61.28</v>
      </c>
      <c r="F1505">
        <f t="shared" si="47"/>
        <v>4469.7632000000003</v>
      </c>
      <c r="G1505">
        <v>228.98000000000002</v>
      </c>
    </row>
    <row r="1506" spans="1:7" x14ac:dyDescent="0.25">
      <c r="A1506" s="133">
        <v>44259</v>
      </c>
      <c r="B1506" s="134">
        <v>73.099999999999994</v>
      </c>
      <c r="C1506" s="134">
        <f>INDEX('[2]cotton-prices-historical-chart-'!$B$10700:$B$12603,MATCH(A1506,'[2]cotton-prices-historical-chart-'!$A$10700:$A$12603,0))</f>
        <v>0.87139999999999995</v>
      </c>
      <c r="D1506" s="135">
        <f t="shared" si="48"/>
        <v>63.699339999999992</v>
      </c>
      <c r="E1506">
        <f>INDEX('[3]wti-crude-oil-prices-10-year-da'!$B$655:$B$2543,MATCH(A1506,'[3]wti-crude-oil-prices-10-year-da'!$A$655:$A$2543,0))</f>
        <v>63.83</v>
      </c>
      <c r="F1506">
        <f t="shared" si="47"/>
        <v>4665.973</v>
      </c>
      <c r="G1506">
        <v>236.66</v>
      </c>
    </row>
    <row r="1507" spans="1:7" x14ac:dyDescent="0.25">
      <c r="A1507" s="133">
        <v>44260</v>
      </c>
      <c r="B1507" s="134">
        <v>73.180000000000007</v>
      </c>
      <c r="C1507" s="134">
        <f>INDEX('[2]cotton-prices-historical-chart-'!$B$10700:$B$12603,MATCH(A1507,'[2]cotton-prices-historical-chart-'!$A$10700:$A$12603,0))</f>
        <v>0.87760000000000005</v>
      </c>
      <c r="D1507" s="135">
        <f t="shared" si="48"/>
        <v>64.222768000000016</v>
      </c>
      <c r="E1507">
        <f>INDEX('[3]wti-crude-oil-prices-10-year-da'!$B$655:$B$2543,MATCH(A1507,'[3]wti-crude-oil-prices-10-year-da'!$A$655:$A$2543,0))</f>
        <v>66.09</v>
      </c>
      <c r="F1507">
        <f t="shared" si="47"/>
        <v>4836.4662000000008</v>
      </c>
      <c r="G1507">
        <v>234.95999999999998</v>
      </c>
    </row>
    <row r="1508" spans="1:7" x14ac:dyDescent="0.25">
      <c r="A1508" s="133">
        <v>44263</v>
      </c>
      <c r="B1508" s="134">
        <v>73.36</v>
      </c>
      <c r="C1508" s="134">
        <f>INDEX('[2]cotton-prices-historical-chart-'!$B$10700:$B$12603,MATCH(A1508,'[2]cotton-prices-historical-chart-'!$A$10700:$A$12603,0))</f>
        <v>0.88319999999999999</v>
      </c>
      <c r="D1508" s="135">
        <f t="shared" si="48"/>
        <v>64.791551999999996</v>
      </c>
      <c r="E1508">
        <f>INDEX('[3]wti-crude-oil-prices-10-year-da'!$B$655:$B$2543,MATCH(A1508,'[3]wti-crude-oil-prices-10-year-da'!$A$655:$A$2543,0))</f>
        <v>65.05</v>
      </c>
      <c r="F1508">
        <f t="shared" si="47"/>
        <v>4772.0679999999993</v>
      </c>
      <c r="G1508">
        <v>233.4</v>
      </c>
    </row>
    <row r="1509" spans="1:7" x14ac:dyDescent="0.25">
      <c r="A1509" s="133">
        <v>44264</v>
      </c>
      <c r="B1509" s="134">
        <v>72.78</v>
      </c>
      <c r="C1509" s="134">
        <f>INDEX('[2]cotton-prices-historical-chart-'!$B$10700:$B$12603,MATCH(A1509,'[2]cotton-prices-historical-chart-'!$A$10700:$A$12603,0))</f>
        <v>0.84319999999999995</v>
      </c>
      <c r="D1509" s="135">
        <f t="shared" si="48"/>
        <v>61.368095999999994</v>
      </c>
      <c r="E1509">
        <f>INDEX('[3]wti-crude-oil-prices-10-year-da'!$B$655:$B$2543,MATCH(A1509,'[3]wti-crude-oil-prices-10-year-da'!$A$655:$A$2543,0))</f>
        <v>64.010000000000005</v>
      </c>
      <c r="F1509">
        <f t="shared" si="47"/>
        <v>4658.6478000000006</v>
      </c>
      <c r="G1509">
        <v>239.08</v>
      </c>
    </row>
    <row r="1510" spans="1:7" x14ac:dyDescent="0.25">
      <c r="A1510" s="133">
        <v>44265</v>
      </c>
      <c r="B1510" s="134">
        <v>72.709999999999994</v>
      </c>
      <c r="C1510" s="134">
        <f>INDEX('[2]cotton-prices-historical-chart-'!$B$10700:$B$12603,MATCH(A1510,'[2]cotton-prices-historical-chart-'!$A$10700:$A$12603,0))</f>
        <v>0.85219999999999996</v>
      </c>
      <c r="D1510" s="135">
        <f t="shared" si="48"/>
        <v>61.963461999999993</v>
      </c>
      <c r="E1510">
        <f>INDEX('[3]wti-crude-oil-prices-10-year-da'!$B$655:$B$2543,MATCH(A1510,'[3]wti-crude-oil-prices-10-year-da'!$A$655:$A$2543,0))</f>
        <v>64.44</v>
      </c>
      <c r="F1510">
        <f t="shared" si="47"/>
        <v>4685.4323999999997</v>
      </c>
      <c r="G1510">
        <v>238.05</v>
      </c>
    </row>
    <row r="1511" spans="1:7" x14ac:dyDescent="0.25">
      <c r="A1511" s="133">
        <v>44266</v>
      </c>
      <c r="B1511" s="134">
        <v>72.64</v>
      </c>
      <c r="C1511" s="134">
        <f>INDEX('[2]cotton-prices-historical-chart-'!$B$10700:$B$12603,MATCH(A1511,'[2]cotton-prices-historical-chart-'!$A$10700:$A$12603,0))</f>
        <v>0.88349999999999995</v>
      </c>
      <c r="D1511" s="135">
        <f t="shared" si="48"/>
        <v>64.17743999999999</v>
      </c>
      <c r="E1511">
        <f>INDEX('[3]wti-crude-oil-prices-10-year-da'!$B$655:$B$2543,MATCH(A1511,'[3]wti-crude-oil-prices-10-year-da'!$A$655:$A$2543,0))</f>
        <v>66.02</v>
      </c>
      <c r="F1511">
        <f t="shared" si="47"/>
        <v>4795.6927999999998</v>
      </c>
      <c r="G1511" t="s">
        <v>241</v>
      </c>
    </row>
    <row r="1512" spans="1:7" x14ac:dyDescent="0.25">
      <c r="A1512" s="133">
        <v>44267</v>
      </c>
      <c r="B1512" s="134">
        <v>72.69</v>
      </c>
      <c r="C1512" s="134">
        <f>INDEX('[2]cotton-prices-historical-chart-'!$B$10700:$B$12603,MATCH(A1512,'[2]cotton-prices-historical-chart-'!$A$10700:$A$12603,0))</f>
        <v>0.87560000000000004</v>
      </c>
      <c r="D1512" s="135">
        <f t="shared" si="48"/>
        <v>63.647364000000003</v>
      </c>
      <c r="E1512">
        <f>INDEX('[3]wti-crude-oil-prices-10-year-da'!$B$655:$B$2543,MATCH(A1512,'[3]wti-crude-oil-prices-10-year-da'!$A$655:$A$2543,0))</f>
        <v>65.61</v>
      </c>
      <c r="F1512">
        <f t="shared" si="47"/>
        <v>4769.1908999999996</v>
      </c>
      <c r="G1512">
        <v>241.96999999999997</v>
      </c>
    </row>
    <row r="1513" spans="1:7" x14ac:dyDescent="0.25">
      <c r="A1513" s="133">
        <v>44270</v>
      </c>
      <c r="B1513" s="134">
        <v>72.510000000000005</v>
      </c>
      <c r="C1513" s="134">
        <f>INDEX('[2]cotton-prices-historical-chart-'!$B$10700:$B$12603,MATCH(A1513,'[2]cotton-prices-historical-chart-'!$A$10700:$A$12603,0))</f>
        <v>0.86719999999999997</v>
      </c>
      <c r="D1513" s="135">
        <f t="shared" si="48"/>
        <v>62.880672000000004</v>
      </c>
      <c r="E1513">
        <f>INDEX('[3]wti-crude-oil-prices-10-year-da'!$B$655:$B$2543,MATCH(A1513,'[3]wti-crude-oil-prices-10-year-da'!$A$655:$A$2543,0))</f>
        <v>65.39</v>
      </c>
      <c r="F1513">
        <f t="shared" si="47"/>
        <v>4741.4289000000008</v>
      </c>
      <c r="G1513">
        <v>246.51</v>
      </c>
    </row>
    <row r="1514" spans="1:7" x14ac:dyDescent="0.25">
      <c r="A1514" s="133">
        <v>44271</v>
      </c>
      <c r="B1514" s="134">
        <v>72.5</v>
      </c>
      <c r="C1514" s="134">
        <f>INDEX('[2]cotton-prices-historical-chart-'!$B$10700:$B$12603,MATCH(A1514,'[2]cotton-prices-historical-chart-'!$A$10700:$A$12603,0))</f>
        <v>0.86919999999999997</v>
      </c>
      <c r="D1514" s="135">
        <f t="shared" si="48"/>
        <v>63.016999999999996</v>
      </c>
      <c r="E1514">
        <f>INDEX('[3]wti-crude-oil-prices-10-year-da'!$B$655:$B$2543,MATCH(A1514,'[3]wti-crude-oil-prices-10-year-da'!$A$655:$A$2543,0))</f>
        <v>64.8</v>
      </c>
      <c r="F1514">
        <f t="shared" si="47"/>
        <v>4698</v>
      </c>
      <c r="G1514">
        <v>255.39000000000001</v>
      </c>
    </row>
    <row r="1515" spans="1:7" x14ac:dyDescent="0.25">
      <c r="A1515" s="133">
        <v>44272</v>
      </c>
      <c r="B1515" s="134">
        <v>72.290000000000006</v>
      </c>
      <c r="C1515" s="134">
        <f>INDEX('[2]cotton-prices-historical-chart-'!$B$10700:$B$12603,MATCH(A1515,'[2]cotton-prices-historical-chart-'!$A$10700:$A$12603,0))</f>
        <v>0.86509999999999998</v>
      </c>
      <c r="D1515" s="135">
        <f t="shared" si="48"/>
        <v>62.538079000000003</v>
      </c>
      <c r="E1515">
        <f>INDEX('[3]wti-crude-oil-prices-10-year-da'!$B$655:$B$2543,MATCH(A1515,'[3]wti-crude-oil-prices-10-year-da'!$A$655:$A$2543,0))</f>
        <v>64.605999999999995</v>
      </c>
      <c r="F1515">
        <f t="shared" si="47"/>
        <v>4670.3677399999997</v>
      </c>
      <c r="G1515">
        <v>245.60999999999999</v>
      </c>
    </row>
    <row r="1516" spans="1:7" x14ac:dyDescent="0.25">
      <c r="A1516" s="133">
        <v>44273</v>
      </c>
      <c r="B1516" s="134">
        <v>72.69</v>
      </c>
      <c r="C1516" s="134">
        <f>INDEX('[2]cotton-prices-historical-chart-'!$B$10700:$B$12603,MATCH(A1516,'[2]cotton-prices-historical-chart-'!$A$10700:$A$12603,0))</f>
        <v>0.85450000000000004</v>
      </c>
      <c r="D1516" s="135">
        <f t="shared" si="48"/>
        <v>62.113605</v>
      </c>
      <c r="E1516">
        <f>INDEX('[3]wti-crude-oil-prices-10-year-da'!$B$655:$B$2543,MATCH(A1516,'[3]wti-crude-oil-prices-10-year-da'!$A$655:$A$2543,0))</f>
        <v>60.024000000000001</v>
      </c>
      <c r="F1516">
        <f t="shared" si="47"/>
        <v>4363.1445599999997</v>
      </c>
      <c r="G1516">
        <v>247.61999999999998</v>
      </c>
    </row>
    <row r="1517" spans="1:7" x14ac:dyDescent="0.25">
      <c r="A1517" s="133">
        <v>44274</v>
      </c>
      <c r="B1517" s="134">
        <v>72.459999999999994</v>
      </c>
      <c r="C1517" s="134">
        <f>INDEX('[2]cotton-prices-historical-chart-'!$B$10700:$B$12603,MATCH(A1517,'[2]cotton-prices-historical-chart-'!$A$10700:$A$12603,0))</f>
        <v>0.8468</v>
      </c>
      <c r="D1517" s="135">
        <f t="shared" si="48"/>
        <v>61.359127999999991</v>
      </c>
      <c r="E1517">
        <f>INDEX('[3]wti-crude-oil-prices-10-year-da'!$B$655:$B$2543,MATCH(A1517,'[3]wti-crude-oil-prices-10-year-da'!$A$655:$A$2543,0))</f>
        <v>61.432000000000002</v>
      </c>
      <c r="F1517">
        <f t="shared" si="47"/>
        <v>4451.3627200000001</v>
      </c>
      <c r="G1517">
        <v>250.29000000000002</v>
      </c>
    </row>
    <row r="1518" spans="1:7" x14ac:dyDescent="0.25">
      <c r="A1518" s="133">
        <v>44277</v>
      </c>
      <c r="B1518" s="134">
        <v>72.38</v>
      </c>
      <c r="C1518" s="134">
        <f>INDEX('[2]cotton-prices-historical-chart-'!$B$10700:$B$12603,MATCH(A1518,'[2]cotton-prices-historical-chart-'!$A$10700:$A$12603,0))</f>
        <v>0.84619999999999995</v>
      </c>
      <c r="D1518" s="135">
        <f t="shared" si="48"/>
        <v>61.247955999999995</v>
      </c>
      <c r="E1518">
        <f>INDEX('[3]wti-crude-oil-prices-10-year-da'!$B$655:$B$2543,MATCH(A1518,'[3]wti-crude-oil-prices-10-year-da'!$A$655:$A$2543,0))</f>
        <v>61.558</v>
      </c>
      <c r="F1518">
        <f t="shared" si="47"/>
        <v>4455.5680400000001</v>
      </c>
      <c r="G1518">
        <v>249.99</v>
      </c>
    </row>
    <row r="1519" spans="1:7" x14ac:dyDescent="0.25">
      <c r="A1519" s="133">
        <v>44278</v>
      </c>
      <c r="B1519" s="134">
        <v>72.599999999999994</v>
      </c>
      <c r="C1519" s="134">
        <f>INDEX('[2]cotton-prices-historical-chart-'!$B$10700:$B$12603,MATCH(A1519,'[2]cotton-prices-historical-chart-'!$A$10700:$A$12603,0))</f>
        <v>0.83530000000000004</v>
      </c>
      <c r="D1519" s="135">
        <f t="shared" si="48"/>
        <v>60.642779999999995</v>
      </c>
      <c r="E1519">
        <f>INDEX('[3]wti-crude-oil-prices-10-year-da'!$B$655:$B$2543,MATCH(A1519,'[3]wti-crude-oil-prices-10-year-da'!$A$655:$A$2543,0))</f>
        <v>57.76</v>
      </c>
      <c r="F1519">
        <f t="shared" si="47"/>
        <v>4193.3759999999993</v>
      </c>
      <c r="G1519">
        <v>249.11999999999998</v>
      </c>
    </row>
    <row r="1520" spans="1:7" x14ac:dyDescent="0.25">
      <c r="A1520" s="133">
        <v>44279</v>
      </c>
      <c r="B1520" s="134">
        <v>72.650000000000006</v>
      </c>
      <c r="C1520" s="134">
        <f>INDEX('[2]cotton-prices-historical-chart-'!$B$10700:$B$12603,MATCH(A1520,'[2]cotton-prices-historical-chart-'!$A$10700:$A$12603,0))</f>
        <v>0.82440000000000002</v>
      </c>
      <c r="D1520" s="135">
        <f t="shared" si="48"/>
        <v>59.892660000000006</v>
      </c>
      <c r="E1520">
        <f>INDEX('[3]wti-crude-oil-prices-10-year-da'!$B$655:$B$2543,MATCH(A1520,'[3]wti-crude-oil-prices-10-year-da'!$A$655:$A$2543,0))</f>
        <v>61.18</v>
      </c>
      <c r="F1520">
        <f t="shared" si="47"/>
        <v>4444.7270000000008</v>
      </c>
      <c r="G1520">
        <v>244.2</v>
      </c>
    </row>
    <row r="1521" spans="1:7" x14ac:dyDescent="0.25">
      <c r="A1521" s="133">
        <v>44280</v>
      </c>
      <c r="B1521" s="134">
        <v>72.61</v>
      </c>
      <c r="C1521" s="134">
        <f>INDEX('[2]cotton-prices-historical-chart-'!$B$10700:$B$12603,MATCH(A1521,'[2]cotton-prices-historical-chart-'!$A$10700:$A$12603,0))</f>
        <v>0.78439999999999999</v>
      </c>
      <c r="D1521" s="135">
        <f t="shared" si="48"/>
        <v>56.955283999999999</v>
      </c>
      <c r="E1521">
        <f>INDEX('[3]wti-crude-oil-prices-10-year-da'!$B$655:$B$2543,MATCH(A1521,'[3]wti-crude-oil-prices-10-year-da'!$A$655:$A$2543,0))</f>
        <v>58.56</v>
      </c>
      <c r="F1521">
        <f t="shared" si="47"/>
        <v>4252.0416000000005</v>
      </c>
      <c r="G1521">
        <v>239</v>
      </c>
    </row>
    <row r="1522" spans="1:7" x14ac:dyDescent="0.25">
      <c r="A1522" s="133">
        <v>44281</v>
      </c>
      <c r="B1522" s="134">
        <v>72.45</v>
      </c>
      <c r="C1522" s="134">
        <f>INDEX('[2]cotton-prices-historical-chart-'!$B$10700:$B$12603,MATCH(A1522,'[2]cotton-prices-historical-chart-'!$A$10700:$A$12603,0))</f>
        <v>0.80379999999999996</v>
      </c>
      <c r="D1522" s="135">
        <f t="shared" si="48"/>
        <v>58.235309999999998</v>
      </c>
      <c r="E1522">
        <f>INDEX('[3]wti-crude-oil-prices-10-year-da'!$B$655:$B$2543,MATCH(A1522,'[3]wti-crude-oil-prices-10-year-da'!$A$655:$A$2543,0))</f>
        <v>60.97</v>
      </c>
      <c r="F1522">
        <f t="shared" si="47"/>
        <v>4417.2764999999999</v>
      </c>
      <c r="G1522">
        <v>242.08</v>
      </c>
    </row>
    <row r="1523" spans="1:7" x14ac:dyDescent="0.25">
      <c r="A1523" s="133">
        <v>44284</v>
      </c>
      <c r="B1523" s="134">
        <v>72.739999999999995</v>
      </c>
      <c r="C1523" s="134">
        <f>INDEX('[2]cotton-prices-historical-chart-'!$B$10700:$B$12603,MATCH(A1523,'[2]cotton-prices-historical-chart-'!$A$10700:$A$12603,0))</f>
        <v>0.80489999999999995</v>
      </c>
      <c r="D1523" s="135">
        <f t="shared" si="48"/>
        <v>58.548425999999992</v>
      </c>
      <c r="E1523">
        <f>INDEX('[3]wti-crude-oil-prices-10-year-da'!$B$655:$B$2543,MATCH(A1523,'[3]wti-crude-oil-prices-10-year-da'!$A$655:$A$2543,0))</f>
        <v>61.56</v>
      </c>
      <c r="F1523">
        <f t="shared" si="47"/>
        <v>4477.8743999999997</v>
      </c>
      <c r="G1523" t="s">
        <v>241</v>
      </c>
    </row>
    <row r="1524" spans="1:7" x14ac:dyDescent="0.25">
      <c r="A1524" s="133">
        <v>44285</v>
      </c>
      <c r="B1524" s="134">
        <v>73.38</v>
      </c>
      <c r="C1524" s="134">
        <f>INDEX('[2]cotton-prices-historical-chart-'!$B$10700:$B$12603,MATCH(A1524,'[2]cotton-prices-historical-chart-'!$A$10700:$A$12603,0))</f>
        <v>0.80640000000000001</v>
      </c>
      <c r="D1524" s="135">
        <f t="shared" si="48"/>
        <v>59.173631999999998</v>
      </c>
      <c r="E1524">
        <f>INDEX('[3]wti-crude-oil-prices-10-year-da'!$B$655:$B$2543,MATCH(A1524,'[3]wti-crude-oil-prices-10-year-da'!$A$655:$A$2543,0))</f>
        <v>60.55</v>
      </c>
      <c r="F1524">
        <f t="shared" si="47"/>
        <v>4443.1589999999997</v>
      </c>
      <c r="G1524">
        <v>250.51999999999998</v>
      </c>
    </row>
    <row r="1525" spans="1:7" x14ac:dyDescent="0.25">
      <c r="A1525" s="133">
        <v>44286</v>
      </c>
      <c r="B1525" s="134">
        <v>73.2</v>
      </c>
      <c r="C1525" s="134">
        <f>INDEX('[2]cotton-prices-historical-chart-'!$B$10700:$B$12603,MATCH(A1525,'[2]cotton-prices-historical-chart-'!$A$10700:$A$12603,0))</f>
        <v>0.80879999999999996</v>
      </c>
      <c r="D1525" s="135">
        <f t="shared" si="48"/>
        <v>59.204160000000002</v>
      </c>
      <c r="E1525">
        <f>INDEX('[3]wti-crude-oil-prices-10-year-da'!$B$655:$B$2543,MATCH(A1525,'[3]wti-crude-oil-prices-10-year-da'!$A$655:$A$2543,0))</f>
        <v>59.16</v>
      </c>
      <c r="F1525">
        <f t="shared" si="47"/>
        <v>4330.5119999999997</v>
      </c>
      <c r="G1525">
        <v>259.54000000000002</v>
      </c>
    </row>
    <row r="1526" spans="1:7" x14ac:dyDescent="0.25">
      <c r="A1526" s="133">
        <v>44287</v>
      </c>
      <c r="B1526" s="134">
        <v>73.290000000000006</v>
      </c>
      <c r="C1526" s="134">
        <f>INDEX('[2]cotton-prices-historical-chart-'!$B$10700:$B$12603,MATCH(A1526,'[2]cotton-prices-historical-chart-'!$A$10700:$A$12603,0))</f>
        <v>0.77949999999999997</v>
      </c>
      <c r="D1526" s="135">
        <f t="shared" si="48"/>
        <v>57.129555000000003</v>
      </c>
      <c r="E1526">
        <f>INDEX('[3]wti-crude-oil-prices-10-year-da'!$B$655:$B$2543,MATCH(A1526,'[3]wti-crude-oil-prices-10-year-da'!$A$655:$A$2543,0))</f>
        <v>61.45</v>
      </c>
      <c r="F1526">
        <f t="shared" si="47"/>
        <v>4503.6705000000002</v>
      </c>
      <c r="G1526">
        <v>253.83</v>
      </c>
    </row>
    <row r="1527" spans="1:7" x14ac:dyDescent="0.25">
      <c r="A1527" s="133">
        <v>44291</v>
      </c>
      <c r="B1527" s="134">
        <v>73.27</v>
      </c>
      <c r="C1527" s="134">
        <f>INDEX('[2]cotton-prices-historical-chart-'!$B$10700:$B$12603,MATCH(A1527,'[2]cotton-prices-historical-chart-'!$A$10700:$A$12603,0))</f>
        <v>0.77880000000000005</v>
      </c>
      <c r="D1527" s="135">
        <f t="shared" si="48"/>
        <v>57.062676000000003</v>
      </c>
      <c r="E1527">
        <f>INDEX('[3]wti-crude-oil-prices-10-year-da'!$B$655:$B$2543,MATCH(A1527,'[3]wti-crude-oil-prices-10-year-da'!$A$655:$A$2543,0))</f>
        <v>58.65</v>
      </c>
      <c r="F1527">
        <f t="shared" si="47"/>
        <v>4297.2855</v>
      </c>
      <c r="G1527">
        <v>239.3</v>
      </c>
    </row>
    <row r="1528" spans="1:7" x14ac:dyDescent="0.25">
      <c r="A1528" s="133">
        <v>44292</v>
      </c>
      <c r="B1528" s="134">
        <v>73.5</v>
      </c>
      <c r="C1528" s="134">
        <f>INDEX('[2]cotton-prices-historical-chart-'!$B$10700:$B$12603,MATCH(A1528,'[2]cotton-prices-historical-chart-'!$A$10700:$A$12603,0))</f>
        <v>0.79220000000000002</v>
      </c>
      <c r="D1528" s="135">
        <f t="shared" si="48"/>
        <v>58.226700000000001</v>
      </c>
      <c r="E1528">
        <f>INDEX('[3]wti-crude-oil-prices-10-year-da'!$B$655:$B$2543,MATCH(A1528,'[3]wti-crude-oil-prices-10-year-da'!$A$655:$A$2543,0))</f>
        <v>59.33</v>
      </c>
      <c r="F1528">
        <f t="shared" si="47"/>
        <v>4360.7550000000001</v>
      </c>
      <c r="G1528">
        <v>241.19</v>
      </c>
    </row>
    <row r="1529" spans="1:7" x14ac:dyDescent="0.25">
      <c r="A1529" s="133">
        <v>44293</v>
      </c>
      <c r="B1529" s="134">
        <v>74.349999999999994</v>
      </c>
      <c r="C1529" s="134">
        <f>INDEX('[2]cotton-prices-historical-chart-'!$B$10700:$B$12603,MATCH(A1529,'[2]cotton-prices-historical-chart-'!$A$10700:$A$12603,0))</f>
        <v>0.79500000000000004</v>
      </c>
      <c r="D1529" s="135">
        <f t="shared" si="48"/>
        <v>59.108249999999998</v>
      </c>
      <c r="E1529">
        <f>INDEX('[3]wti-crude-oil-prices-10-year-da'!$B$655:$B$2543,MATCH(A1529,'[3]wti-crude-oil-prices-10-year-da'!$A$655:$A$2543,0))</f>
        <v>59.77</v>
      </c>
      <c r="F1529">
        <f t="shared" si="47"/>
        <v>4443.8994999999995</v>
      </c>
      <c r="G1529">
        <v>251.04000000000002</v>
      </c>
    </row>
    <row r="1530" spans="1:7" x14ac:dyDescent="0.25">
      <c r="A1530" s="133">
        <v>44294</v>
      </c>
      <c r="B1530" s="134">
        <v>74.55</v>
      </c>
      <c r="C1530" s="134">
        <f>INDEX('[2]cotton-prices-historical-chart-'!$B$10700:$B$12603,MATCH(A1530,'[2]cotton-prices-historical-chart-'!$A$10700:$A$12603,0))</f>
        <v>0.81410000000000005</v>
      </c>
      <c r="D1530" s="135">
        <f t="shared" si="48"/>
        <v>60.691155000000002</v>
      </c>
      <c r="E1530">
        <f>INDEX('[3]wti-crude-oil-prices-10-year-da'!$B$655:$B$2543,MATCH(A1530,'[3]wti-crude-oil-prices-10-year-da'!$A$655:$A$2543,0))</f>
        <v>59.6</v>
      </c>
      <c r="F1530">
        <f t="shared" si="47"/>
        <v>4443.18</v>
      </c>
      <c r="G1530">
        <v>249.29000000000002</v>
      </c>
    </row>
    <row r="1531" spans="1:7" x14ac:dyDescent="0.25">
      <c r="A1531" s="133">
        <v>44295</v>
      </c>
      <c r="B1531" s="134">
        <v>74.73</v>
      </c>
      <c r="C1531" s="134">
        <f>INDEX('[2]cotton-prices-historical-chart-'!$B$10700:$B$12603,MATCH(A1531,'[2]cotton-prices-historical-chart-'!$A$10700:$A$12603,0))</f>
        <v>0.82399999999999995</v>
      </c>
      <c r="D1531" s="135">
        <f t="shared" si="48"/>
        <v>61.57752</v>
      </c>
      <c r="E1531">
        <f>INDEX('[3]wti-crude-oil-prices-10-year-da'!$B$655:$B$2543,MATCH(A1531,'[3]wti-crude-oil-prices-10-year-da'!$A$655:$A$2543,0))</f>
        <v>59.32</v>
      </c>
      <c r="F1531">
        <f t="shared" si="47"/>
        <v>4432.9836000000005</v>
      </c>
      <c r="G1531">
        <v>252.81</v>
      </c>
    </row>
    <row r="1532" spans="1:7" x14ac:dyDescent="0.25">
      <c r="A1532" s="133">
        <v>44298</v>
      </c>
      <c r="B1532" s="134">
        <v>74.989999999999995</v>
      </c>
      <c r="C1532" s="134">
        <f>INDEX('[2]cotton-prices-historical-chart-'!$B$10700:$B$12603,MATCH(A1532,'[2]cotton-prices-historical-chart-'!$A$10700:$A$12603,0))</f>
        <v>0.8014</v>
      </c>
      <c r="D1532" s="135">
        <f t="shared" si="48"/>
        <v>60.096985999999994</v>
      </c>
      <c r="E1532">
        <f>INDEX('[3]wti-crude-oil-prices-10-year-da'!$B$655:$B$2543,MATCH(A1532,'[3]wti-crude-oil-prices-10-year-da'!$A$655:$A$2543,0))</f>
        <v>59.7</v>
      </c>
      <c r="F1532">
        <f t="shared" si="47"/>
        <v>4476.9030000000002</v>
      </c>
      <c r="G1532">
        <v>239.92</v>
      </c>
    </row>
    <row r="1533" spans="1:7" x14ac:dyDescent="0.25">
      <c r="A1533" s="133">
        <v>44299</v>
      </c>
      <c r="B1533" s="134">
        <v>75.180000000000007</v>
      </c>
      <c r="C1533" s="134">
        <f>INDEX('[2]cotton-prices-historical-chart-'!$B$10700:$B$12603,MATCH(A1533,'[2]cotton-prices-historical-chart-'!$A$10700:$A$12603,0))</f>
        <v>0.81820000000000004</v>
      </c>
      <c r="D1533" s="135">
        <f t="shared" si="48"/>
        <v>61.512276000000007</v>
      </c>
      <c r="E1533">
        <f>INDEX('[3]wti-crude-oil-prices-10-year-da'!$B$655:$B$2543,MATCH(A1533,'[3]wti-crude-oil-prices-10-year-da'!$A$655:$A$2543,0))</f>
        <v>60.18</v>
      </c>
      <c r="F1533">
        <f t="shared" si="47"/>
        <v>4524.3324000000002</v>
      </c>
      <c r="G1533">
        <v>237.41</v>
      </c>
    </row>
    <row r="1534" spans="1:7" x14ac:dyDescent="0.25">
      <c r="A1534" s="133">
        <v>44300</v>
      </c>
      <c r="B1534" s="134">
        <v>75.010000000000005</v>
      </c>
      <c r="C1534" s="134">
        <f>INDEX('[2]cotton-prices-historical-chart-'!$B$10700:$B$12603,MATCH(A1534,'[2]cotton-prices-historical-chart-'!$A$10700:$A$12603,0))</f>
        <v>0.84199999999999997</v>
      </c>
      <c r="D1534" s="135">
        <f t="shared" si="48"/>
        <v>63.15842</v>
      </c>
      <c r="E1534">
        <f>INDEX('[3]wti-crude-oil-prices-10-year-da'!$B$655:$B$2543,MATCH(A1534,'[3]wti-crude-oil-prices-10-year-da'!$A$655:$A$2543,0))</f>
        <v>63.15</v>
      </c>
      <c r="F1534">
        <f t="shared" si="47"/>
        <v>4736.8815000000004</v>
      </c>
      <c r="G1534" t="s">
        <v>241</v>
      </c>
    </row>
    <row r="1535" spans="1:7" x14ac:dyDescent="0.25">
      <c r="A1535" s="133">
        <v>44301</v>
      </c>
      <c r="B1535" s="134">
        <v>74.72</v>
      </c>
      <c r="C1535" s="134">
        <f>INDEX('[2]cotton-prices-historical-chart-'!$B$10700:$B$12603,MATCH(A1535,'[2]cotton-prices-historical-chart-'!$A$10700:$A$12603,0))</f>
        <v>0.85019999999999996</v>
      </c>
      <c r="D1535" s="135">
        <f t="shared" si="48"/>
        <v>63.526943999999993</v>
      </c>
      <c r="E1535">
        <f>INDEX('[3]wti-crude-oil-prices-10-year-da'!$B$655:$B$2543,MATCH(A1535,'[3]wti-crude-oil-prices-10-year-da'!$A$655:$A$2543,0))</f>
        <v>63.47</v>
      </c>
      <c r="F1535">
        <f t="shared" si="47"/>
        <v>4742.4784</v>
      </c>
      <c r="G1535">
        <v>237.82</v>
      </c>
    </row>
    <row r="1536" spans="1:7" x14ac:dyDescent="0.25">
      <c r="A1536" s="133">
        <v>44302</v>
      </c>
      <c r="B1536" s="134">
        <v>74.540000000000006</v>
      </c>
      <c r="C1536" s="134">
        <f>INDEX('[2]cotton-prices-historical-chart-'!$B$10700:$B$12603,MATCH(A1536,'[2]cotton-prices-historical-chart-'!$A$10700:$A$12603,0))</f>
        <v>0.83709999999999996</v>
      </c>
      <c r="D1536" s="135">
        <f t="shared" si="48"/>
        <v>62.397434000000004</v>
      </c>
      <c r="E1536">
        <f>INDEX('[3]wti-crude-oil-prices-10-year-da'!$B$655:$B$2543,MATCH(A1536,'[3]wti-crude-oil-prices-10-year-da'!$A$655:$A$2543,0))</f>
        <v>63.154000000000003</v>
      </c>
      <c r="F1536">
        <f t="shared" si="47"/>
        <v>4707.4991600000003</v>
      </c>
      <c r="G1536">
        <v>237.70999999999998</v>
      </c>
    </row>
    <row r="1537" spans="1:7" x14ac:dyDescent="0.25">
      <c r="A1537" s="133">
        <v>44305</v>
      </c>
      <c r="B1537" s="134">
        <v>74.87</v>
      </c>
      <c r="C1537" s="134">
        <f>INDEX('[2]cotton-prices-historical-chart-'!$B$10700:$B$12603,MATCH(A1537,'[2]cotton-prices-historical-chart-'!$A$10700:$A$12603,0))</f>
        <v>0.83260000000000001</v>
      </c>
      <c r="D1537" s="135">
        <f t="shared" si="48"/>
        <v>62.336762000000007</v>
      </c>
      <c r="E1537">
        <f>INDEX('[3]wti-crude-oil-prices-10-year-da'!$B$655:$B$2543,MATCH(A1537,'[3]wti-crude-oil-prices-10-year-da'!$A$655:$A$2543,0))</f>
        <v>63.41</v>
      </c>
      <c r="F1537">
        <f t="shared" si="47"/>
        <v>4747.5066999999999</v>
      </c>
      <c r="G1537">
        <v>233.84</v>
      </c>
    </row>
    <row r="1538" spans="1:7" x14ac:dyDescent="0.25">
      <c r="A1538" s="133">
        <v>44306</v>
      </c>
      <c r="B1538" s="134">
        <v>75.45</v>
      </c>
      <c r="C1538" s="134">
        <f>INDEX('[2]cotton-prices-historical-chart-'!$B$10700:$B$12603,MATCH(A1538,'[2]cotton-prices-historical-chart-'!$A$10700:$A$12603,0))</f>
        <v>0.8377</v>
      </c>
      <c r="D1538" s="135">
        <f t="shared" si="48"/>
        <v>63.204464999999999</v>
      </c>
      <c r="E1538">
        <f>INDEX('[3]wti-crude-oil-prices-10-year-da'!$B$655:$B$2543,MATCH(A1538,'[3]wti-crude-oil-prices-10-year-da'!$A$655:$A$2543,0))</f>
        <v>62.624000000000002</v>
      </c>
      <c r="F1538">
        <f t="shared" si="47"/>
        <v>4724.9808000000003</v>
      </c>
      <c r="G1538">
        <v>231.81</v>
      </c>
    </row>
    <row r="1539" spans="1:7" x14ac:dyDescent="0.25">
      <c r="A1539" s="133">
        <v>44307</v>
      </c>
      <c r="B1539" s="134">
        <v>75.42</v>
      </c>
      <c r="C1539" s="134">
        <f>INDEX('[2]cotton-prices-historical-chart-'!$B$10700:$B$12603,MATCH(A1539,'[2]cotton-prices-historical-chart-'!$A$10700:$A$12603,0))</f>
        <v>0.84830000000000005</v>
      </c>
      <c r="D1539" s="135">
        <f t="shared" si="48"/>
        <v>63.978786000000007</v>
      </c>
      <c r="E1539">
        <f>INDEX('[3]wti-crude-oil-prices-10-year-da'!$B$655:$B$2543,MATCH(A1539,'[3]wti-crude-oil-prices-10-year-da'!$A$655:$A$2543,0))</f>
        <v>61.35</v>
      </c>
      <c r="F1539">
        <f t="shared" ref="F1539:F1602" si="49">IFERROR(E1539*B1539,"")</f>
        <v>4627.0169999999998</v>
      </c>
      <c r="G1539" t="s">
        <v>241</v>
      </c>
    </row>
    <row r="1540" spans="1:7" x14ac:dyDescent="0.25">
      <c r="A1540" s="133">
        <v>44308</v>
      </c>
      <c r="B1540" s="134">
        <v>75.09</v>
      </c>
      <c r="C1540" s="134">
        <f>INDEX('[2]cotton-prices-historical-chart-'!$B$10700:$B$12603,MATCH(A1540,'[2]cotton-prices-historical-chart-'!$A$10700:$A$12603,0))</f>
        <v>0.84640000000000004</v>
      </c>
      <c r="D1540" s="135">
        <f t="shared" si="48"/>
        <v>63.556176000000008</v>
      </c>
      <c r="E1540">
        <f>INDEX('[3]wti-crude-oil-prices-10-year-da'!$B$655:$B$2543,MATCH(A1540,'[3]wti-crude-oil-prices-10-year-da'!$A$655:$A$2543,0))</f>
        <v>61.43</v>
      </c>
      <c r="F1540">
        <f t="shared" si="49"/>
        <v>4612.7786999999998</v>
      </c>
      <c r="G1540">
        <v>230.34</v>
      </c>
    </row>
    <row r="1541" spans="1:7" x14ac:dyDescent="0.25">
      <c r="A1541" s="133">
        <v>44309</v>
      </c>
      <c r="B1541" s="134">
        <v>74.87</v>
      </c>
      <c r="C1541" s="134">
        <f>INDEX('[2]cotton-prices-historical-chart-'!$B$10700:$B$12603,MATCH(A1541,'[2]cotton-prices-historical-chart-'!$A$10700:$A$12603,0))</f>
        <v>0.87509999999999999</v>
      </c>
      <c r="D1541" s="135">
        <f t="shared" si="48"/>
        <v>65.518737000000002</v>
      </c>
      <c r="E1541">
        <f>INDEX('[3]wti-crude-oil-prices-10-year-da'!$B$655:$B$2543,MATCH(A1541,'[3]wti-crude-oil-prices-10-year-da'!$A$655:$A$2543,0))</f>
        <v>62.14</v>
      </c>
      <c r="F1541">
        <f t="shared" si="49"/>
        <v>4652.4218000000001</v>
      </c>
      <c r="G1541">
        <v>224.83</v>
      </c>
    </row>
    <row r="1542" spans="1:7" x14ac:dyDescent="0.25">
      <c r="A1542" s="133">
        <v>44312</v>
      </c>
      <c r="B1542" s="134">
        <v>74.77</v>
      </c>
      <c r="C1542" s="134">
        <f>INDEX('[2]cotton-prices-historical-chart-'!$B$10700:$B$12603,MATCH(A1542,'[2]cotton-prices-historical-chart-'!$A$10700:$A$12603,0))</f>
        <v>0.87860000000000005</v>
      </c>
      <c r="D1542" s="135">
        <f t="shared" si="48"/>
        <v>65.692921999999996</v>
      </c>
      <c r="E1542">
        <f>INDEX('[3]wti-crude-oil-prices-10-year-da'!$B$655:$B$2543,MATCH(A1542,'[3]wti-crude-oil-prices-10-year-da'!$A$655:$A$2543,0))</f>
        <v>61.91</v>
      </c>
      <c r="F1542">
        <f t="shared" si="49"/>
        <v>4629.0106999999998</v>
      </c>
      <c r="G1542">
        <v>239.15</v>
      </c>
    </row>
    <row r="1543" spans="1:7" x14ac:dyDescent="0.25">
      <c r="A1543" s="133">
        <v>44313</v>
      </c>
      <c r="B1543" s="134">
        <v>74.56</v>
      </c>
      <c r="C1543" s="134">
        <f>INDEX('[2]cotton-prices-historical-chart-'!$B$10700:$B$12603,MATCH(A1543,'[2]cotton-prices-historical-chart-'!$A$10700:$A$12603,0))</f>
        <v>0.90339999999999998</v>
      </c>
      <c r="D1543" s="135">
        <f t="shared" si="48"/>
        <v>67.357504000000006</v>
      </c>
      <c r="E1543">
        <f>INDEX('[3]wti-crude-oil-prices-10-year-da'!$B$655:$B$2543,MATCH(A1543,'[3]wti-crude-oil-prices-10-year-da'!$A$655:$A$2543,0))</f>
        <v>62.94</v>
      </c>
      <c r="F1543">
        <f t="shared" si="49"/>
        <v>4692.8064000000004</v>
      </c>
      <c r="G1543">
        <v>244.26</v>
      </c>
    </row>
    <row r="1544" spans="1:7" x14ac:dyDescent="0.25">
      <c r="A1544" s="133">
        <v>44314</v>
      </c>
      <c r="B1544" s="134">
        <v>74.349999999999994</v>
      </c>
      <c r="C1544" s="134">
        <f>INDEX('[2]cotton-prices-historical-chart-'!$B$10700:$B$12603,MATCH(A1544,'[2]cotton-prices-historical-chart-'!$A$10700:$A$12603,0))</f>
        <v>0.89049999999999996</v>
      </c>
      <c r="D1544" s="135">
        <f t="shared" si="48"/>
        <v>66.208674999999985</v>
      </c>
      <c r="E1544">
        <f>INDEX('[3]wti-crude-oil-prices-10-year-da'!$B$655:$B$2543,MATCH(A1544,'[3]wti-crude-oil-prices-10-year-da'!$A$655:$A$2543,0))</f>
        <v>63.86</v>
      </c>
      <c r="F1544">
        <f t="shared" si="49"/>
        <v>4747.991</v>
      </c>
      <c r="G1544">
        <v>236.8</v>
      </c>
    </row>
    <row r="1545" spans="1:7" x14ac:dyDescent="0.25">
      <c r="A1545" s="133">
        <v>44315</v>
      </c>
      <c r="B1545" s="134">
        <v>74.11</v>
      </c>
      <c r="C1545" s="134">
        <f>INDEX('[2]cotton-prices-historical-chart-'!$B$10700:$B$12603,MATCH(A1545,'[2]cotton-prices-historical-chart-'!$A$10700:$A$12603,0))</f>
        <v>0.86280000000000001</v>
      </c>
      <c r="D1545" s="135">
        <f t="shared" si="48"/>
        <v>63.942107999999998</v>
      </c>
      <c r="E1545">
        <f>INDEX('[3]wti-crude-oil-prices-10-year-da'!$B$655:$B$2543,MATCH(A1545,'[3]wti-crude-oil-prices-10-year-da'!$A$655:$A$2543,0))</f>
        <v>65.010000000000005</v>
      </c>
      <c r="F1545">
        <f t="shared" si="49"/>
        <v>4817.8911000000007</v>
      </c>
      <c r="G1545">
        <v>234.17</v>
      </c>
    </row>
    <row r="1546" spans="1:7" x14ac:dyDescent="0.25">
      <c r="A1546" s="133">
        <v>44316</v>
      </c>
      <c r="B1546" s="134">
        <v>74.099999999999994</v>
      </c>
      <c r="C1546" s="134">
        <f>INDEX('[2]cotton-prices-historical-chart-'!$B$10700:$B$12603,MATCH(A1546,'[2]cotton-prices-historical-chart-'!$A$10700:$A$12603,0))</f>
        <v>0.87949999999999995</v>
      </c>
      <c r="D1546" s="135">
        <f t="shared" si="48"/>
        <v>65.170949999999991</v>
      </c>
      <c r="E1546">
        <f>INDEX('[3]wti-crude-oil-prices-10-year-da'!$B$655:$B$2543,MATCH(A1546,'[3]wti-crude-oil-prices-10-year-da'!$A$655:$A$2543,0))</f>
        <v>63.58</v>
      </c>
      <c r="F1546">
        <f t="shared" si="49"/>
        <v>4711.2779999999993</v>
      </c>
      <c r="G1546">
        <v>234.38000000000002</v>
      </c>
    </row>
    <row r="1547" spans="1:7" x14ac:dyDescent="0.25">
      <c r="A1547" s="133">
        <v>44319</v>
      </c>
      <c r="B1547" s="134">
        <v>73.81</v>
      </c>
      <c r="C1547" s="134">
        <f>INDEX('[2]cotton-prices-historical-chart-'!$B$10700:$B$12603,MATCH(A1547,'[2]cotton-prices-historical-chart-'!$A$10700:$A$12603,0))</f>
        <v>0.87860000000000005</v>
      </c>
      <c r="D1547" s="135">
        <f t="shared" si="48"/>
        <v>64.849466000000007</v>
      </c>
      <c r="E1547">
        <f>INDEX('[3]wti-crude-oil-prices-10-year-da'!$B$655:$B$2543,MATCH(A1547,'[3]wti-crude-oil-prices-10-year-da'!$A$655:$A$2543,0))</f>
        <v>64.489999999999995</v>
      </c>
      <c r="F1547">
        <f t="shared" si="49"/>
        <v>4760.0068999999994</v>
      </c>
      <c r="G1547">
        <v>237.96999999999997</v>
      </c>
    </row>
    <row r="1548" spans="1:7" x14ac:dyDescent="0.25">
      <c r="A1548" s="133">
        <v>44320</v>
      </c>
      <c r="B1548" s="134">
        <v>73.760000000000005</v>
      </c>
      <c r="C1548" s="134">
        <f>INDEX('[2]cotton-prices-historical-chart-'!$B$10700:$B$12603,MATCH(A1548,'[2]cotton-prices-historical-chart-'!$A$10700:$A$12603,0))</f>
        <v>0.87170000000000003</v>
      </c>
      <c r="D1548" s="135">
        <f t="shared" si="48"/>
        <v>64.296592000000004</v>
      </c>
      <c r="E1548">
        <f>INDEX('[3]wti-crude-oil-prices-10-year-da'!$B$655:$B$2543,MATCH(A1548,'[3]wti-crude-oil-prices-10-year-da'!$A$655:$A$2543,0))</f>
        <v>65.69</v>
      </c>
      <c r="F1548">
        <f t="shared" si="49"/>
        <v>4845.2943999999998</v>
      </c>
      <c r="G1548">
        <v>239.51</v>
      </c>
    </row>
    <row r="1549" spans="1:7" x14ac:dyDescent="0.25">
      <c r="A1549" s="133">
        <v>44321</v>
      </c>
      <c r="B1549" s="134">
        <v>73.790000000000006</v>
      </c>
      <c r="C1549" s="134">
        <f>INDEX('[2]cotton-prices-historical-chart-'!$B$10700:$B$12603,MATCH(A1549,'[2]cotton-prices-historical-chart-'!$A$10700:$A$12603,0))</f>
        <v>0.87329999999999997</v>
      </c>
      <c r="D1549" s="135">
        <f t="shared" si="48"/>
        <v>64.440807000000007</v>
      </c>
      <c r="E1549">
        <f>INDEX('[3]wti-crude-oil-prices-10-year-da'!$B$655:$B$2543,MATCH(A1549,'[3]wti-crude-oil-prices-10-year-da'!$A$655:$A$2543,0))</f>
        <v>65.63</v>
      </c>
      <c r="F1549">
        <f t="shared" si="49"/>
        <v>4842.8377</v>
      </c>
      <c r="G1549">
        <v>253.15</v>
      </c>
    </row>
    <row r="1550" spans="1:7" x14ac:dyDescent="0.25">
      <c r="A1550" s="133">
        <v>44322</v>
      </c>
      <c r="B1550" s="134">
        <v>73.61</v>
      </c>
      <c r="C1550" s="134">
        <f>INDEX('[2]cotton-prices-historical-chart-'!$B$10700:$B$12603,MATCH(A1550,'[2]cotton-prices-historical-chart-'!$A$10700:$A$12603,0))</f>
        <v>0.90580000000000005</v>
      </c>
      <c r="D1550" s="135">
        <f t="shared" si="48"/>
        <v>66.675938000000002</v>
      </c>
      <c r="E1550">
        <f>INDEX('[3]wti-crude-oil-prices-10-year-da'!$B$655:$B$2543,MATCH(A1550,'[3]wti-crude-oil-prices-10-year-da'!$A$655:$A$2543,0))</f>
        <v>64.709999999999994</v>
      </c>
      <c r="F1550">
        <f t="shared" si="49"/>
        <v>4763.3030999999992</v>
      </c>
      <c r="G1550">
        <v>253.34</v>
      </c>
    </row>
    <row r="1551" spans="1:7" x14ac:dyDescent="0.25">
      <c r="A1551" s="133">
        <v>44323</v>
      </c>
      <c r="B1551" s="134">
        <v>73.25</v>
      </c>
      <c r="C1551" s="134">
        <f>INDEX('[2]cotton-prices-historical-chart-'!$B$10700:$B$12603,MATCH(A1551,'[2]cotton-prices-historical-chart-'!$A$10700:$A$12603,0))</f>
        <v>0.89659999999999995</v>
      </c>
      <c r="D1551" s="135">
        <f t="shared" si="48"/>
        <v>65.67595</v>
      </c>
      <c r="E1551">
        <f>INDEX('[3]wti-crude-oil-prices-10-year-da'!$B$655:$B$2543,MATCH(A1551,'[3]wti-crude-oil-prices-10-year-da'!$A$655:$A$2543,0))</f>
        <v>64.900000000000006</v>
      </c>
      <c r="F1551">
        <f t="shared" si="49"/>
        <v>4753.9250000000002</v>
      </c>
      <c r="G1551">
        <v>250.29000000000002</v>
      </c>
    </row>
    <row r="1552" spans="1:7" x14ac:dyDescent="0.25">
      <c r="A1552" s="133">
        <v>44326</v>
      </c>
      <c r="B1552" s="134">
        <v>73.489999999999995</v>
      </c>
      <c r="C1552" s="134">
        <f>INDEX('[2]cotton-prices-historical-chart-'!$B$10700:$B$12603,MATCH(A1552,'[2]cotton-prices-historical-chart-'!$A$10700:$A$12603,0))</f>
        <v>0.88470000000000004</v>
      </c>
      <c r="D1552" s="135">
        <f t="shared" si="48"/>
        <v>65.016603000000003</v>
      </c>
      <c r="E1552">
        <f>INDEX('[3]wti-crude-oil-prices-10-year-da'!$B$655:$B$2543,MATCH(A1552,'[3]wti-crude-oil-prices-10-year-da'!$A$655:$A$2543,0))</f>
        <v>64.92</v>
      </c>
      <c r="F1552">
        <f t="shared" si="49"/>
        <v>4770.9708000000001</v>
      </c>
      <c r="G1552">
        <v>261.70999999999998</v>
      </c>
    </row>
    <row r="1553" spans="1:7" x14ac:dyDescent="0.25">
      <c r="A1553" s="133">
        <v>44327</v>
      </c>
      <c r="B1553" s="134">
        <v>73.37</v>
      </c>
      <c r="C1553" s="134">
        <f>INDEX('[2]cotton-prices-historical-chart-'!$B$10700:$B$12603,MATCH(A1553,'[2]cotton-prices-historical-chart-'!$A$10700:$A$12603,0))</f>
        <v>0.87749999999999995</v>
      </c>
      <c r="D1553" s="135">
        <f t="shared" si="48"/>
        <v>64.382175000000004</v>
      </c>
      <c r="E1553">
        <f>INDEX('[3]wti-crude-oil-prices-10-year-da'!$B$655:$B$2543,MATCH(A1553,'[3]wti-crude-oil-prices-10-year-da'!$A$655:$A$2543,0))</f>
        <v>65.28</v>
      </c>
      <c r="F1553">
        <f t="shared" si="49"/>
        <v>4789.5936000000002</v>
      </c>
      <c r="G1553">
        <v>264.64999999999998</v>
      </c>
    </row>
    <row r="1554" spans="1:7" x14ac:dyDescent="0.25">
      <c r="A1554" s="133">
        <v>44328</v>
      </c>
      <c r="B1554" s="134">
        <v>73.680000000000007</v>
      </c>
      <c r="C1554" s="134">
        <f>INDEX('[2]cotton-prices-historical-chart-'!$B$10700:$B$12603,MATCH(A1554,'[2]cotton-prices-historical-chart-'!$A$10700:$A$12603,0))</f>
        <v>0.88229999999999997</v>
      </c>
      <c r="D1554" s="135">
        <f t="shared" si="48"/>
        <v>65.007863999999998</v>
      </c>
      <c r="E1554">
        <f>INDEX('[3]wti-crude-oil-prices-10-year-da'!$B$655:$B$2543,MATCH(A1554,'[3]wti-crude-oil-prices-10-year-da'!$A$655:$A$2543,0))</f>
        <v>66.08</v>
      </c>
      <c r="F1554">
        <f t="shared" si="49"/>
        <v>4868.7744000000002</v>
      </c>
      <c r="G1554">
        <v>270.29000000000002</v>
      </c>
    </row>
    <row r="1555" spans="1:7" x14ac:dyDescent="0.25">
      <c r="A1555" s="133">
        <v>44329</v>
      </c>
      <c r="B1555" s="134">
        <v>73.45</v>
      </c>
      <c r="C1555" s="134">
        <f>INDEX('[2]cotton-prices-historical-chart-'!$B$10700:$B$12603,MATCH(A1555,'[2]cotton-prices-historical-chart-'!$A$10700:$A$12603,0))</f>
        <v>0.8498</v>
      </c>
      <c r="D1555" s="135">
        <f t="shared" si="48"/>
        <v>62.417810000000003</v>
      </c>
      <c r="E1555">
        <f>INDEX('[3]wti-crude-oil-prices-10-year-da'!$B$655:$B$2543,MATCH(A1555,'[3]wti-crude-oil-prices-10-year-da'!$A$655:$A$2543,0))</f>
        <v>63.82</v>
      </c>
      <c r="F1555">
        <f t="shared" si="49"/>
        <v>4687.5790000000006</v>
      </c>
      <c r="G1555" t="s">
        <v>241</v>
      </c>
    </row>
    <row r="1556" spans="1:7" x14ac:dyDescent="0.25">
      <c r="A1556" s="133">
        <v>44330</v>
      </c>
      <c r="B1556" s="134">
        <v>73.28</v>
      </c>
      <c r="C1556" s="134">
        <f>INDEX('[2]cotton-prices-historical-chart-'!$B$10700:$B$12603,MATCH(A1556,'[2]cotton-prices-historical-chart-'!$A$10700:$A$12603,0))</f>
        <v>0.82430000000000003</v>
      </c>
      <c r="D1556" s="135">
        <f t="shared" si="48"/>
        <v>60.404704000000002</v>
      </c>
      <c r="E1556">
        <f>INDEX('[3]wti-crude-oil-prices-10-year-da'!$B$655:$B$2543,MATCH(A1556,'[3]wti-crude-oil-prices-10-year-da'!$A$655:$A$2543,0))</f>
        <v>65.37</v>
      </c>
      <c r="F1556">
        <f t="shared" si="49"/>
        <v>4790.3136000000004</v>
      </c>
      <c r="G1556">
        <v>259.07</v>
      </c>
    </row>
    <row r="1557" spans="1:7" x14ac:dyDescent="0.25">
      <c r="A1557" s="133">
        <v>44333</v>
      </c>
      <c r="B1557" s="134">
        <v>73.260000000000005</v>
      </c>
      <c r="C1557" s="134">
        <f>INDEX('[2]cotton-prices-historical-chart-'!$B$10700:$B$12603,MATCH(A1557,'[2]cotton-prices-historical-chart-'!$A$10700:$A$12603,0))</f>
        <v>0.82320000000000004</v>
      </c>
      <c r="D1557" s="135">
        <f t="shared" si="48"/>
        <v>60.307632000000005</v>
      </c>
      <c r="E1557">
        <f>INDEX('[3]wti-crude-oil-prices-10-year-da'!$B$655:$B$2543,MATCH(A1557,'[3]wti-crude-oil-prices-10-year-da'!$A$655:$A$2543,0))</f>
        <v>66.272000000000006</v>
      </c>
      <c r="F1557">
        <f t="shared" si="49"/>
        <v>4855.0867200000012</v>
      </c>
      <c r="G1557">
        <v>268.09000000000003</v>
      </c>
    </row>
    <row r="1558" spans="1:7" x14ac:dyDescent="0.25">
      <c r="A1558" s="133">
        <v>44334</v>
      </c>
      <c r="B1558" s="134">
        <v>73.11</v>
      </c>
      <c r="C1558" s="134">
        <f>INDEX('[2]cotton-prices-historical-chart-'!$B$10700:$B$12603,MATCH(A1558,'[2]cotton-prices-historical-chart-'!$A$10700:$A$12603,0))</f>
        <v>0.84009999999999996</v>
      </c>
      <c r="D1558" s="135">
        <f t="shared" si="48"/>
        <v>61.419711</v>
      </c>
      <c r="E1558">
        <f>INDEX('[3]wti-crude-oil-prices-10-year-da'!$B$655:$B$2543,MATCH(A1558,'[3]wti-crude-oil-prices-10-year-da'!$A$655:$A$2543,0))</f>
        <v>65.494</v>
      </c>
      <c r="F1558">
        <f t="shared" si="49"/>
        <v>4788.2663400000001</v>
      </c>
      <c r="G1558">
        <v>265.89</v>
      </c>
    </row>
    <row r="1559" spans="1:7" x14ac:dyDescent="0.25">
      <c r="A1559" s="133">
        <v>44335</v>
      </c>
      <c r="B1559" s="134">
        <v>73.23</v>
      </c>
      <c r="C1559" s="134">
        <f>INDEX('[2]cotton-prices-historical-chart-'!$B$10700:$B$12603,MATCH(A1559,'[2]cotton-prices-historical-chart-'!$A$10700:$A$12603,0))</f>
        <v>0.82920000000000005</v>
      </c>
      <c r="D1559" s="135">
        <f t="shared" si="48"/>
        <v>60.722316000000006</v>
      </c>
      <c r="E1559">
        <f>INDEX('[3]wti-crude-oil-prices-10-year-da'!$B$655:$B$2543,MATCH(A1559,'[3]wti-crude-oil-prices-10-year-da'!$A$655:$A$2543,0))</f>
        <v>63.353999999999999</v>
      </c>
      <c r="F1559">
        <f t="shared" si="49"/>
        <v>4639.4134199999999</v>
      </c>
      <c r="G1559">
        <v>259.37</v>
      </c>
    </row>
    <row r="1560" spans="1:7" x14ac:dyDescent="0.25">
      <c r="A1560" s="133">
        <v>44336</v>
      </c>
      <c r="B1560" s="134">
        <v>73.010000000000005</v>
      </c>
      <c r="C1560" s="134">
        <f>INDEX('[2]cotton-prices-historical-chart-'!$B$10700:$B$12603,MATCH(A1560,'[2]cotton-prices-historical-chart-'!$A$10700:$A$12603,0))</f>
        <v>0.81530000000000002</v>
      </c>
      <c r="D1560" s="135">
        <f t="shared" ref="D1560:D1623" si="50">C1560*B1560</f>
        <v>59.525053000000007</v>
      </c>
      <c r="E1560">
        <f>INDEX('[3]wti-crude-oil-prices-10-year-da'!$B$655:$B$2543,MATCH(A1560,'[3]wti-crude-oil-prices-10-year-da'!$A$655:$A$2543,0))</f>
        <v>61.962000000000003</v>
      </c>
      <c r="F1560">
        <f t="shared" si="49"/>
        <v>4523.845620000001</v>
      </c>
      <c r="G1560">
        <v>255.23000000000002</v>
      </c>
    </row>
    <row r="1561" spans="1:7" x14ac:dyDescent="0.25">
      <c r="A1561" s="133">
        <v>44337</v>
      </c>
      <c r="B1561" s="134">
        <v>72.92</v>
      </c>
      <c r="C1561" s="134">
        <f>INDEX('[2]cotton-prices-historical-chart-'!$B$10700:$B$12603,MATCH(A1561,'[2]cotton-prices-historical-chart-'!$A$10700:$A$12603,0))</f>
        <v>0.82820000000000005</v>
      </c>
      <c r="D1561" s="135">
        <f t="shared" si="50"/>
        <v>60.392344000000001</v>
      </c>
      <c r="E1561">
        <f>INDEX('[3]wti-crude-oil-prices-10-year-da'!$B$655:$B$2543,MATCH(A1561,'[3]wti-crude-oil-prices-10-year-da'!$A$655:$A$2543,0))</f>
        <v>63.58</v>
      </c>
      <c r="F1561">
        <f t="shared" si="49"/>
        <v>4636.2536</v>
      </c>
      <c r="G1561">
        <v>258.14</v>
      </c>
    </row>
    <row r="1562" spans="1:7" x14ac:dyDescent="0.25">
      <c r="A1562" s="133">
        <v>44340</v>
      </c>
      <c r="B1562" s="134">
        <v>72.84</v>
      </c>
      <c r="C1562" s="134">
        <f>INDEX('[2]cotton-prices-historical-chart-'!$B$10700:$B$12603,MATCH(A1562,'[2]cotton-prices-historical-chart-'!$A$10700:$A$12603,0))</f>
        <v>0.82820000000000005</v>
      </c>
      <c r="D1562" s="135">
        <f t="shared" si="50"/>
        <v>60.326088000000006</v>
      </c>
      <c r="E1562">
        <f>INDEX('[3]wti-crude-oil-prices-10-year-da'!$B$655:$B$2543,MATCH(A1562,'[3]wti-crude-oil-prices-10-year-da'!$A$655:$A$2543,0))</f>
        <v>66.05</v>
      </c>
      <c r="F1562">
        <f t="shared" si="49"/>
        <v>4811.0820000000003</v>
      </c>
      <c r="G1562">
        <v>266.35000000000002</v>
      </c>
    </row>
    <row r="1563" spans="1:7" x14ac:dyDescent="0.25">
      <c r="A1563" s="133">
        <v>44341</v>
      </c>
      <c r="B1563" s="134">
        <v>72.8</v>
      </c>
      <c r="C1563" s="134">
        <f>INDEX('[2]cotton-prices-historical-chart-'!$B$10700:$B$12603,MATCH(A1563,'[2]cotton-prices-historical-chart-'!$A$10700:$A$12603,0))</f>
        <v>0.82709999999999995</v>
      </c>
      <c r="D1563" s="135">
        <f t="shared" si="50"/>
        <v>60.212879999999991</v>
      </c>
      <c r="E1563">
        <f>INDEX('[3]wti-crude-oil-prices-10-year-da'!$B$655:$B$2543,MATCH(A1563,'[3]wti-crude-oil-prices-10-year-da'!$A$655:$A$2543,0))</f>
        <v>66.069999999999993</v>
      </c>
      <c r="F1563">
        <f t="shared" si="49"/>
        <v>4809.8959999999997</v>
      </c>
      <c r="G1563">
        <v>261.87</v>
      </c>
    </row>
    <row r="1564" spans="1:7" x14ac:dyDescent="0.25">
      <c r="A1564" s="133">
        <v>44342</v>
      </c>
      <c r="B1564" s="134">
        <v>72.66</v>
      </c>
      <c r="C1564" s="134">
        <f>INDEX('[2]cotton-prices-historical-chart-'!$B$10700:$B$12603,MATCH(A1564,'[2]cotton-prices-historical-chart-'!$A$10700:$A$12603,0))</f>
        <v>0.82440000000000002</v>
      </c>
      <c r="D1564" s="135">
        <f t="shared" si="50"/>
        <v>59.900903999999997</v>
      </c>
      <c r="E1564">
        <f>INDEX('[3]wti-crude-oil-prices-10-year-da'!$B$655:$B$2543,MATCH(A1564,'[3]wti-crude-oil-prices-10-year-da'!$A$655:$A$2543,0))</f>
        <v>66.209999999999994</v>
      </c>
      <c r="F1564">
        <f t="shared" si="49"/>
        <v>4810.8185999999996</v>
      </c>
      <c r="G1564">
        <v>260.39999999999998</v>
      </c>
    </row>
    <row r="1565" spans="1:7" x14ac:dyDescent="0.25">
      <c r="A1565" s="133">
        <v>44343</v>
      </c>
      <c r="B1565" s="134">
        <v>72.709999999999994</v>
      </c>
      <c r="C1565" s="134">
        <f>INDEX('[2]cotton-prices-historical-chart-'!$B$10700:$B$12603,MATCH(A1565,'[2]cotton-prices-historical-chart-'!$A$10700:$A$12603,0))</f>
        <v>0.82609999999999995</v>
      </c>
      <c r="D1565" s="135">
        <f t="shared" si="50"/>
        <v>60.065730999999992</v>
      </c>
      <c r="E1565">
        <f>INDEX('[3]wti-crude-oil-prices-10-year-da'!$B$655:$B$2543,MATCH(A1565,'[3]wti-crude-oil-prices-10-year-da'!$A$655:$A$2543,0))</f>
        <v>66.849999999999994</v>
      </c>
      <c r="F1565">
        <f t="shared" si="49"/>
        <v>4860.6634999999987</v>
      </c>
      <c r="G1565">
        <v>257.86</v>
      </c>
    </row>
    <row r="1566" spans="1:7" x14ac:dyDescent="0.25">
      <c r="A1566" s="133">
        <v>44344</v>
      </c>
      <c r="B1566" s="134">
        <v>72.400000000000006</v>
      </c>
      <c r="C1566" s="134">
        <f>INDEX('[2]cotton-prices-historical-chart-'!$B$10700:$B$12603,MATCH(A1566,'[2]cotton-prices-historical-chart-'!$A$10700:$A$12603,0))</f>
        <v>0.82120000000000004</v>
      </c>
      <c r="D1566" s="135">
        <f t="shared" si="50"/>
        <v>59.45488000000001</v>
      </c>
      <c r="E1566">
        <f>INDEX('[3]wti-crude-oil-prices-10-year-da'!$B$655:$B$2543,MATCH(A1566,'[3]wti-crude-oil-prices-10-year-da'!$A$655:$A$2543,0))</f>
        <v>66.319999999999993</v>
      </c>
      <c r="F1566">
        <f t="shared" si="49"/>
        <v>4801.5680000000002</v>
      </c>
      <c r="G1566">
        <v>255.13000000000002</v>
      </c>
    </row>
    <row r="1567" spans="1:7" x14ac:dyDescent="0.25">
      <c r="A1567" s="133">
        <v>44347</v>
      </c>
      <c r="B1567" s="134">
        <v>72.52</v>
      </c>
      <c r="C1567" s="134">
        <f>INDEX('[2]cotton-prices-historical-chart-'!$B$10700:$B$12603,MATCH(A1567,'[2]cotton-prices-historical-chart-'!$A$10700:$A$12603,0))</f>
        <v>0.82120000000000004</v>
      </c>
      <c r="D1567" s="135">
        <f t="shared" si="50"/>
        <v>59.553424</v>
      </c>
      <c r="E1567" t="e">
        <f>INDEX('[3]wti-crude-oil-prices-10-year-da'!$B$655:$B$2543,MATCH(A1567,'[3]wti-crude-oil-prices-10-year-da'!$A$655:$A$2543,0))</f>
        <v>#N/A</v>
      </c>
      <c r="F1567" t="str">
        <f t="shared" si="49"/>
        <v/>
      </c>
      <c r="G1567">
        <v>258.62</v>
      </c>
    </row>
    <row r="1568" spans="1:7" x14ac:dyDescent="0.25">
      <c r="A1568" s="133">
        <v>44348</v>
      </c>
      <c r="B1568" s="134">
        <v>72.849999999999994</v>
      </c>
      <c r="C1568" s="134">
        <f>INDEX('[2]cotton-prices-historical-chart-'!$B$10700:$B$12603,MATCH(A1568,'[2]cotton-prices-historical-chart-'!$A$10700:$A$12603,0))</f>
        <v>0.84250000000000003</v>
      </c>
      <c r="D1568" s="135">
        <f t="shared" si="50"/>
        <v>61.376124999999995</v>
      </c>
      <c r="E1568">
        <f>INDEX('[3]wti-crude-oil-prices-10-year-da'!$B$655:$B$2543,MATCH(A1568,'[3]wti-crude-oil-prices-10-year-da'!$A$655:$A$2543,0))</f>
        <v>67.72</v>
      </c>
      <c r="F1568">
        <f t="shared" si="49"/>
        <v>4933.4019999999991</v>
      </c>
      <c r="G1568">
        <v>254.08</v>
      </c>
    </row>
    <row r="1569" spans="1:7" x14ac:dyDescent="0.25">
      <c r="A1569" s="133">
        <v>44349</v>
      </c>
      <c r="B1569" s="134">
        <v>72.97</v>
      </c>
      <c r="C1569" s="134">
        <f>INDEX('[2]cotton-prices-historical-chart-'!$B$10700:$B$12603,MATCH(A1569,'[2]cotton-prices-historical-chart-'!$A$10700:$A$12603,0))</f>
        <v>0.8377</v>
      </c>
      <c r="D1569" s="135">
        <f t="shared" si="50"/>
        <v>61.126969000000003</v>
      </c>
      <c r="E1569">
        <f>INDEX('[3]wti-crude-oil-prices-10-year-da'!$B$655:$B$2543,MATCH(A1569,'[3]wti-crude-oil-prices-10-year-da'!$A$655:$A$2543,0))</f>
        <v>68.83</v>
      </c>
      <c r="F1569">
        <f t="shared" si="49"/>
        <v>5022.5250999999998</v>
      </c>
      <c r="G1569">
        <v>255.7</v>
      </c>
    </row>
    <row r="1570" spans="1:7" x14ac:dyDescent="0.25">
      <c r="A1570" s="133">
        <v>44350</v>
      </c>
      <c r="B1570" s="134">
        <v>73.05</v>
      </c>
      <c r="C1570" s="134">
        <f>INDEX('[2]cotton-prices-historical-chart-'!$B$10700:$B$12603,MATCH(A1570,'[2]cotton-prices-historical-chart-'!$A$10700:$A$12603,0))</f>
        <v>0.84209999999999996</v>
      </c>
      <c r="D1570" s="135">
        <f t="shared" si="50"/>
        <v>61.515404999999994</v>
      </c>
      <c r="E1570">
        <f>INDEX('[3]wti-crude-oil-prices-10-year-da'!$B$655:$B$2543,MATCH(A1570,'[3]wti-crude-oil-prices-10-year-da'!$A$655:$A$2543,0))</f>
        <v>68.81</v>
      </c>
      <c r="F1570">
        <f t="shared" si="49"/>
        <v>5026.5704999999998</v>
      </c>
      <c r="G1570">
        <v>260.51</v>
      </c>
    </row>
    <row r="1571" spans="1:7" x14ac:dyDescent="0.25">
      <c r="A1571" s="133">
        <v>44351</v>
      </c>
      <c r="B1571" s="134">
        <v>73.150000000000006</v>
      </c>
      <c r="C1571" s="134">
        <f>INDEX('[2]cotton-prices-historical-chart-'!$B$10700:$B$12603,MATCH(A1571,'[2]cotton-prices-historical-chart-'!$A$10700:$A$12603,0))</f>
        <v>0.85799999999999998</v>
      </c>
      <c r="D1571" s="135">
        <f t="shared" si="50"/>
        <v>62.762700000000002</v>
      </c>
      <c r="E1571">
        <f>INDEX('[3]wti-crude-oil-prices-10-year-da'!$B$655:$B$2543,MATCH(A1571,'[3]wti-crude-oil-prices-10-year-da'!$A$655:$A$2543,0))</f>
        <v>69.62</v>
      </c>
      <c r="F1571">
        <f t="shared" si="49"/>
        <v>5092.7030000000004</v>
      </c>
      <c r="G1571">
        <v>261.10000000000002</v>
      </c>
    </row>
    <row r="1572" spans="1:7" x14ac:dyDescent="0.25">
      <c r="A1572" s="133">
        <v>44354</v>
      </c>
      <c r="B1572" s="134">
        <v>72.819999999999993</v>
      </c>
      <c r="C1572" s="134">
        <f>INDEX('[2]cotton-prices-historical-chart-'!$B$10700:$B$12603,MATCH(A1572,'[2]cotton-prices-historical-chart-'!$A$10700:$A$12603,0))</f>
        <v>0.84360000000000002</v>
      </c>
      <c r="D1572" s="135">
        <f t="shared" si="50"/>
        <v>61.430951999999998</v>
      </c>
      <c r="E1572">
        <f>INDEX('[3]wti-crude-oil-prices-10-year-da'!$B$655:$B$2543,MATCH(A1572,'[3]wti-crude-oil-prices-10-year-da'!$A$655:$A$2543,0))</f>
        <v>69.23</v>
      </c>
      <c r="F1572">
        <f t="shared" si="49"/>
        <v>5041.3285999999998</v>
      </c>
      <c r="G1572">
        <v>265.06</v>
      </c>
    </row>
    <row r="1573" spans="1:7" x14ac:dyDescent="0.25">
      <c r="A1573" s="133">
        <v>44355</v>
      </c>
      <c r="B1573" s="134">
        <v>72.97</v>
      </c>
      <c r="C1573" s="134">
        <f>INDEX('[2]cotton-prices-historical-chart-'!$B$10700:$B$12603,MATCH(A1573,'[2]cotton-prices-historical-chart-'!$A$10700:$A$12603,0))</f>
        <v>0.85140000000000005</v>
      </c>
      <c r="D1573" s="135">
        <f t="shared" si="50"/>
        <v>62.126657999999999</v>
      </c>
      <c r="E1573">
        <f>INDEX('[3]wti-crude-oil-prices-10-year-da'!$B$655:$B$2543,MATCH(A1573,'[3]wti-crude-oil-prices-10-year-da'!$A$655:$A$2543,0))</f>
        <v>70.05</v>
      </c>
      <c r="F1573">
        <f t="shared" si="49"/>
        <v>5111.5484999999999</v>
      </c>
      <c r="G1573">
        <v>267.96999999999997</v>
      </c>
    </row>
    <row r="1574" spans="1:7" x14ac:dyDescent="0.25">
      <c r="A1574" s="133">
        <v>44356</v>
      </c>
      <c r="B1574" s="134">
        <v>72.989999999999995</v>
      </c>
      <c r="C1574" s="134">
        <f>INDEX('[2]cotton-prices-historical-chart-'!$B$10700:$B$12603,MATCH(A1574,'[2]cotton-prices-historical-chart-'!$A$10700:$A$12603,0))</f>
        <v>0.86619999999999997</v>
      </c>
      <c r="D1574" s="135">
        <f t="shared" si="50"/>
        <v>63.223937999999997</v>
      </c>
      <c r="E1574">
        <f>INDEX('[3]wti-crude-oil-prices-10-year-da'!$B$655:$B$2543,MATCH(A1574,'[3]wti-crude-oil-prices-10-year-da'!$A$655:$A$2543,0))</f>
        <v>69.959999999999994</v>
      </c>
      <c r="F1574">
        <f t="shared" si="49"/>
        <v>5106.3803999999991</v>
      </c>
      <c r="G1574">
        <v>272.02</v>
      </c>
    </row>
    <row r="1575" spans="1:7" x14ac:dyDescent="0.25">
      <c r="A1575" s="133">
        <v>44357</v>
      </c>
      <c r="B1575" s="134">
        <v>73.010000000000005</v>
      </c>
      <c r="C1575" s="134">
        <f>INDEX('[2]cotton-prices-historical-chart-'!$B$10700:$B$12603,MATCH(A1575,'[2]cotton-prices-historical-chart-'!$A$10700:$A$12603,0))</f>
        <v>0.87360000000000004</v>
      </c>
      <c r="D1575" s="135">
        <f t="shared" si="50"/>
        <v>63.78153600000001</v>
      </c>
      <c r="E1575">
        <f>INDEX('[3]wti-crude-oil-prices-10-year-da'!$B$655:$B$2543,MATCH(A1575,'[3]wti-crude-oil-prices-10-year-da'!$A$655:$A$2543,0))</f>
        <v>70.290000000000006</v>
      </c>
      <c r="F1575">
        <f t="shared" si="49"/>
        <v>5131.8729000000012</v>
      </c>
      <c r="G1575">
        <v>280.8</v>
      </c>
    </row>
    <row r="1576" spans="1:7" x14ac:dyDescent="0.25">
      <c r="A1576" s="133">
        <v>44358</v>
      </c>
      <c r="B1576" s="134">
        <v>73.23</v>
      </c>
      <c r="C1576" s="134">
        <f>INDEX('[2]cotton-prices-historical-chart-'!$B$10700:$B$12603,MATCH(A1576,'[2]cotton-prices-historical-chart-'!$A$10700:$A$12603,0))</f>
        <v>0.87</v>
      </c>
      <c r="D1576" s="135">
        <f t="shared" si="50"/>
        <v>63.710100000000004</v>
      </c>
      <c r="E1576">
        <f>INDEX('[3]wti-crude-oil-prices-10-year-da'!$B$655:$B$2543,MATCH(A1576,'[3]wti-crude-oil-prices-10-year-da'!$A$655:$A$2543,0))</f>
        <v>70.91</v>
      </c>
      <c r="F1576">
        <f t="shared" si="49"/>
        <v>5192.7393000000002</v>
      </c>
      <c r="G1576">
        <v>287.28000000000003</v>
      </c>
    </row>
    <row r="1577" spans="1:7" x14ac:dyDescent="0.25">
      <c r="A1577" s="133">
        <v>44361</v>
      </c>
      <c r="B1577" s="134">
        <v>73.19</v>
      </c>
      <c r="C1577" s="134">
        <f>INDEX('[2]cotton-prices-historical-chart-'!$B$10700:$B$12603,MATCH(A1577,'[2]cotton-prices-historical-chart-'!$A$10700:$A$12603,0))</f>
        <v>0.84950000000000003</v>
      </c>
      <c r="D1577" s="135">
        <f t="shared" si="50"/>
        <v>62.174905000000003</v>
      </c>
      <c r="E1577">
        <f>INDEX('[3]wti-crude-oil-prices-10-year-da'!$B$655:$B$2543,MATCH(A1577,'[3]wti-crude-oil-prices-10-year-da'!$A$655:$A$2543,0))</f>
        <v>70.88</v>
      </c>
      <c r="F1577">
        <f t="shared" si="49"/>
        <v>5187.7071999999998</v>
      </c>
      <c r="G1577">
        <v>291.31</v>
      </c>
    </row>
    <row r="1578" spans="1:7" x14ac:dyDescent="0.25">
      <c r="A1578" s="133">
        <v>44362</v>
      </c>
      <c r="B1578" s="134">
        <v>73.36</v>
      </c>
      <c r="C1578" s="134">
        <f>INDEX('[2]cotton-prices-historical-chart-'!$B$10700:$B$12603,MATCH(A1578,'[2]cotton-prices-historical-chart-'!$A$10700:$A$12603,0))</f>
        <v>0.8528</v>
      </c>
      <c r="D1578" s="135">
        <f t="shared" si="50"/>
        <v>62.561408</v>
      </c>
      <c r="E1578">
        <f>INDEX('[3]wti-crude-oil-prices-10-year-da'!$B$655:$B$2543,MATCH(A1578,'[3]wti-crude-oil-prices-10-year-da'!$A$655:$A$2543,0))</f>
        <v>72.12</v>
      </c>
      <c r="F1578">
        <f t="shared" si="49"/>
        <v>5290.7232000000004</v>
      </c>
      <c r="G1578">
        <v>288.12</v>
      </c>
    </row>
    <row r="1579" spans="1:7" x14ac:dyDescent="0.25">
      <c r="A1579" s="133">
        <v>44363</v>
      </c>
      <c r="B1579" s="134">
        <v>73.83</v>
      </c>
      <c r="C1579" s="134">
        <f>INDEX('[2]cotton-prices-historical-chart-'!$B$10700:$B$12603,MATCH(A1579,'[2]cotton-prices-historical-chart-'!$A$10700:$A$12603,0))</f>
        <v>0.85329999999999995</v>
      </c>
      <c r="D1579" s="135">
        <f t="shared" si="50"/>
        <v>62.999138999999992</v>
      </c>
      <c r="E1579">
        <f>INDEX('[3]wti-crude-oil-prices-10-year-da'!$B$655:$B$2543,MATCH(A1579,'[3]wti-crude-oil-prices-10-year-da'!$A$655:$A$2543,0))</f>
        <v>72.150000000000006</v>
      </c>
      <c r="F1579">
        <f t="shared" si="49"/>
        <v>5326.8344999999999</v>
      </c>
      <c r="G1579">
        <v>280.43</v>
      </c>
    </row>
    <row r="1580" spans="1:7" x14ac:dyDescent="0.25">
      <c r="A1580" s="133">
        <v>44364</v>
      </c>
      <c r="B1580" s="134">
        <v>74.239999999999995</v>
      </c>
      <c r="C1580" s="134">
        <f>INDEX('[2]cotton-prices-historical-chart-'!$B$10700:$B$12603,MATCH(A1580,'[2]cotton-prices-historical-chart-'!$A$10700:$A$12603,0))</f>
        <v>0.8417</v>
      </c>
      <c r="D1580" s="135">
        <f t="shared" si="50"/>
        <v>62.487807999999994</v>
      </c>
      <c r="E1580">
        <f>INDEX('[3]wti-crude-oil-prices-10-year-da'!$B$655:$B$2543,MATCH(A1580,'[3]wti-crude-oil-prices-10-year-da'!$A$655:$A$2543,0))</f>
        <v>70.988</v>
      </c>
      <c r="F1580">
        <f t="shared" si="49"/>
        <v>5270.14912</v>
      </c>
      <c r="G1580">
        <v>277.83000000000004</v>
      </c>
    </row>
    <row r="1581" spans="1:7" x14ac:dyDescent="0.25">
      <c r="A1581" s="133">
        <v>44365</v>
      </c>
      <c r="B1581" s="134">
        <v>74.14</v>
      </c>
      <c r="C1581" s="134">
        <f>INDEX('[2]cotton-prices-historical-chart-'!$B$10700:$B$12603,MATCH(A1581,'[2]cotton-prices-historical-chart-'!$A$10700:$A$12603,0))</f>
        <v>0.84419999999999995</v>
      </c>
      <c r="D1581" s="135">
        <f t="shared" si="50"/>
        <v>62.588987999999993</v>
      </c>
      <c r="E1581">
        <f>INDEX('[3]wti-crude-oil-prices-10-year-da'!$B$655:$B$2543,MATCH(A1581,'[3]wti-crude-oil-prices-10-year-da'!$A$655:$A$2543,0))</f>
        <v>71.5</v>
      </c>
      <c r="F1581">
        <f t="shared" si="49"/>
        <v>5301.01</v>
      </c>
      <c r="G1581">
        <v>272.96999999999997</v>
      </c>
    </row>
    <row r="1582" spans="1:7" x14ac:dyDescent="0.25">
      <c r="A1582" s="133">
        <v>44368</v>
      </c>
      <c r="B1582" s="134">
        <v>74.13</v>
      </c>
      <c r="C1582" s="134">
        <f>INDEX('[2]cotton-prices-historical-chart-'!$B$10700:$B$12603,MATCH(A1582,'[2]cotton-prices-historical-chart-'!$A$10700:$A$12603,0))</f>
        <v>0.84089999999999998</v>
      </c>
      <c r="D1582" s="135">
        <f t="shared" si="50"/>
        <v>62.335916999999995</v>
      </c>
      <c r="E1582">
        <f>INDEX('[3]wti-crude-oil-prices-10-year-da'!$B$655:$B$2543,MATCH(A1582,'[3]wti-crude-oil-prices-10-year-da'!$A$655:$A$2543,0))</f>
        <v>73.335999999999999</v>
      </c>
      <c r="F1582">
        <f t="shared" si="49"/>
        <v>5436.3976799999991</v>
      </c>
      <c r="G1582">
        <v>273.04000000000002</v>
      </c>
    </row>
    <row r="1583" spans="1:7" x14ac:dyDescent="0.25">
      <c r="A1583" s="133">
        <v>44369</v>
      </c>
      <c r="B1583" s="134">
        <v>74.19</v>
      </c>
      <c r="C1583" s="134">
        <f>INDEX('[2]cotton-prices-historical-chart-'!$B$10700:$B$12603,MATCH(A1583,'[2]cotton-prices-historical-chart-'!$A$10700:$A$12603,0))</f>
        <v>0.84219999999999995</v>
      </c>
      <c r="D1583" s="135">
        <f t="shared" si="50"/>
        <v>62.482817999999995</v>
      </c>
      <c r="E1583">
        <f>INDEX('[3]wti-crude-oil-prices-10-year-da'!$B$655:$B$2543,MATCH(A1583,'[3]wti-crude-oil-prices-10-year-da'!$A$655:$A$2543,0))</f>
        <v>72.891999999999996</v>
      </c>
      <c r="F1583">
        <f t="shared" si="49"/>
        <v>5407.8574799999997</v>
      </c>
      <c r="G1583">
        <v>274.79000000000002</v>
      </c>
    </row>
    <row r="1584" spans="1:7" x14ac:dyDescent="0.25">
      <c r="A1584" s="133">
        <v>44370</v>
      </c>
      <c r="B1584" s="134">
        <v>74.25</v>
      </c>
      <c r="C1584" s="134">
        <f>INDEX('[2]cotton-prices-historical-chart-'!$B$10700:$B$12603,MATCH(A1584,'[2]cotton-prices-historical-chart-'!$A$10700:$A$12603,0))</f>
        <v>0.86460000000000004</v>
      </c>
      <c r="D1584" s="135">
        <f t="shared" si="50"/>
        <v>64.196550000000002</v>
      </c>
      <c r="E1584">
        <f>INDEX('[3]wti-crude-oil-prices-10-year-da'!$B$655:$B$2543,MATCH(A1584,'[3]wti-crude-oil-prices-10-year-da'!$A$655:$A$2543,0))</f>
        <v>73.08</v>
      </c>
      <c r="F1584">
        <f t="shared" si="49"/>
        <v>5426.19</v>
      </c>
      <c r="G1584">
        <v>272.99</v>
      </c>
    </row>
    <row r="1585" spans="1:7" x14ac:dyDescent="0.25">
      <c r="A1585" s="133">
        <v>44371</v>
      </c>
      <c r="B1585" s="134">
        <v>74.27</v>
      </c>
      <c r="C1585" s="134">
        <f>INDEX('[2]cotton-prices-historical-chart-'!$B$10700:$B$12603,MATCH(A1585,'[2]cotton-prices-historical-chart-'!$A$10700:$A$12603,0))</f>
        <v>0.86029999999999995</v>
      </c>
      <c r="D1585" s="135">
        <f t="shared" si="50"/>
        <v>63.894480999999992</v>
      </c>
      <c r="E1585">
        <f>INDEX('[3]wti-crude-oil-prices-10-year-da'!$B$655:$B$2543,MATCH(A1585,'[3]wti-crude-oil-prices-10-year-da'!$A$655:$A$2543,0))</f>
        <v>73.3</v>
      </c>
      <c r="F1585">
        <f t="shared" si="49"/>
        <v>5443.9909999999991</v>
      </c>
      <c r="G1585">
        <v>275.36</v>
      </c>
    </row>
    <row r="1586" spans="1:7" x14ac:dyDescent="0.25">
      <c r="A1586" s="133">
        <v>44372</v>
      </c>
      <c r="B1586" s="134">
        <v>74.290000000000006</v>
      </c>
      <c r="C1586" s="134">
        <f>INDEX('[2]cotton-prices-historical-chart-'!$B$10700:$B$12603,MATCH(A1586,'[2]cotton-prices-historical-chart-'!$A$10700:$A$12603,0))</f>
        <v>0.86750000000000005</v>
      </c>
      <c r="D1586" s="135">
        <f t="shared" si="50"/>
        <v>64.44657500000001</v>
      </c>
      <c r="E1586">
        <f>INDEX('[3]wti-crude-oil-prices-10-year-da'!$B$655:$B$2543,MATCH(A1586,'[3]wti-crude-oil-prices-10-year-da'!$A$655:$A$2543,0))</f>
        <v>74.05</v>
      </c>
      <c r="F1586">
        <f t="shared" si="49"/>
        <v>5501.1745000000001</v>
      </c>
      <c r="G1586">
        <v>277.43</v>
      </c>
    </row>
    <row r="1587" spans="1:7" x14ac:dyDescent="0.25">
      <c r="A1587" s="133">
        <v>44375</v>
      </c>
      <c r="B1587" s="134">
        <v>74.27</v>
      </c>
      <c r="C1587" s="134">
        <f>INDEX('[2]cotton-prices-historical-chart-'!$B$10700:$B$12603,MATCH(A1587,'[2]cotton-prices-historical-chart-'!$A$10700:$A$12603,0))</f>
        <v>0.873</v>
      </c>
      <c r="D1587" s="135">
        <f t="shared" si="50"/>
        <v>64.837710000000001</v>
      </c>
      <c r="E1587">
        <f>INDEX('[3]wti-crude-oil-prices-10-year-da'!$B$655:$B$2543,MATCH(A1587,'[3]wti-crude-oil-prices-10-year-da'!$A$655:$A$2543,0))</f>
        <v>72.91</v>
      </c>
      <c r="F1587">
        <f t="shared" si="49"/>
        <v>5415.0256999999992</v>
      </c>
      <c r="G1587">
        <v>277.63</v>
      </c>
    </row>
    <row r="1588" spans="1:7" x14ac:dyDescent="0.25">
      <c r="A1588" s="133">
        <v>44376</v>
      </c>
      <c r="B1588" s="134">
        <v>74.28</v>
      </c>
      <c r="C1588" s="134">
        <f>INDEX('[2]cotton-prices-historical-chart-'!$B$10700:$B$12603,MATCH(A1588,'[2]cotton-prices-historical-chart-'!$A$10700:$A$12603,0))</f>
        <v>0.87480000000000002</v>
      </c>
      <c r="D1588" s="135">
        <f t="shared" si="50"/>
        <v>64.980143999999996</v>
      </c>
      <c r="E1588">
        <f>INDEX('[3]wti-crude-oil-prices-10-year-da'!$B$655:$B$2543,MATCH(A1588,'[3]wti-crude-oil-prices-10-year-da'!$A$655:$A$2543,0))</f>
        <v>72.98</v>
      </c>
      <c r="F1588">
        <f t="shared" si="49"/>
        <v>5420.9544000000005</v>
      </c>
      <c r="G1588">
        <v>273.51</v>
      </c>
    </row>
    <row r="1589" spans="1:7" x14ac:dyDescent="0.25">
      <c r="A1589" s="133">
        <v>44377</v>
      </c>
      <c r="B1589" s="134">
        <v>74.33</v>
      </c>
      <c r="C1589" s="134">
        <f>INDEX('[2]cotton-prices-historical-chart-'!$B$10700:$B$12603,MATCH(A1589,'[2]cotton-prices-historical-chart-'!$A$10700:$A$12603,0))</f>
        <v>0.85209999999999997</v>
      </c>
      <c r="D1589" s="135">
        <f t="shared" si="50"/>
        <v>63.336592999999993</v>
      </c>
      <c r="E1589">
        <f>INDEX('[3]wti-crude-oil-prices-10-year-da'!$B$655:$B$2543,MATCH(A1589,'[3]wti-crude-oil-prices-10-year-da'!$A$655:$A$2543,0))</f>
        <v>73.47</v>
      </c>
      <c r="F1589">
        <f t="shared" si="49"/>
        <v>5461.0250999999998</v>
      </c>
      <c r="G1589">
        <v>273.48</v>
      </c>
    </row>
    <row r="1590" spans="1:7" x14ac:dyDescent="0.25">
      <c r="A1590" s="133">
        <v>44378</v>
      </c>
      <c r="B1590" s="134">
        <v>74.56</v>
      </c>
      <c r="C1590" s="134">
        <f>INDEX('[2]cotton-prices-historical-chart-'!$B$10700:$B$12603,MATCH(A1590,'[2]cotton-prices-historical-chart-'!$A$10700:$A$12603,0))</f>
        <v>0.8649</v>
      </c>
      <c r="D1590" s="135">
        <f t="shared" si="50"/>
        <v>64.486944000000008</v>
      </c>
      <c r="E1590">
        <f>INDEX('[3]wti-crude-oil-prices-10-year-da'!$B$655:$B$2543,MATCH(A1590,'[3]wti-crude-oil-prices-10-year-da'!$A$655:$A$2543,0))</f>
        <v>75.23</v>
      </c>
      <c r="F1590">
        <f t="shared" si="49"/>
        <v>5609.1488000000008</v>
      </c>
      <c r="G1590">
        <v>278.82</v>
      </c>
    </row>
    <row r="1591" spans="1:7" x14ac:dyDescent="0.25">
      <c r="A1591" s="133">
        <v>44379</v>
      </c>
      <c r="B1591" s="134">
        <v>74.48</v>
      </c>
      <c r="C1591" s="134">
        <f>INDEX('[2]cotton-prices-historical-chart-'!$B$10700:$B$12603,MATCH(A1591,'[2]cotton-prices-historical-chart-'!$A$10700:$A$12603,0))</f>
        <v>0.87509999999999999</v>
      </c>
      <c r="D1591" s="135">
        <f t="shared" si="50"/>
        <v>65.177447999999998</v>
      </c>
      <c r="E1591">
        <f>INDEX('[3]wti-crude-oil-prices-10-year-da'!$B$655:$B$2543,MATCH(A1591,'[3]wti-crude-oil-prices-10-year-da'!$A$655:$A$2543,0))</f>
        <v>75.16</v>
      </c>
      <c r="F1591">
        <f t="shared" si="49"/>
        <v>5597.9168</v>
      </c>
      <c r="G1591">
        <v>276.64</v>
      </c>
    </row>
    <row r="1592" spans="1:7" x14ac:dyDescent="0.25">
      <c r="A1592" s="133">
        <v>44382</v>
      </c>
      <c r="B1592" s="134">
        <v>74.319999999999993</v>
      </c>
      <c r="C1592" s="134">
        <f>INDEX('[2]cotton-prices-historical-chart-'!$B$10700:$B$12603,MATCH(A1592,'[2]cotton-prices-historical-chart-'!$A$10700:$A$12603,0))</f>
        <v>0.87509999999999999</v>
      </c>
      <c r="D1592" s="135">
        <f t="shared" si="50"/>
        <v>65.037431999999995</v>
      </c>
      <c r="E1592">
        <f>INDEX('[3]wti-crude-oil-prices-10-year-da'!$B$655:$B$2543,MATCH(A1592,'[3]wti-crude-oil-prices-10-year-da'!$A$655:$A$2543,0))</f>
        <v>75.16</v>
      </c>
      <c r="F1592">
        <f t="shared" si="49"/>
        <v>5585.8911999999991</v>
      </c>
      <c r="G1592">
        <v>273.8</v>
      </c>
    </row>
    <row r="1593" spans="1:7" x14ac:dyDescent="0.25">
      <c r="A1593" s="133">
        <v>44383</v>
      </c>
      <c r="B1593" s="134">
        <v>74.77</v>
      </c>
      <c r="C1593" s="134">
        <f>INDEX('[2]cotton-prices-historical-chart-'!$B$10700:$B$12603,MATCH(A1593,'[2]cotton-prices-historical-chart-'!$A$10700:$A$12603,0))</f>
        <v>0.87860000000000005</v>
      </c>
      <c r="D1593" s="135">
        <f t="shared" si="50"/>
        <v>65.692921999999996</v>
      </c>
      <c r="E1593">
        <f>INDEX('[3]wti-crude-oil-prices-10-year-da'!$B$655:$B$2543,MATCH(A1593,'[3]wti-crude-oil-prices-10-year-da'!$A$655:$A$2543,0))</f>
        <v>73.37</v>
      </c>
      <c r="F1593">
        <f t="shared" si="49"/>
        <v>5485.8748999999998</v>
      </c>
      <c r="G1593">
        <v>272.44</v>
      </c>
    </row>
    <row r="1594" spans="1:7" x14ac:dyDescent="0.25">
      <c r="A1594" s="133">
        <v>44384</v>
      </c>
      <c r="B1594" s="134">
        <v>74.83</v>
      </c>
      <c r="C1594" s="134">
        <f>INDEX('[2]cotton-prices-historical-chart-'!$B$10700:$B$12603,MATCH(A1594,'[2]cotton-prices-historical-chart-'!$A$10700:$A$12603,0))</f>
        <v>0.88080000000000003</v>
      </c>
      <c r="D1594" s="135">
        <f t="shared" si="50"/>
        <v>65.910263999999998</v>
      </c>
      <c r="E1594">
        <f>INDEX('[3]wti-crude-oil-prices-10-year-da'!$B$655:$B$2543,MATCH(A1594,'[3]wti-crude-oil-prices-10-year-da'!$A$655:$A$2543,0))</f>
        <v>72.2</v>
      </c>
      <c r="F1594">
        <f t="shared" si="49"/>
        <v>5402.7259999999997</v>
      </c>
      <c r="G1594">
        <v>273.19</v>
      </c>
    </row>
    <row r="1595" spans="1:7" x14ac:dyDescent="0.25">
      <c r="A1595" s="133">
        <v>44385</v>
      </c>
      <c r="B1595" s="134">
        <v>74.75</v>
      </c>
      <c r="C1595" s="134">
        <f>INDEX('[2]cotton-prices-historical-chart-'!$B$10700:$B$12603,MATCH(A1595,'[2]cotton-prices-historical-chart-'!$A$10700:$A$12603,0))</f>
        <v>0.87329999999999997</v>
      </c>
      <c r="D1595" s="135">
        <f t="shared" si="50"/>
        <v>65.279174999999995</v>
      </c>
      <c r="E1595">
        <f>INDEX('[3]wti-crude-oil-prices-10-year-da'!$B$655:$B$2543,MATCH(A1595,'[3]wti-crude-oil-prices-10-year-da'!$A$655:$A$2543,0))</f>
        <v>72.94</v>
      </c>
      <c r="F1595">
        <f t="shared" si="49"/>
        <v>5452.2649999999994</v>
      </c>
      <c r="G1595">
        <v>286.57</v>
      </c>
    </row>
    <row r="1596" spans="1:7" x14ac:dyDescent="0.25">
      <c r="A1596" s="133">
        <v>44386</v>
      </c>
      <c r="B1596" s="134">
        <v>74.489999999999995</v>
      </c>
      <c r="C1596" s="134">
        <f>INDEX('[2]cotton-prices-historical-chart-'!$B$10700:$B$12603,MATCH(A1596,'[2]cotton-prices-historical-chart-'!$A$10700:$A$12603,0))</f>
        <v>0.87990000000000002</v>
      </c>
      <c r="D1596" s="135">
        <f t="shared" si="50"/>
        <v>65.543751</v>
      </c>
      <c r="E1596">
        <f>INDEX('[3]wti-crude-oil-prices-10-year-da'!$B$655:$B$2543,MATCH(A1596,'[3]wti-crude-oil-prices-10-year-da'!$A$655:$A$2543,0))</f>
        <v>74.56</v>
      </c>
      <c r="F1596">
        <f t="shared" si="49"/>
        <v>5553.9744000000001</v>
      </c>
      <c r="G1596">
        <v>297.08000000000004</v>
      </c>
    </row>
    <row r="1597" spans="1:7" x14ac:dyDescent="0.25">
      <c r="A1597" s="133">
        <v>44389</v>
      </c>
      <c r="B1597" s="134">
        <v>74.53</v>
      </c>
      <c r="C1597" s="134">
        <f>INDEX('[2]cotton-prices-historical-chart-'!$B$10700:$B$12603,MATCH(A1597,'[2]cotton-prices-historical-chart-'!$A$10700:$A$12603,0))</f>
        <v>0.88470000000000004</v>
      </c>
      <c r="D1597" s="135">
        <f t="shared" si="50"/>
        <v>65.93669100000001</v>
      </c>
      <c r="E1597">
        <f>INDEX('[3]wti-crude-oil-prices-10-year-da'!$B$655:$B$2543,MATCH(A1597,'[3]wti-crude-oil-prices-10-year-da'!$A$655:$A$2543,0))</f>
        <v>74.099999999999994</v>
      </c>
      <c r="F1597">
        <f t="shared" si="49"/>
        <v>5522.6729999999998</v>
      </c>
      <c r="G1597">
        <v>316.90999999999997</v>
      </c>
    </row>
    <row r="1598" spans="1:7" x14ac:dyDescent="0.25">
      <c r="A1598" s="133">
        <v>44390</v>
      </c>
      <c r="B1598" s="134">
        <v>74.650000000000006</v>
      </c>
      <c r="C1598" s="134">
        <f>INDEX('[2]cotton-prices-historical-chart-'!$B$10700:$B$12603,MATCH(A1598,'[2]cotton-prices-historical-chart-'!$A$10700:$A$12603,0))</f>
        <v>0.88770000000000004</v>
      </c>
      <c r="D1598" s="135">
        <f t="shared" si="50"/>
        <v>66.266805000000005</v>
      </c>
      <c r="E1598">
        <f>INDEX('[3]wti-crude-oil-prices-10-year-da'!$B$655:$B$2543,MATCH(A1598,'[3]wti-crude-oil-prices-10-year-da'!$A$655:$A$2543,0))</f>
        <v>75.25</v>
      </c>
      <c r="F1598">
        <f t="shared" si="49"/>
        <v>5617.4125000000004</v>
      </c>
      <c r="G1598">
        <v>321.10000000000002</v>
      </c>
    </row>
    <row r="1599" spans="1:7" x14ac:dyDescent="0.25">
      <c r="A1599" s="133">
        <v>44391</v>
      </c>
      <c r="B1599" s="134">
        <v>74.47</v>
      </c>
      <c r="C1599" s="134">
        <f>INDEX('[2]cotton-prices-historical-chart-'!$B$10700:$B$12603,MATCH(A1599,'[2]cotton-prices-historical-chart-'!$A$10700:$A$12603,0))</f>
        <v>0.90569999999999995</v>
      </c>
      <c r="D1599" s="135">
        <f t="shared" si="50"/>
        <v>67.447479000000001</v>
      </c>
      <c r="E1599">
        <f>INDEX('[3]wti-crude-oil-prices-10-year-da'!$B$655:$B$2543,MATCH(A1599,'[3]wti-crude-oil-prices-10-year-da'!$A$655:$A$2543,0))</f>
        <v>73.13</v>
      </c>
      <c r="F1599">
        <f t="shared" si="49"/>
        <v>5445.9910999999993</v>
      </c>
      <c r="G1599">
        <v>317.31</v>
      </c>
    </row>
    <row r="1600" spans="1:7" x14ac:dyDescent="0.25">
      <c r="A1600" s="133">
        <v>44392</v>
      </c>
      <c r="B1600" s="134">
        <v>74.53</v>
      </c>
      <c r="C1600" s="134">
        <f>INDEX('[2]cotton-prices-historical-chart-'!$B$10700:$B$12603,MATCH(A1600,'[2]cotton-prices-historical-chart-'!$A$10700:$A$12603,0))</f>
        <v>0.89839999999999998</v>
      </c>
      <c r="D1600" s="135">
        <f t="shared" si="50"/>
        <v>66.957751999999999</v>
      </c>
      <c r="E1600">
        <f>INDEX('[3]wti-crude-oil-prices-10-year-da'!$B$655:$B$2543,MATCH(A1600,'[3]wti-crude-oil-prices-10-year-da'!$A$655:$A$2543,0))</f>
        <v>71.596000000000004</v>
      </c>
      <c r="F1600">
        <f t="shared" si="49"/>
        <v>5336.0498800000005</v>
      </c>
      <c r="G1600">
        <v>321.55</v>
      </c>
    </row>
    <row r="1601" spans="1:7" x14ac:dyDescent="0.25">
      <c r="A1601" s="133">
        <v>44393</v>
      </c>
      <c r="B1601" s="134">
        <v>74.63</v>
      </c>
      <c r="C1601" s="134">
        <f>INDEX('[2]cotton-prices-historical-chart-'!$B$10700:$B$12603,MATCH(A1601,'[2]cotton-prices-historical-chart-'!$A$10700:$A$12603,0))</f>
        <v>0.90700000000000003</v>
      </c>
      <c r="D1601" s="135">
        <f t="shared" si="50"/>
        <v>67.689409999999995</v>
      </c>
      <c r="E1601">
        <f>INDEX('[3]wti-crude-oil-prices-10-year-da'!$B$655:$B$2543,MATCH(A1601,'[3]wti-crude-oil-prices-10-year-da'!$A$655:$A$2543,0))</f>
        <v>71.709999999999994</v>
      </c>
      <c r="F1601">
        <f t="shared" si="49"/>
        <v>5351.7172999999993</v>
      </c>
      <c r="G1601">
        <v>340.96</v>
      </c>
    </row>
    <row r="1602" spans="1:7" x14ac:dyDescent="0.25">
      <c r="A1602" s="133">
        <v>44396</v>
      </c>
      <c r="B1602" s="134">
        <v>74.989999999999995</v>
      </c>
      <c r="C1602" s="134">
        <f>INDEX('[2]cotton-prices-historical-chart-'!$B$10700:$B$12603,MATCH(A1602,'[2]cotton-prices-historical-chart-'!$A$10700:$A$12603,0))</f>
        <v>0.87109999999999999</v>
      </c>
      <c r="D1602" s="135">
        <f t="shared" si="50"/>
        <v>65.323788999999991</v>
      </c>
      <c r="E1602">
        <f>INDEX('[3]wti-crude-oil-prices-10-year-da'!$B$655:$B$2543,MATCH(A1602,'[3]wti-crude-oil-prices-10-year-da'!$A$655:$A$2543,0))</f>
        <v>66.378</v>
      </c>
      <c r="F1602">
        <f t="shared" si="49"/>
        <v>4977.6862199999996</v>
      </c>
      <c r="G1602">
        <v>337.1</v>
      </c>
    </row>
    <row r="1603" spans="1:7" x14ac:dyDescent="0.25">
      <c r="A1603" s="133">
        <v>44397</v>
      </c>
      <c r="B1603" s="134">
        <v>74.540000000000006</v>
      </c>
      <c r="C1603" s="134">
        <f>INDEX('[2]cotton-prices-historical-chart-'!$B$10700:$B$12603,MATCH(A1603,'[2]cotton-prices-historical-chart-'!$A$10700:$A$12603,0))</f>
        <v>0.88870000000000005</v>
      </c>
      <c r="D1603" s="135">
        <f t="shared" si="50"/>
        <v>66.243698000000009</v>
      </c>
      <c r="E1603">
        <f>INDEX('[3]wti-crude-oil-prices-10-year-da'!$B$655:$B$2543,MATCH(A1603,'[3]wti-crude-oil-prices-10-year-da'!$A$655:$A$2543,0))</f>
        <v>67.244</v>
      </c>
      <c r="F1603">
        <f t="shared" ref="F1603:F1666" si="51">IFERROR(E1603*B1603,"")</f>
        <v>5012.3677600000001</v>
      </c>
      <c r="G1603">
        <v>328.4</v>
      </c>
    </row>
    <row r="1604" spans="1:7" x14ac:dyDescent="0.25">
      <c r="A1604" s="133">
        <v>44398</v>
      </c>
      <c r="B1604" s="134">
        <v>74.44</v>
      </c>
      <c r="C1604" s="134">
        <f>INDEX('[2]cotton-prices-historical-chart-'!$B$10700:$B$12603,MATCH(A1604,'[2]cotton-prices-historical-chart-'!$A$10700:$A$12603,0))</f>
        <v>0.89090000000000003</v>
      </c>
      <c r="D1604" s="135">
        <f t="shared" si="50"/>
        <v>66.318595999999999</v>
      </c>
      <c r="E1604">
        <f>INDEX('[3]wti-crude-oil-prices-10-year-da'!$B$655:$B$2543,MATCH(A1604,'[3]wti-crude-oil-prices-10-year-da'!$A$655:$A$2543,0))</f>
        <v>70.3</v>
      </c>
      <c r="F1604">
        <f t="shared" si="51"/>
        <v>5233.1319999999996</v>
      </c>
      <c r="G1604" t="s">
        <v>241</v>
      </c>
    </row>
    <row r="1605" spans="1:7" x14ac:dyDescent="0.25">
      <c r="A1605" s="133">
        <v>44399</v>
      </c>
      <c r="B1605" s="134">
        <v>74.45</v>
      </c>
      <c r="C1605" s="134">
        <f>INDEX('[2]cotton-prices-historical-chart-'!$B$10700:$B$12603,MATCH(A1605,'[2]cotton-prices-historical-chart-'!$A$10700:$A$12603,0))</f>
        <v>0.90269999999999995</v>
      </c>
      <c r="D1605" s="135">
        <f t="shared" si="50"/>
        <v>67.206014999999994</v>
      </c>
      <c r="E1605">
        <f>INDEX('[3]wti-crude-oil-prices-10-year-da'!$B$655:$B$2543,MATCH(A1605,'[3]wti-crude-oil-prices-10-year-da'!$A$655:$A$2543,0))</f>
        <v>71.91</v>
      </c>
      <c r="F1605">
        <f t="shared" si="51"/>
        <v>5353.6994999999997</v>
      </c>
      <c r="G1605">
        <v>354.49</v>
      </c>
    </row>
    <row r="1606" spans="1:7" x14ac:dyDescent="0.25">
      <c r="A1606" s="133">
        <v>44400</v>
      </c>
      <c r="B1606" s="134">
        <v>74.430000000000007</v>
      </c>
      <c r="C1606" s="134">
        <f>INDEX('[2]cotton-prices-historical-chart-'!$B$10700:$B$12603,MATCH(A1606,'[2]cotton-prices-historical-chart-'!$A$10700:$A$12603,0))</f>
        <v>0.9032</v>
      </c>
      <c r="D1606" s="135">
        <f t="shared" si="50"/>
        <v>67.225176000000005</v>
      </c>
      <c r="E1606">
        <f>INDEX('[3]wti-crude-oil-prices-10-year-da'!$B$655:$B$2543,MATCH(A1606,'[3]wti-crude-oil-prices-10-year-da'!$A$655:$A$2543,0))</f>
        <v>72.069999999999993</v>
      </c>
      <c r="F1606">
        <f t="shared" si="51"/>
        <v>5364.1701000000003</v>
      </c>
      <c r="G1606">
        <v>357.18</v>
      </c>
    </row>
    <row r="1607" spans="1:7" x14ac:dyDescent="0.25">
      <c r="A1607" s="133">
        <v>44403</v>
      </c>
      <c r="B1607" s="134">
        <v>74.319999999999993</v>
      </c>
      <c r="C1607" s="134">
        <f>INDEX('[2]cotton-prices-historical-chart-'!$B$10700:$B$12603,MATCH(A1607,'[2]cotton-prices-historical-chart-'!$A$10700:$A$12603,0))</f>
        <v>0.90290000000000004</v>
      </c>
      <c r="D1607" s="135">
        <f t="shared" si="50"/>
        <v>67.103527999999997</v>
      </c>
      <c r="E1607">
        <f>INDEX('[3]wti-crude-oil-prices-10-year-da'!$B$655:$B$2543,MATCH(A1607,'[3]wti-crude-oil-prices-10-year-da'!$A$655:$A$2543,0))</f>
        <v>71.91</v>
      </c>
      <c r="F1607">
        <f t="shared" si="51"/>
        <v>5344.3511999999992</v>
      </c>
      <c r="G1607">
        <v>363.18</v>
      </c>
    </row>
    <row r="1608" spans="1:7" x14ac:dyDescent="0.25">
      <c r="A1608" s="133">
        <v>44404</v>
      </c>
      <c r="B1608" s="134">
        <v>74.56</v>
      </c>
      <c r="C1608" s="134">
        <f>INDEX('[2]cotton-prices-historical-chart-'!$B$10700:$B$12603,MATCH(A1608,'[2]cotton-prices-historical-chart-'!$A$10700:$A$12603,0))</f>
        <v>0.90739999999999998</v>
      </c>
      <c r="D1608" s="135">
        <f t="shared" si="50"/>
        <v>67.655743999999999</v>
      </c>
      <c r="E1608">
        <f>INDEX('[3]wti-crude-oil-prices-10-year-da'!$B$655:$B$2543,MATCH(A1608,'[3]wti-crude-oil-prices-10-year-da'!$A$655:$A$2543,0))</f>
        <v>71.650000000000006</v>
      </c>
      <c r="F1608">
        <f t="shared" si="51"/>
        <v>5342.2240000000002</v>
      </c>
      <c r="G1608">
        <v>376.14</v>
      </c>
    </row>
    <row r="1609" spans="1:7" x14ac:dyDescent="0.25">
      <c r="A1609" s="133">
        <v>44405</v>
      </c>
      <c r="B1609" s="134">
        <v>74.430000000000007</v>
      </c>
      <c r="C1609" s="134">
        <f>INDEX('[2]cotton-prices-historical-chart-'!$B$10700:$B$12603,MATCH(A1609,'[2]cotton-prices-historical-chart-'!$A$10700:$A$12603,0))</f>
        <v>0.90910000000000002</v>
      </c>
      <c r="D1609" s="135">
        <f t="shared" si="50"/>
        <v>67.664313000000007</v>
      </c>
      <c r="E1609">
        <f>INDEX('[3]wti-crude-oil-prices-10-year-da'!$B$655:$B$2543,MATCH(A1609,'[3]wti-crude-oil-prices-10-year-da'!$A$655:$A$2543,0))</f>
        <v>72.39</v>
      </c>
      <c r="F1609">
        <f t="shared" si="51"/>
        <v>5387.9877000000006</v>
      </c>
      <c r="G1609">
        <v>379.87</v>
      </c>
    </row>
    <row r="1610" spans="1:7" x14ac:dyDescent="0.25">
      <c r="A1610" s="133">
        <v>44406</v>
      </c>
      <c r="B1610" s="134">
        <v>74.25</v>
      </c>
      <c r="C1610" s="134">
        <f>INDEX('[2]cotton-prices-historical-chart-'!$B$10700:$B$12603,MATCH(A1610,'[2]cotton-prices-historical-chart-'!$A$10700:$A$12603,0))</f>
        <v>0.90759999999999996</v>
      </c>
      <c r="D1610" s="135">
        <f t="shared" si="50"/>
        <v>67.389299999999992</v>
      </c>
      <c r="E1610">
        <f>INDEX('[3]wti-crude-oil-prices-10-year-da'!$B$655:$B$2543,MATCH(A1610,'[3]wti-crude-oil-prices-10-year-da'!$A$655:$A$2543,0))</f>
        <v>73.62</v>
      </c>
      <c r="F1610">
        <f t="shared" si="51"/>
        <v>5466.2850000000008</v>
      </c>
      <c r="G1610">
        <v>380.43</v>
      </c>
    </row>
    <row r="1611" spans="1:7" x14ac:dyDescent="0.25">
      <c r="A1611" s="133">
        <v>44407</v>
      </c>
      <c r="B1611" s="134">
        <v>74.38</v>
      </c>
      <c r="C1611" s="134">
        <f>INDEX('[2]cotton-prices-historical-chart-'!$B$10700:$B$12603,MATCH(A1611,'[2]cotton-prices-historical-chart-'!$A$10700:$A$12603,0))</f>
        <v>0.89829999999999999</v>
      </c>
      <c r="D1611" s="135">
        <f t="shared" si="50"/>
        <v>66.815553999999992</v>
      </c>
      <c r="E1611">
        <f>INDEX('[3]wti-crude-oil-prices-10-year-da'!$B$655:$B$2543,MATCH(A1611,'[3]wti-crude-oil-prices-10-year-da'!$A$655:$A$2543,0))</f>
        <v>73.95</v>
      </c>
      <c r="F1611">
        <f t="shared" si="51"/>
        <v>5500.4009999999998</v>
      </c>
      <c r="G1611">
        <v>381.93</v>
      </c>
    </row>
    <row r="1612" spans="1:7" x14ac:dyDescent="0.25">
      <c r="A1612" s="133">
        <v>44410</v>
      </c>
      <c r="B1612" s="134">
        <v>74.319999999999993</v>
      </c>
      <c r="C1612" s="134">
        <f>INDEX('[2]cotton-prices-historical-chart-'!$B$10700:$B$12603,MATCH(A1612,'[2]cotton-prices-historical-chart-'!$A$10700:$A$12603,0))</f>
        <v>0.90069999999999995</v>
      </c>
      <c r="D1612" s="135">
        <f t="shared" si="50"/>
        <v>66.940023999999994</v>
      </c>
      <c r="E1612">
        <f>INDEX('[3]wti-crude-oil-prices-10-year-da'!$B$655:$B$2543,MATCH(A1612,'[3]wti-crude-oil-prices-10-year-da'!$A$655:$A$2543,0))</f>
        <v>71.260000000000005</v>
      </c>
      <c r="F1612">
        <f t="shared" si="51"/>
        <v>5296.0432000000001</v>
      </c>
      <c r="G1612">
        <v>374.48</v>
      </c>
    </row>
    <row r="1613" spans="1:7" x14ac:dyDescent="0.25">
      <c r="A1613" s="133">
        <v>44411</v>
      </c>
      <c r="B1613" s="134">
        <v>74.22</v>
      </c>
      <c r="C1613" s="134">
        <f>INDEX('[2]cotton-prices-historical-chart-'!$B$10700:$B$12603,MATCH(A1613,'[2]cotton-prices-historical-chart-'!$A$10700:$A$12603,0))</f>
        <v>0.90300000000000002</v>
      </c>
      <c r="D1613" s="135">
        <f t="shared" si="50"/>
        <v>67.020660000000007</v>
      </c>
      <c r="E1613">
        <f>INDEX('[3]wti-crude-oil-prices-10-year-da'!$B$655:$B$2543,MATCH(A1613,'[3]wti-crude-oil-prices-10-year-da'!$A$655:$A$2543,0))</f>
        <v>70.56</v>
      </c>
      <c r="F1613">
        <f t="shared" si="51"/>
        <v>5236.9632000000001</v>
      </c>
      <c r="G1613">
        <v>376.3</v>
      </c>
    </row>
    <row r="1614" spans="1:7" x14ac:dyDescent="0.25">
      <c r="A1614" s="133">
        <v>44412</v>
      </c>
      <c r="B1614" s="134">
        <v>74.17</v>
      </c>
      <c r="C1614" s="134">
        <f>INDEX('[2]cotton-prices-historical-chart-'!$B$10700:$B$12603,MATCH(A1614,'[2]cotton-prices-historical-chart-'!$A$10700:$A$12603,0))</f>
        <v>0.90720000000000001</v>
      </c>
      <c r="D1614" s="135">
        <f t="shared" si="50"/>
        <v>67.287024000000002</v>
      </c>
      <c r="E1614">
        <f>INDEX('[3]wti-crude-oil-prices-10-year-da'!$B$655:$B$2543,MATCH(A1614,'[3]wti-crude-oil-prices-10-year-da'!$A$655:$A$2543,0))</f>
        <v>68.150000000000006</v>
      </c>
      <c r="F1614">
        <f t="shared" si="51"/>
        <v>5054.6855000000005</v>
      </c>
      <c r="G1614">
        <v>393.46</v>
      </c>
    </row>
    <row r="1615" spans="1:7" x14ac:dyDescent="0.25">
      <c r="A1615" s="133">
        <v>44413</v>
      </c>
      <c r="B1615" s="134">
        <v>74.069999999999993</v>
      </c>
      <c r="C1615" s="134">
        <f>INDEX('[2]cotton-prices-historical-chart-'!$B$10700:$B$12603,MATCH(A1615,'[2]cotton-prices-historical-chart-'!$A$10700:$A$12603,0))</f>
        <v>0.91169999999999995</v>
      </c>
      <c r="D1615" s="135">
        <f t="shared" si="50"/>
        <v>67.529618999999997</v>
      </c>
      <c r="E1615">
        <f>INDEX('[3]wti-crude-oil-prices-10-year-da'!$B$655:$B$2543,MATCH(A1615,'[3]wti-crude-oil-prices-10-year-da'!$A$655:$A$2543,0))</f>
        <v>69.09</v>
      </c>
      <c r="F1615">
        <f t="shared" si="51"/>
        <v>5117.4962999999998</v>
      </c>
      <c r="G1615">
        <v>388.21999999999997</v>
      </c>
    </row>
    <row r="1616" spans="1:7" x14ac:dyDescent="0.25">
      <c r="A1616" s="133">
        <v>44414</v>
      </c>
      <c r="B1616" s="134">
        <v>74.239999999999995</v>
      </c>
      <c r="C1616" s="134">
        <f>INDEX('[2]cotton-prices-historical-chart-'!$B$10700:$B$12603,MATCH(A1616,'[2]cotton-prices-historical-chart-'!$A$10700:$A$12603,0))</f>
        <v>0.92420000000000002</v>
      </c>
      <c r="D1616" s="135">
        <f t="shared" si="50"/>
        <v>68.612607999999994</v>
      </c>
      <c r="E1616">
        <f>INDEX('[3]wti-crude-oil-prices-10-year-da'!$B$655:$B$2543,MATCH(A1616,'[3]wti-crude-oil-prices-10-year-da'!$A$655:$A$2543,0))</f>
        <v>68.28</v>
      </c>
      <c r="F1616">
        <f t="shared" si="51"/>
        <v>5069.1071999999995</v>
      </c>
      <c r="G1616">
        <v>378.91999999999996</v>
      </c>
    </row>
    <row r="1617" spans="1:7" x14ac:dyDescent="0.25">
      <c r="A1617" s="133">
        <v>44417</v>
      </c>
      <c r="B1617" s="134">
        <v>74.459999999999994</v>
      </c>
      <c r="C1617" s="134">
        <f>INDEX('[2]cotton-prices-historical-chart-'!$B$10700:$B$12603,MATCH(A1617,'[2]cotton-prices-historical-chart-'!$A$10700:$A$12603,0))</f>
        <v>0.91300000000000003</v>
      </c>
      <c r="D1617" s="135">
        <f t="shared" si="50"/>
        <v>67.981979999999993</v>
      </c>
      <c r="E1617">
        <f>INDEX('[3]wti-crude-oil-prices-10-year-da'!$B$655:$B$2543,MATCH(A1617,'[3]wti-crude-oil-prices-10-year-da'!$A$655:$A$2543,0))</f>
        <v>66.48</v>
      </c>
      <c r="F1617">
        <f t="shared" si="51"/>
        <v>4950.1008000000002</v>
      </c>
      <c r="G1617">
        <v>370.2</v>
      </c>
    </row>
    <row r="1618" spans="1:7" x14ac:dyDescent="0.25">
      <c r="A1618" s="133">
        <v>44418</v>
      </c>
      <c r="B1618" s="134">
        <v>74.430000000000007</v>
      </c>
      <c r="C1618" s="134">
        <f>INDEX('[2]cotton-prices-historical-chart-'!$B$10700:$B$12603,MATCH(A1618,'[2]cotton-prices-historical-chart-'!$A$10700:$A$12603,0))</f>
        <v>0.9274</v>
      </c>
      <c r="D1618" s="135">
        <f t="shared" si="50"/>
        <v>69.026382000000012</v>
      </c>
      <c r="E1618">
        <f>INDEX('[3]wti-crude-oil-prices-10-year-da'!$B$655:$B$2543,MATCH(A1618,'[3]wti-crude-oil-prices-10-year-da'!$A$655:$A$2543,0))</f>
        <v>68.290000000000006</v>
      </c>
      <c r="F1618">
        <f t="shared" si="51"/>
        <v>5082.824700000001</v>
      </c>
      <c r="G1618">
        <v>352.9</v>
      </c>
    </row>
    <row r="1619" spans="1:7" x14ac:dyDescent="0.25">
      <c r="A1619" s="133">
        <v>44419</v>
      </c>
      <c r="B1619" s="134">
        <v>74.14</v>
      </c>
      <c r="C1619" s="134">
        <f>INDEX('[2]cotton-prices-historical-chart-'!$B$10700:$B$12603,MATCH(A1619,'[2]cotton-prices-historical-chart-'!$A$10700:$A$12603,0))</f>
        <v>0.91639999999999999</v>
      </c>
      <c r="D1619" s="135">
        <f t="shared" si="50"/>
        <v>67.941896</v>
      </c>
      <c r="E1619">
        <f>INDEX('[3]wti-crude-oil-prices-10-year-da'!$B$655:$B$2543,MATCH(A1619,'[3]wti-crude-oil-prices-10-year-da'!$A$655:$A$2543,0))</f>
        <v>69.25</v>
      </c>
      <c r="F1619">
        <f t="shared" si="51"/>
        <v>5134.1949999999997</v>
      </c>
      <c r="G1619">
        <v>349.73</v>
      </c>
    </row>
    <row r="1620" spans="1:7" x14ac:dyDescent="0.25">
      <c r="A1620" s="133">
        <v>44420</v>
      </c>
      <c r="B1620" s="134">
        <v>74.27</v>
      </c>
      <c r="C1620" s="134">
        <f>INDEX('[2]cotton-prices-historical-chart-'!$B$10700:$B$12603,MATCH(A1620,'[2]cotton-prices-historical-chart-'!$A$10700:$A$12603,0))</f>
        <v>0.93769999999999998</v>
      </c>
      <c r="D1620" s="135">
        <f t="shared" si="50"/>
        <v>69.642978999999997</v>
      </c>
      <c r="E1620">
        <f>INDEX('[3]wti-crude-oil-prices-10-year-da'!$B$655:$B$2543,MATCH(A1620,'[3]wti-crude-oil-prices-10-year-da'!$A$655:$A$2543,0))</f>
        <v>69.09</v>
      </c>
      <c r="F1620">
        <f t="shared" si="51"/>
        <v>5131.3143</v>
      </c>
      <c r="G1620">
        <v>351.77</v>
      </c>
    </row>
    <row r="1621" spans="1:7" x14ac:dyDescent="0.25">
      <c r="A1621" s="133">
        <v>44421</v>
      </c>
      <c r="B1621" s="134">
        <v>74.22</v>
      </c>
      <c r="C1621" s="134">
        <f>INDEX('[2]cotton-prices-historical-chart-'!$B$10700:$B$12603,MATCH(A1621,'[2]cotton-prices-historical-chart-'!$A$10700:$A$12603,0))</f>
        <v>0.95209999999999995</v>
      </c>
      <c r="D1621" s="135">
        <f t="shared" si="50"/>
        <v>70.664861999999999</v>
      </c>
      <c r="E1621">
        <f>INDEX('[3]wti-crude-oil-prices-10-year-da'!$B$655:$B$2543,MATCH(A1621,'[3]wti-crude-oil-prices-10-year-da'!$A$655:$A$2543,0))</f>
        <v>68.44</v>
      </c>
      <c r="F1621">
        <f t="shared" si="51"/>
        <v>5079.6167999999998</v>
      </c>
      <c r="G1621">
        <v>360.7</v>
      </c>
    </row>
    <row r="1622" spans="1:7" x14ac:dyDescent="0.25">
      <c r="A1622" s="133">
        <v>44424</v>
      </c>
      <c r="B1622" s="134">
        <v>74.17</v>
      </c>
      <c r="C1622" s="134">
        <f>INDEX('[2]cotton-prices-historical-chart-'!$B$10700:$B$12603,MATCH(A1622,'[2]cotton-prices-historical-chart-'!$A$10700:$A$12603,0))</f>
        <v>0.94850000000000001</v>
      </c>
      <c r="D1622" s="135">
        <f t="shared" si="50"/>
        <v>70.350245000000001</v>
      </c>
      <c r="E1622">
        <f>INDEX('[3]wti-crude-oil-prices-10-year-da'!$B$655:$B$2543,MATCH(A1622,'[3]wti-crude-oil-prices-10-year-da'!$A$655:$A$2543,0))</f>
        <v>67.290000000000006</v>
      </c>
      <c r="F1622">
        <f t="shared" si="51"/>
        <v>4990.8993000000009</v>
      </c>
      <c r="G1622">
        <v>361.1</v>
      </c>
    </row>
    <row r="1623" spans="1:7" x14ac:dyDescent="0.25">
      <c r="A1623" s="133">
        <v>44425</v>
      </c>
      <c r="B1623" s="134">
        <v>74.37</v>
      </c>
      <c r="C1623" s="134">
        <f>INDEX('[2]cotton-prices-historical-chart-'!$B$10700:$B$12603,MATCH(A1623,'[2]cotton-prices-historical-chart-'!$A$10700:$A$12603,0))</f>
        <v>0.95699999999999996</v>
      </c>
      <c r="D1623" s="135">
        <f t="shared" si="50"/>
        <v>71.172089999999997</v>
      </c>
      <c r="E1623">
        <f>INDEX('[3]wti-crude-oil-prices-10-year-da'!$B$655:$B$2543,MATCH(A1623,'[3]wti-crude-oil-prices-10-year-da'!$A$655:$A$2543,0))</f>
        <v>66.540000000000006</v>
      </c>
      <c r="F1623">
        <f t="shared" si="51"/>
        <v>4948.5798000000004</v>
      </c>
      <c r="G1623">
        <v>365.18</v>
      </c>
    </row>
    <row r="1624" spans="1:7" x14ac:dyDescent="0.25">
      <c r="A1624" s="133">
        <v>44426</v>
      </c>
      <c r="B1624" s="134">
        <v>74.27</v>
      </c>
      <c r="C1624" s="134">
        <f>INDEX('[2]cotton-prices-historical-chart-'!$B$10700:$B$12603,MATCH(A1624,'[2]cotton-prices-historical-chart-'!$A$10700:$A$12603,0))</f>
        <v>0.95520000000000005</v>
      </c>
      <c r="D1624" s="135">
        <f t="shared" ref="D1624:D1687" si="52">C1624*B1624</f>
        <v>70.942704000000006</v>
      </c>
      <c r="E1624">
        <f>INDEX('[3]wti-crude-oil-prices-10-year-da'!$B$655:$B$2543,MATCH(A1624,'[3]wti-crude-oil-prices-10-year-da'!$A$655:$A$2543,0))</f>
        <v>65.36</v>
      </c>
      <c r="F1624">
        <f t="shared" si="51"/>
        <v>4854.2871999999998</v>
      </c>
      <c r="G1624">
        <v>362.03000000000003</v>
      </c>
    </row>
    <row r="1625" spans="1:7" x14ac:dyDescent="0.25">
      <c r="A1625" s="133">
        <v>44427</v>
      </c>
      <c r="B1625" s="134">
        <v>74.430000000000007</v>
      </c>
      <c r="C1625" s="134">
        <f>INDEX('[2]cotton-prices-historical-chart-'!$B$10700:$B$12603,MATCH(A1625,'[2]cotton-prices-historical-chart-'!$A$10700:$A$12603,0))</f>
        <v>0.93469999999999998</v>
      </c>
      <c r="D1625" s="135">
        <f t="shared" si="52"/>
        <v>69.569721000000001</v>
      </c>
      <c r="E1625">
        <f>INDEX('[3]wti-crude-oil-prices-10-year-da'!$B$655:$B$2543,MATCH(A1625,'[3]wti-crude-oil-prices-10-year-da'!$A$655:$A$2543,0))</f>
        <v>63.576000000000001</v>
      </c>
      <c r="F1625">
        <f t="shared" si="51"/>
        <v>4731.9616800000003</v>
      </c>
      <c r="G1625" t="s">
        <v>241</v>
      </c>
    </row>
    <row r="1626" spans="1:7" x14ac:dyDescent="0.25">
      <c r="A1626" s="133">
        <v>44428</v>
      </c>
      <c r="B1626" s="134">
        <v>74.3</v>
      </c>
      <c r="C1626" s="134">
        <f>INDEX('[2]cotton-prices-historical-chart-'!$B$10700:$B$12603,MATCH(A1626,'[2]cotton-prices-historical-chart-'!$A$10700:$A$12603,0))</f>
        <v>0.93899999999999995</v>
      </c>
      <c r="D1626" s="135">
        <f t="shared" si="52"/>
        <v>69.767699999999991</v>
      </c>
      <c r="E1626">
        <f>INDEX('[3]wti-crude-oil-prices-10-year-da'!$B$655:$B$2543,MATCH(A1626,'[3]wti-crude-oil-prices-10-year-da'!$A$655:$A$2543,0))</f>
        <v>62.176000000000002</v>
      </c>
      <c r="F1626">
        <f t="shared" si="51"/>
        <v>4619.6768000000002</v>
      </c>
      <c r="G1626">
        <v>349.96999999999997</v>
      </c>
    </row>
    <row r="1627" spans="1:7" x14ac:dyDescent="0.25">
      <c r="A1627" s="133">
        <v>44431</v>
      </c>
      <c r="B1627" s="134">
        <v>74.099999999999994</v>
      </c>
      <c r="C1627" s="134">
        <f>INDEX('[2]cotton-prices-historical-chart-'!$B$10700:$B$12603,MATCH(A1627,'[2]cotton-prices-historical-chart-'!$A$10700:$A$12603,0))</f>
        <v>0.94540000000000002</v>
      </c>
      <c r="D1627" s="135">
        <f t="shared" si="52"/>
        <v>70.05413999999999</v>
      </c>
      <c r="E1627">
        <f>INDEX('[3]wti-crude-oil-prices-10-year-da'!$B$655:$B$2543,MATCH(A1627,'[3]wti-crude-oil-prices-10-year-da'!$A$655:$A$2543,0))</f>
        <v>65.64</v>
      </c>
      <c r="F1627">
        <f t="shared" si="51"/>
        <v>4863.924</v>
      </c>
      <c r="G1627">
        <v>331.35</v>
      </c>
    </row>
    <row r="1628" spans="1:7" x14ac:dyDescent="0.25">
      <c r="A1628" s="133">
        <v>44432</v>
      </c>
      <c r="B1628" s="134">
        <v>74.14</v>
      </c>
      <c r="C1628" s="134">
        <f>INDEX('[2]cotton-prices-historical-chart-'!$B$10700:$B$12603,MATCH(A1628,'[2]cotton-prices-historical-chart-'!$A$10700:$A$12603,0))</f>
        <v>0.95760000000000001</v>
      </c>
      <c r="D1628" s="135">
        <f t="shared" si="52"/>
        <v>70.996464000000003</v>
      </c>
      <c r="E1628">
        <f>INDEX('[3]wti-crude-oil-prices-10-year-da'!$B$655:$B$2543,MATCH(A1628,'[3]wti-crude-oil-prices-10-year-da'!$A$655:$A$2543,0))</f>
        <v>67.540000000000006</v>
      </c>
      <c r="F1628">
        <f t="shared" si="51"/>
        <v>5007.4156000000003</v>
      </c>
      <c r="G1628">
        <v>344.26</v>
      </c>
    </row>
    <row r="1629" spans="1:7" x14ac:dyDescent="0.25">
      <c r="A1629" s="133">
        <v>44433</v>
      </c>
      <c r="B1629" s="134">
        <v>74.11</v>
      </c>
      <c r="C1629" s="134">
        <f>INDEX('[2]cotton-prices-historical-chart-'!$B$10700:$B$12603,MATCH(A1629,'[2]cotton-prices-historical-chart-'!$A$10700:$A$12603,0))</f>
        <v>0.95950000000000002</v>
      </c>
      <c r="D1629" s="135">
        <f t="shared" si="52"/>
        <v>71.108545000000007</v>
      </c>
      <c r="E1629">
        <f>INDEX('[3]wti-crude-oil-prices-10-year-da'!$B$655:$B$2543,MATCH(A1629,'[3]wti-crude-oil-prices-10-year-da'!$A$655:$A$2543,0))</f>
        <v>68.36</v>
      </c>
      <c r="F1629">
        <f t="shared" si="51"/>
        <v>5066.1596</v>
      </c>
      <c r="G1629">
        <v>355.32</v>
      </c>
    </row>
    <row r="1630" spans="1:7" x14ac:dyDescent="0.25">
      <c r="A1630" s="133">
        <v>44434</v>
      </c>
      <c r="B1630" s="134">
        <v>74.150000000000006</v>
      </c>
      <c r="C1630" s="134">
        <f>INDEX('[2]cotton-prices-historical-chart-'!$B$10700:$B$12603,MATCH(A1630,'[2]cotton-prices-historical-chart-'!$A$10700:$A$12603,0))</f>
        <v>0.9536</v>
      </c>
      <c r="D1630" s="135">
        <f t="shared" si="52"/>
        <v>70.709440000000001</v>
      </c>
      <c r="E1630">
        <f>INDEX('[3]wti-crude-oil-prices-10-year-da'!$B$655:$B$2543,MATCH(A1630,'[3]wti-crude-oil-prices-10-year-da'!$A$655:$A$2543,0))</f>
        <v>67.42</v>
      </c>
      <c r="F1630">
        <f t="shared" si="51"/>
        <v>4999.1930000000002</v>
      </c>
      <c r="G1630">
        <v>350.1</v>
      </c>
    </row>
    <row r="1631" spans="1:7" x14ac:dyDescent="0.25">
      <c r="A1631" s="133">
        <v>44435</v>
      </c>
      <c r="B1631" s="134">
        <v>73.5</v>
      </c>
      <c r="C1631" s="134">
        <f>INDEX('[2]cotton-prices-historical-chart-'!$B$10700:$B$12603,MATCH(A1631,'[2]cotton-prices-historical-chart-'!$A$10700:$A$12603,0))</f>
        <v>0.9627</v>
      </c>
      <c r="D1631" s="135">
        <f t="shared" si="52"/>
        <v>70.758449999999996</v>
      </c>
      <c r="E1631">
        <f>INDEX('[3]wti-crude-oil-prices-10-year-da'!$B$655:$B$2543,MATCH(A1631,'[3]wti-crude-oil-prices-10-year-da'!$A$655:$A$2543,0))</f>
        <v>68.739999999999995</v>
      </c>
      <c r="F1631">
        <f t="shared" si="51"/>
        <v>5052.3899999999994</v>
      </c>
      <c r="G1631">
        <v>350.73</v>
      </c>
    </row>
    <row r="1632" spans="1:7" x14ac:dyDescent="0.25">
      <c r="A1632" s="133">
        <v>44438</v>
      </c>
      <c r="B1632" s="134">
        <v>73.430000000000007</v>
      </c>
      <c r="C1632" s="134">
        <f>INDEX('[2]cotton-prices-historical-chart-'!$B$10700:$B$12603,MATCH(A1632,'[2]cotton-prices-historical-chart-'!$A$10700:$A$12603,0))</f>
        <v>0.95609999999999995</v>
      </c>
      <c r="D1632" s="135">
        <f t="shared" si="52"/>
        <v>70.206423000000001</v>
      </c>
      <c r="E1632">
        <f>INDEX('[3]wti-crude-oil-prices-10-year-da'!$B$655:$B$2543,MATCH(A1632,'[3]wti-crude-oil-prices-10-year-da'!$A$655:$A$2543,0))</f>
        <v>69.209999999999994</v>
      </c>
      <c r="F1632">
        <f t="shared" si="51"/>
        <v>5082.0902999999998</v>
      </c>
      <c r="G1632">
        <v>352.54</v>
      </c>
    </row>
    <row r="1633" spans="1:7" x14ac:dyDescent="0.25">
      <c r="A1633" s="133">
        <v>44439</v>
      </c>
      <c r="B1633" s="134">
        <v>73</v>
      </c>
      <c r="C1633" s="134">
        <f>INDEX('[2]cotton-prices-historical-chart-'!$B$10700:$B$12603,MATCH(A1633,'[2]cotton-prices-historical-chart-'!$A$10700:$A$12603,0))</f>
        <v>0.93910000000000005</v>
      </c>
      <c r="D1633" s="135">
        <f t="shared" si="52"/>
        <v>68.554299999999998</v>
      </c>
      <c r="E1633">
        <f>INDEX('[3]wti-crude-oil-prices-10-year-da'!$B$655:$B$2543,MATCH(A1633,'[3]wti-crude-oil-prices-10-year-da'!$A$655:$A$2543,0))</f>
        <v>68.5</v>
      </c>
      <c r="F1633">
        <f t="shared" si="51"/>
        <v>5000.5</v>
      </c>
      <c r="G1633">
        <v>368.41999999999996</v>
      </c>
    </row>
    <row r="1634" spans="1:7" x14ac:dyDescent="0.25">
      <c r="A1634" s="133">
        <v>44440</v>
      </c>
      <c r="B1634" s="134">
        <v>72.98</v>
      </c>
      <c r="C1634" s="134">
        <f>INDEX('[2]cotton-prices-historical-chart-'!$B$10700:$B$12603,MATCH(A1634,'[2]cotton-prices-historical-chart-'!$A$10700:$A$12603,0))</f>
        <v>0.9415</v>
      </c>
      <c r="D1634" s="135">
        <f t="shared" si="52"/>
        <v>68.710670000000007</v>
      </c>
      <c r="E1634">
        <f>INDEX('[3]wti-crude-oil-prices-10-year-da'!$B$655:$B$2543,MATCH(A1634,'[3]wti-crude-oil-prices-10-year-da'!$A$655:$A$2543,0))</f>
        <v>68.59</v>
      </c>
      <c r="F1634">
        <f t="shared" si="51"/>
        <v>5005.6982000000007</v>
      </c>
      <c r="G1634">
        <v>364.1</v>
      </c>
    </row>
    <row r="1635" spans="1:7" x14ac:dyDescent="0.25">
      <c r="A1635" s="133">
        <v>44441</v>
      </c>
      <c r="B1635" s="134">
        <v>73.03</v>
      </c>
      <c r="C1635" s="134">
        <f>INDEX('[2]cotton-prices-historical-chart-'!$B$10700:$B$12603,MATCH(A1635,'[2]cotton-prices-historical-chart-'!$A$10700:$A$12603,0))</f>
        <v>0.95140000000000002</v>
      </c>
      <c r="D1635" s="135">
        <f t="shared" si="52"/>
        <v>69.480742000000006</v>
      </c>
      <c r="E1635">
        <f>INDEX('[3]wti-crude-oil-prices-10-year-da'!$B$655:$B$2543,MATCH(A1635,'[3]wti-crude-oil-prices-10-year-da'!$A$655:$A$2543,0))</f>
        <v>69.989999999999995</v>
      </c>
      <c r="F1635">
        <f t="shared" si="51"/>
        <v>5111.3696999999993</v>
      </c>
      <c r="G1635">
        <v>373.61</v>
      </c>
    </row>
    <row r="1636" spans="1:7" x14ac:dyDescent="0.25">
      <c r="A1636" s="133">
        <v>44442</v>
      </c>
      <c r="B1636" s="134">
        <v>72.989999999999995</v>
      </c>
      <c r="C1636" s="134">
        <f>INDEX('[2]cotton-prices-historical-chart-'!$B$10700:$B$12603,MATCH(A1636,'[2]cotton-prices-historical-chart-'!$A$10700:$A$12603,0))</f>
        <v>0.95620000000000005</v>
      </c>
      <c r="D1636" s="135">
        <f t="shared" si="52"/>
        <v>69.793037999999996</v>
      </c>
      <c r="E1636">
        <f>INDEX('[3]wti-crude-oil-prices-10-year-da'!$B$655:$B$2543,MATCH(A1636,'[3]wti-crude-oil-prices-10-year-da'!$A$655:$A$2543,0))</f>
        <v>69.290000000000006</v>
      </c>
      <c r="F1636">
        <f t="shared" si="51"/>
        <v>5057.4771000000001</v>
      </c>
      <c r="G1636">
        <v>385.84000000000003</v>
      </c>
    </row>
    <row r="1637" spans="1:7" x14ac:dyDescent="0.25">
      <c r="A1637" s="133">
        <v>44445</v>
      </c>
      <c r="B1637" s="134">
        <v>73.3</v>
      </c>
      <c r="C1637" s="134">
        <f>INDEX('[2]cotton-prices-historical-chart-'!$B$10700:$B$12603,MATCH(A1637,'[2]cotton-prices-historical-chart-'!$A$10700:$A$12603,0))</f>
        <v>0.95620000000000005</v>
      </c>
      <c r="D1637" s="135">
        <f t="shared" si="52"/>
        <v>70.089460000000003</v>
      </c>
      <c r="E1637">
        <f>INDEX('[3]wti-crude-oil-prices-10-year-da'!$B$655:$B$2543,MATCH(A1637,'[3]wti-crude-oil-prices-10-year-da'!$A$655:$A$2543,0))</f>
        <v>69.290000000000006</v>
      </c>
      <c r="F1637">
        <f t="shared" si="51"/>
        <v>5078.9570000000003</v>
      </c>
      <c r="G1637">
        <v>396.13</v>
      </c>
    </row>
    <row r="1638" spans="1:7" x14ac:dyDescent="0.25">
      <c r="A1638" s="133">
        <v>44446</v>
      </c>
      <c r="B1638" s="134">
        <v>73.34</v>
      </c>
      <c r="C1638" s="134">
        <f>INDEX('[2]cotton-prices-historical-chart-'!$B$10700:$B$12603,MATCH(A1638,'[2]cotton-prices-historical-chart-'!$A$10700:$A$12603,0))</f>
        <v>0.95409999999999995</v>
      </c>
      <c r="D1638" s="135">
        <f t="shared" si="52"/>
        <v>69.973693999999995</v>
      </c>
      <c r="E1638">
        <f>INDEX('[3]wti-crude-oil-prices-10-year-da'!$B$655:$B$2543,MATCH(A1638,'[3]wti-crude-oil-prices-10-year-da'!$A$655:$A$2543,0))</f>
        <v>68.349999999999994</v>
      </c>
      <c r="F1638">
        <f t="shared" si="51"/>
        <v>5012.7889999999998</v>
      </c>
      <c r="G1638">
        <v>397.95</v>
      </c>
    </row>
    <row r="1639" spans="1:7" x14ac:dyDescent="0.25">
      <c r="A1639" s="133">
        <v>44447</v>
      </c>
      <c r="B1639" s="134">
        <v>73.8</v>
      </c>
      <c r="C1639" s="134">
        <f>INDEX('[2]cotton-prices-historical-chart-'!$B$10700:$B$12603,MATCH(A1639,'[2]cotton-prices-historical-chart-'!$A$10700:$A$12603,0))</f>
        <v>0.95199999999999996</v>
      </c>
      <c r="D1639" s="135">
        <f t="shared" si="52"/>
        <v>70.257599999999996</v>
      </c>
      <c r="E1639">
        <f>INDEX('[3]wti-crude-oil-prices-10-year-da'!$B$655:$B$2543,MATCH(A1639,'[3]wti-crude-oil-prices-10-year-da'!$A$655:$A$2543,0))</f>
        <v>69.3</v>
      </c>
      <c r="F1639">
        <f t="shared" si="51"/>
        <v>5114.3399999999992</v>
      </c>
      <c r="G1639">
        <v>397.61</v>
      </c>
    </row>
    <row r="1640" spans="1:7" x14ac:dyDescent="0.25">
      <c r="A1640" s="133">
        <v>44448</v>
      </c>
      <c r="B1640" s="134">
        <v>73.55</v>
      </c>
      <c r="C1640" s="134">
        <f>INDEX('[2]cotton-prices-historical-chart-'!$B$10700:$B$12603,MATCH(A1640,'[2]cotton-prices-historical-chart-'!$A$10700:$A$12603,0))</f>
        <v>0.9456</v>
      </c>
      <c r="D1640" s="135">
        <f t="shared" si="52"/>
        <v>69.548879999999997</v>
      </c>
      <c r="E1640">
        <f>INDEX('[3]wti-crude-oil-prices-10-year-da'!$B$655:$B$2543,MATCH(A1640,'[3]wti-crude-oil-prices-10-year-da'!$A$655:$A$2543,0))</f>
        <v>68.14</v>
      </c>
      <c r="F1640">
        <f t="shared" si="51"/>
        <v>5011.6970000000001</v>
      </c>
      <c r="G1640">
        <v>389.15999999999997</v>
      </c>
    </row>
    <row r="1641" spans="1:7" x14ac:dyDescent="0.25">
      <c r="A1641" s="133">
        <v>44449</v>
      </c>
      <c r="B1641" s="134">
        <v>73.52</v>
      </c>
      <c r="C1641" s="134">
        <f>INDEX('[2]cotton-prices-historical-chart-'!$B$10700:$B$12603,MATCH(A1641,'[2]cotton-prices-historical-chart-'!$A$10700:$A$12603,0))</f>
        <v>0.95230000000000004</v>
      </c>
      <c r="D1641" s="135">
        <f t="shared" si="52"/>
        <v>70.013096000000004</v>
      </c>
      <c r="E1641">
        <f>INDEX('[3]wti-crude-oil-prices-10-year-da'!$B$655:$B$2543,MATCH(A1641,'[3]wti-crude-oil-prices-10-year-da'!$A$655:$A$2543,0))</f>
        <v>69.72</v>
      </c>
      <c r="F1641">
        <f t="shared" si="51"/>
        <v>5125.8143999999993</v>
      </c>
      <c r="G1641" t="s">
        <v>241</v>
      </c>
    </row>
    <row r="1642" spans="1:7" x14ac:dyDescent="0.25">
      <c r="A1642" s="133">
        <v>44452</v>
      </c>
      <c r="B1642" s="134">
        <v>73.569999999999993</v>
      </c>
      <c r="C1642" s="134">
        <f>INDEX('[2]cotton-prices-historical-chart-'!$B$10700:$B$12603,MATCH(A1642,'[2]cotton-prices-historical-chart-'!$A$10700:$A$12603,0))</f>
        <v>0.94410000000000005</v>
      </c>
      <c r="D1642" s="135">
        <f t="shared" si="52"/>
        <v>69.457436999999999</v>
      </c>
      <c r="E1642">
        <f>INDEX('[3]wti-crude-oil-prices-10-year-da'!$B$655:$B$2543,MATCH(A1642,'[3]wti-crude-oil-prices-10-year-da'!$A$655:$A$2543,0))</f>
        <v>70.45</v>
      </c>
      <c r="F1642">
        <f t="shared" si="51"/>
        <v>5183.0064999999995</v>
      </c>
      <c r="G1642">
        <v>384.46</v>
      </c>
    </row>
    <row r="1643" spans="1:7" x14ac:dyDescent="0.25">
      <c r="A1643" s="133">
        <v>44453</v>
      </c>
      <c r="B1643" s="134">
        <v>73.650000000000006</v>
      </c>
      <c r="C1643" s="134">
        <f>INDEX('[2]cotton-prices-historical-chart-'!$B$10700:$B$12603,MATCH(A1643,'[2]cotton-prices-historical-chart-'!$A$10700:$A$12603,0))</f>
        <v>0.9496</v>
      </c>
      <c r="D1643" s="135">
        <f t="shared" si="52"/>
        <v>69.938040000000001</v>
      </c>
      <c r="E1643">
        <f>INDEX('[3]wti-crude-oil-prices-10-year-da'!$B$655:$B$2543,MATCH(A1643,'[3]wti-crude-oil-prices-10-year-da'!$A$655:$A$2543,0))</f>
        <v>70.459999999999994</v>
      </c>
      <c r="F1643">
        <f t="shared" si="51"/>
        <v>5189.3789999999999</v>
      </c>
      <c r="G1643">
        <v>382.84000000000003</v>
      </c>
    </row>
    <row r="1644" spans="1:7" x14ac:dyDescent="0.25">
      <c r="A1644" s="133">
        <v>44454</v>
      </c>
      <c r="B1644" s="134">
        <v>73.45</v>
      </c>
      <c r="C1644" s="134">
        <f>INDEX('[2]cotton-prices-historical-chart-'!$B$10700:$B$12603,MATCH(A1644,'[2]cotton-prices-historical-chart-'!$A$10700:$A$12603,0))</f>
        <v>0.94669999999999999</v>
      </c>
      <c r="D1644" s="135">
        <f t="shared" si="52"/>
        <v>69.535115000000005</v>
      </c>
      <c r="E1644">
        <f>INDEX('[3]wti-crude-oil-prices-10-year-da'!$B$655:$B$2543,MATCH(A1644,'[3]wti-crude-oil-prices-10-year-da'!$A$655:$A$2543,0))</f>
        <v>72.61</v>
      </c>
      <c r="F1644">
        <f t="shared" si="51"/>
        <v>5333.2044999999998</v>
      </c>
      <c r="G1644">
        <v>377.86</v>
      </c>
    </row>
    <row r="1645" spans="1:7" x14ac:dyDescent="0.25">
      <c r="A1645" s="133">
        <v>44455</v>
      </c>
      <c r="B1645" s="134">
        <v>73.58</v>
      </c>
      <c r="C1645" s="134">
        <f>INDEX('[2]cotton-prices-historical-chart-'!$B$10700:$B$12603,MATCH(A1645,'[2]cotton-prices-historical-chart-'!$A$10700:$A$12603,0))</f>
        <v>0.93410000000000004</v>
      </c>
      <c r="D1645" s="135">
        <f t="shared" si="52"/>
        <v>68.731077999999997</v>
      </c>
      <c r="E1645">
        <f>INDEX('[3]wti-crude-oil-prices-10-year-da'!$B$655:$B$2543,MATCH(A1645,'[3]wti-crude-oil-prices-10-year-da'!$A$655:$A$2543,0))</f>
        <v>72.561999999999998</v>
      </c>
      <c r="F1645">
        <f t="shared" si="51"/>
        <v>5339.1119599999993</v>
      </c>
      <c r="G1645">
        <v>373.76</v>
      </c>
    </row>
    <row r="1646" spans="1:7" x14ac:dyDescent="0.25">
      <c r="A1646" s="133">
        <v>44456</v>
      </c>
      <c r="B1646" s="134">
        <v>73.7</v>
      </c>
      <c r="C1646" s="134">
        <f>INDEX('[2]cotton-prices-historical-chart-'!$B$10700:$B$12603,MATCH(A1646,'[2]cotton-prices-historical-chart-'!$A$10700:$A$12603,0))</f>
        <v>0.93320000000000003</v>
      </c>
      <c r="D1646" s="135">
        <f t="shared" si="52"/>
        <v>68.776840000000007</v>
      </c>
      <c r="E1646">
        <f>INDEX('[3]wti-crude-oil-prices-10-year-da'!$B$655:$B$2543,MATCH(A1646,'[3]wti-crude-oil-prices-10-year-da'!$A$655:$A$2543,0))</f>
        <v>71.91</v>
      </c>
      <c r="F1646">
        <f t="shared" si="51"/>
        <v>5299.7669999999998</v>
      </c>
      <c r="G1646">
        <v>382.38</v>
      </c>
    </row>
    <row r="1647" spans="1:7" x14ac:dyDescent="0.25">
      <c r="A1647" s="133">
        <v>44459</v>
      </c>
      <c r="B1647" s="134">
        <v>73.650000000000006</v>
      </c>
      <c r="C1647" s="134">
        <f>INDEX('[2]cotton-prices-historical-chart-'!$B$10700:$B$12603,MATCH(A1647,'[2]cotton-prices-historical-chart-'!$A$10700:$A$12603,0))</f>
        <v>0.89890000000000003</v>
      </c>
      <c r="D1647" s="135">
        <f t="shared" si="52"/>
        <v>66.203985000000003</v>
      </c>
      <c r="E1647">
        <f>INDEX('[3]wti-crude-oil-prices-10-year-da'!$B$655:$B$2543,MATCH(A1647,'[3]wti-crude-oil-prices-10-year-da'!$A$655:$A$2543,0))</f>
        <v>70.2</v>
      </c>
      <c r="F1647">
        <f t="shared" si="51"/>
        <v>5170.2300000000005</v>
      </c>
      <c r="G1647">
        <v>370.21</v>
      </c>
    </row>
    <row r="1648" spans="1:7" x14ac:dyDescent="0.25">
      <c r="A1648" s="133">
        <v>44460</v>
      </c>
      <c r="B1648" s="134">
        <v>73.790000000000006</v>
      </c>
      <c r="C1648" s="134">
        <f>INDEX('[2]cotton-prices-historical-chart-'!$B$10700:$B$12603,MATCH(A1648,'[2]cotton-prices-historical-chart-'!$A$10700:$A$12603,0))</f>
        <v>0.91180000000000005</v>
      </c>
      <c r="D1648" s="135">
        <f t="shared" si="52"/>
        <v>67.281722000000016</v>
      </c>
      <c r="E1648">
        <f>INDEX('[3]wti-crude-oil-prices-10-year-da'!$B$655:$B$2543,MATCH(A1648,'[3]wti-crude-oil-prices-10-year-da'!$A$655:$A$2543,0))</f>
        <v>70.504000000000005</v>
      </c>
      <c r="F1648">
        <f t="shared" si="51"/>
        <v>5202.4901600000012</v>
      </c>
      <c r="G1648">
        <v>360.38</v>
      </c>
    </row>
    <row r="1649" spans="1:7" x14ac:dyDescent="0.25">
      <c r="A1649" s="133">
        <v>44461</v>
      </c>
      <c r="B1649" s="134">
        <v>73.84</v>
      </c>
      <c r="C1649" s="134">
        <f>INDEX('[2]cotton-prices-historical-chart-'!$B$10700:$B$12603,MATCH(A1649,'[2]cotton-prices-historical-chart-'!$A$10700:$A$12603,0))</f>
        <v>0.91830000000000001</v>
      </c>
      <c r="D1649" s="135">
        <f t="shared" si="52"/>
        <v>67.807271999999998</v>
      </c>
      <c r="E1649">
        <f>INDEX('[3]wti-crude-oil-prices-10-year-da'!$B$655:$B$2543,MATCH(A1649,'[3]wti-crude-oil-prices-10-year-da'!$A$655:$A$2543,0))</f>
        <v>72.23</v>
      </c>
      <c r="F1649">
        <f t="shared" si="51"/>
        <v>5333.4632000000001</v>
      </c>
      <c r="G1649">
        <v>361.61</v>
      </c>
    </row>
    <row r="1650" spans="1:7" x14ac:dyDescent="0.25">
      <c r="A1650" s="133">
        <v>44462</v>
      </c>
      <c r="B1650" s="134">
        <v>73.87</v>
      </c>
      <c r="C1650" s="134">
        <f>INDEX('[2]cotton-prices-historical-chart-'!$B$10700:$B$12603,MATCH(A1650,'[2]cotton-prices-historical-chart-'!$A$10700:$A$12603,0))</f>
        <v>0.93310000000000004</v>
      </c>
      <c r="D1650" s="135">
        <f t="shared" si="52"/>
        <v>68.928097000000008</v>
      </c>
      <c r="E1650">
        <f>INDEX('[3]wti-crude-oil-prices-10-year-da'!$B$655:$B$2543,MATCH(A1650,'[3]wti-crude-oil-prices-10-year-da'!$A$655:$A$2543,0))</f>
        <v>73.3</v>
      </c>
      <c r="F1650">
        <f t="shared" si="51"/>
        <v>5414.6710000000003</v>
      </c>
      <c r="G1650">
        <v>363.01</v>
      </c>
    </row>
    <row r="1651" spans="1:7" x14ac:dyDescent="0.25">
      <c r="A1651" s="133">
        <v>44463</v>
      </c>
      <c r="B1651" s="134">
        <v>74.05</v>
      </c>
      <c r="C1651" s="134">
        <f>INDEX('[2]cotton-prices-historical-chart-'!$B$10700:$B$12603,MATCH(A1651,'[2]cotton-prices-historical-chart-'!$A$10700:$A$12603,0))</f>
        <v>0.96850000000000003</v>
      </c>
      <c r="D1651" s="135">
        <f t="shared" si="52"/>
        <v>71.717425000000006</v>
      </c>
      <c r="E1651">
        <f>INDEX('[3]wti-crude-oil-prices-10-year-da'!$B$655:$B$2543,MATCH(A1651,'[3]wti-crude-oil-prices-10-year-da'!$A$655:$A$2543,0))</f>
        <v>73.98</v>
      </c>
      <c r="F1651">
        <f t="shared" si="51"/>
        <v>5478.2190000000001</v>
      </c>
      <c r="G1651">
        <v>360.15</v>
      </c>
    </row>
    <row r="1652" spans="1:7" x14ac:dyDescent="0.25">
      <c r="A1652" s="133">
        <v>44466</v>
      </c>
      <c r="B1652" s="134">
        <v>73.78</v>
      </c>
      <c r="C1652" s="134">
        <f>INDEX('[2]cotton-prices-historical-chart-'!$B$10700:$B$12603,MATCH(A1652,'[2]cotton-prices-historical-chart-'!$A$10700:$A$12603,0))</f>
        <v>0.98740000000000006</v>
      </c>
      <c r="D1652" s="135">
        <f t="shared" si="52"/>
        <v>72.850372000000007</v>
      </c>
      <c r="E1652">
        <f>INDEX('[3]wti-crude-oil-prices-10-year-da'!$B$655:$B$2543,MATCH(A1652,'[3]wti-crude-oil-prices-10-year-da'!$A$655:$A$2543,0))</f>
        <v>75.45</v>
      </c>
      <c r="F1652">
        <f t="shared" si="51"/>
        <v>5566.701</v>
      </c>
      <c r="G1652">
        <v>363.06</v>
      </c>
    </row>
    <row r="1653" spans="1:7" x14ac:dyDescent="0.25">
      <c r="A1653" s="133">
        <v>44467</v>
      </c>
      <c r="B1653" s="134">
        <v>74.19</v>
      </c>
      <c r="C1653" s="134">
        <f>INDEX('[2]cotton-prices-historical-chart-'!$B$10700:$B$12603,MATCH(A1653,'[2]cotton-prices-historical-chart-'!$A$10700:$A$12603,0))</f>
        <v>1.0056</v>
      </c>
      <c r="D1653" s="135">
        <f t="shared" si="52"/>
        <v>74.605463999999998</v>
      </c>
      <c r="E1653">
        <f>INDEX('[3]wti-crude-oil-prices-10-year-da'!$B$655:$B$2543,MATCH(A1653,'[3]wti-crude-oil-prices-10-year-da'!$A$655:$A$2543,0))</f>
        <v>75.290000000000006</v>
      </c>
      <c r="F1653">
        <f t="shared" si="51"/>
        <v>5585.7651000000005</v>
      </c>
      <c r="G1653">
        <v>362.6</v>
      </c>
    </row>
    <row r="1654" spans="1:7" x14ac:dyDescent="0.25">
      <c r="A1654" s="133">
        <v>44468</v>
      </c>
      <c r="B1654" s="134">
        <v>74.33</v>
      </c>
      <c r="C1654" s="134">
        <f>INDEX('[2]cotton-prices-historical-chart-'!$B$10700:$B$12603,MATCH(A1654,'[2]cotton-prices-historical-chart-'!$A$10700:$A$12603,0))</f>
        <v>1.0274000000000001</v>
      </c>
      <c r="D1654" s="135">
        <f t="shared" si="52"/>
        <v>76.366641999999999</v>
      </c>
      <c r="E1654">
        <f>INDEX('[3]wti-crude-oil-prices-10-year-da'!$B$655:$B$2543,MATCH(A1654,'[3]wti-crude-oil-prices-10-year-da'!$A$655:$A$2543,0))</f>
        <v>74.83</v>
      </c>
      <c r="F1654">
        <f t="shared" si="51"/>
        <v>5562.1138999999994</v>
      </c>
      <c r="G1654">
        <v>357.02</v>
      </c>
    </row>
    <row r="1655" spans="1:7" x14ac:dyDescent="0.25">
      <c r="A1655" s="133">
        <v>44469</v>
      </c>
      <c r="B1655" s="134">
        <v>74.25</v>
      </c>
      <c r="C1655" s="134">
        <f>INDEX('[2]cotton-prices-historical-chart-'!$B$10700:$B$12603,MATCH(A1655,'[2]cotton-prices-historical-chart-'!$A$10700:$A$12603,0))</f>
        <v>1.0620000000000001</v>
      </c>
      <c r="D1655" s="135">
        <f t="shared" si="52"/>
        <v>78.853500000000011</v>
      </c>
      <c r="E1655">
        <f>INDEX('[3]wti-crude-oil-prices-10-year-da'!$B$655:$B$2543,MATCH(A1655,'[3]wti-crude-oil-prices-10-year-da'!$A$655:$A$2543,0))</f>
        <v>75.03</v>
      </c>
      <c r="F1655">
        <f t="shared" si="51"/>
        <v>5570.9775</v>
      </c>
      <c r="G1655">
        <v>370.48</v>
      </c>
    </row>
    <row r="1656" spans="1:7" x14ac:dyDescent="0.25">
      <c r="A1656" s="133">
        <v>44470</v>
      </c>
      <c r="B1656" s="134">
        <v>74.150000000000006</v>
      </c>
      <c r="C1656" s="134">
        <f>INDEX('[2]cotton-prices-historical-chart-'!$B$10700:$B$12603,MATCH(A1656,'[2]cotton-prices-historical-chart-'!$A$10700:$A$12603,0))</f>
        <v>1.0452999999999999</v>
      </c>
      <c r="D1656" s="135">
        <f t="shared" si="52"/>
        <v>77.508994999999999</v>
      </c>
      <c r="E1656">
        <f>INDEX('[3]wti-crude-oil-prices-10-year-da'!$B$655:$B$2543,MATCH(A1656,'[3]wti-crude-oil-prices-10-year-da'!$A$655:$A$2543,0))</f>
        <v>75.88</v>
      </c>
      <c r="F1656">
        <f t="shared" si="51"/>
        <v>5626.5020000000004</v>
      </c>
      <c r="G1656">
        <v>367.65</v>
      </c>
    </row>
    <row r="1657" spans="1:7" x14ac:dyDescent="0.25">
      <c r="A1657" s="133">
        <v>44473</v>
      </c>
      <c r="B1657" s="134">
        <v>74.58</v>
      </c>
      <c r="C1657" s="134">
        <f>INDEX('[2]cotton-prices-historical-chart-'!$B$10700:$B$12603,MATCH(A1657,'[2]cotton-prices-historical-chart-'!$A$10700:$A$12603,0))</f>
        <v>1.0492999999999999</v>
      </c>
      <c r="D1657" s="135">
        <f t="shared" si="52"/>
        <v>78.256793999999985</v>
      </c>
      <c r="E1657">
        <f>INDEX('[3]wti-crude-oil-prices-10-year-da'!$B$655:$B$2543,MATCH(A1657,'[3]wti-crude-oil-prices-10-year-da'!$A$655:$A$2543,0))</f>
        <v>77.62</v>
      </c>
      <c r="F1657">
        <f t="shared" si="51"/>
        <v>5788.8996000000006</v>
      </c>
      <c r="G1657">
        <v>371.83000000000004</v>
      </c>
    </row>
    <row r="1658" spans="1:7" x14ac:dyDescent="0.25">
      <c r="A1658" s="133">
        <v>44474</v>
      </c>
      <c r="B1658" s="134">
        <v>74.56</v>
      </c>
      <c r="C1658" s="134">
        <f>INDEX('[2]cotton-prices-historical-chart-'!$B$10700:$B$12603,MATCH(A1658,'[2]cotton-prices-historical-chart-'!$A$10700:$A$12603,0))</f>
        <v>1.0892999999999999</v>
      </c>
      <c r="D1658" s="135">
        <f t="shared" si="52"/>
        <v>81.218208000000004</v>
      </c>
      <c r="E1658">
        <f>INDEX('[3]wti-crude-oil-prices-10-year-da'!$B$655:$B$2543,MATCH(A1658,'[3]wti-crude-oil-prices-10-year-da'!$A$655:$A$2543,0))</f>
        <v>78.930000000000007</v>
      </c>
      <c r="F1658">
        <f t="shared" si="51"/>
        <v>5885.0208000000002</v>
      </c>
      <c r="G1658">
        <v>378.65</v>
      </c>
    </row>
    <row r="1659" spans="1:7" x14ac:dyDescent="0.25">
      <c r="A1659" s="133">
        <v>44475</v>
      </c>
      <c r="B1659" s="134">
        <v>74.77</v>
      </c>
      <c r="C1659" s="134">
        <f>INDEX('[2]cotton-prices-historical-chart-'!$B$10700:$B$12603,MATCH(A1659,'[2]cotton-prices-historical-chart-'!$A$10700:$A$12603,0))</f>
        <v>1.1106</v>
      </c>
      <c r="D1659" s="135">
        <f t="shared" si="52"/>
        <v>83.039562000000004</v>
      </c>
      <c r="E1659">
        <f>INDEX('[3]wti-crude-oil-prices-10-year-da'!$B$655:$B$2543,MATCH(A1659,'[3]wti-crude-oil-prices-10-year-da'!$A$655:$A$2543,0))</f>
        <v>77.430000000000007</v>
      </c>
      <c r="F1659">
        <f t="shared" si="51"/>
        <v>5789.4411</v>
      </c>
      <c r="G1659">
        <v>387.65</v>
      </c>
    </row>
    <row r="1660" spans="1:7" x14ac:dyDescent="0.25">
      <c r="A1660" s="133">
        <v>44476</v>
      </c>
      <c r="B1660" s="134">
        <v>74.83</v>
      </c>
      <c r="C1660" s="134">
        <f>INDEX('[2]cotton-prices-historical-chart-'!$B$10700:$B$12603,MATCH(A1660,'[2]cotton-prices-historical-chart-'!$A$10700:$A$12603,0))</f>
        <v>1.1161000000000001</v>
      </c>
      <c r="D1660" s="135">
        <f t="shared" si="52"/>
        <v>83.517763000000002</v>
      </c>
      <c r="E1660">
        <f>INDEX('[3]wti-crude-oil-prices-10-year-da'!$B$655:$B$2543,MATCH(A1660,'[3]wti-crude-oil-prices-10-year-da'!$A$655:$A$2543,0))</f>
        <v>78.3</v>
      </c>
      <c r="F1660">
        <f t="shared" si="51"/>
        <v>5859.1889999999994</v>
      </c>
      <c r="G1660">
        <v>386.23</v>
      </c>
    </row>
    <row r="1661" spans="1:7" x14ac:dyDescent="0.25">
      <c r="A1661" s="133">
        <v>44477</v>
      </c>
      <c r="B1661" s="134">
        <v>75.19</v>
      </c>
      <c r="C1661" s="134">
        <f>INDEX('[2]cotton-prices-historical-chart-'!$B$10700:$B$12603,MATCH(A1661,'[2]cotton-prices-historical-chart-'!$A$10700:$A$12603,0))</f>
        <v>1.1060000000000001</v>
      </c>
      <c r="D1661" s="135">
        <f t="shared" si="52"/>
        <v>83.160139999999998</v>
      </c>
      <c r="E1661">
        <f>INDEX('[3]wti-crude-oil-prices-10-year-da'!$B$655:$B$2543,MATCH(A1661,'[3]wti-crude-oil-prices-10-year-da'!$A$655:$A$2543,0))</f>
        <v>79.349999999999994</v>
      </c>
      <c r="F1661">
        <f t="shared" si="51"/>
        <v>5966.3264999999992</v>
      </c>
      <c r="G1661">
        <v>388.29</v>
      </c>
    </row>
    <row r="1662" spans="1:7" x14ac:dyDescent="0.25">
      <c r="A1662" s="133">
        <v>44480</v>
      </c>
      <c r="B1662" s="134">
        <v>75.400000000000006</v>
      </c>
      <c r="C1662" s="134">
        <f>INDEX('[2]cotton-prices-historical-chart-'!$B$10700:$B$12603,MATCH(A1662,'[2]cotton-prices-historical-chart-'!$A$10700:$A$12603,0))</f>
        <v>1.0979000000000001</v>
      </c>
      <c r="D1662" s="135">
        <f t="shared" si="52"/>
        <v>82.781660000000016</v>
      </c>
      <c r="E1662">
        <f>INDEX('[3]wti-crude-oil-prices-10-year-da'!$B$655:$B$2543,MATCH(A1662,'[3]wti-crude-oil-prices-10-year-da'!$A$655:$A$2543,0))</f>
        <v>80.52</v>
      </c>
      <c r="F1662">
        <f t="shared" si="51"/>
        <v>6071.2080000000005</v>
      </c>
      <c r="G1662">
        <v>390.65999999999997</v>
      </c>
    </row>
    <row r="1663" spans="1:7" x14ac:dyDescent="0.25">
      <c r="A1663" s="133">
        <v>44481</v>
      </c>
      <c r="B1663" s="134">
        <v>75.489999999999995</v>
      </c>
      <c r="C1663" s="134">
        <f>INDEX('[2]cotton-prices-historical-chart-'!$B$10700:$B$12603,MATCH(A1663,'[2]cotton-prices-historical-chart-'!$A$10700:$A$12603,0))</f>
        <v>1.0638000000000001</v>
      </c>
      <c r="D1663" s="135">
        <f t="shared" si="52"/>
        <v>80.306262000000004</v>
      </c>
      <c r="E1663">
        <f>INDEX('[3]wti-crude-oil-prices-10-year-da'!$B$655:$B$2543,MATCH(A1663,'[3]wti-crude-oil-prices-10-year-da'!$A$655:$A$2543,0))</f>
        <v>80.64</v>
      </c>
      <c r="F1663">
        <f t="shared" si="51"/>
        <v>6087.5135999999993</v>
      </c>
      <c r="G1663">
        <v>420.64</v>
      </c>
    </row>
    <row r="1664" spans="1:7" x14ac:dyDescent="0.25">
      <c r="A1664" s="133">
        <v>44482</v>
      </c>
      <c r="B1664" s="134">
        <v>75.290000000000006</v>
      </c>
      <c r="C1664" s="134">
        <f>INDEX('[2]cotton-prices-historical-chart-'!$B$10700:$B$12603,MATCH(A1664,'[2]cotton-prices-historical-chart-'!$A$10700:$A$12603,0))</f>
        <v>1.0386</v>
      </c>
      <c r="D1664" s="135">
        <f t="shared" si="52"/>
        <v>78.196194000000006</v>
      </c>
      <c r="E1664">
        <f>INDEX('[3]wti-crude-oil-prices-10-year-da'!$B$655:$B$2543,MATCH(A1664,'[3]wti-crude-oil-prices-10-year-da'!$A$655:$A$2543,0))</f>
        <v>80.44</v>
      </c>
      <c r="F1664">
        <f t="shared" si="51"/>
        <v>6056.3276000000005</v>
      </c>
      <c r="G1664">
        <v>408.12</v>
      </c>
    </row>
    <row r="1665" spans="1:7" x14ac:dyDescent="0.25">
      <c r="A1665" s="133">
        <v>44483</v>
      </c>
      <c r="B1665" s="134">
        <v>74.989999999999995</v>
      </c>
      <c r="C1665" s="134">
        <f>INDEX('[2]cotton-prices-historical-chart-'!$B$10700:$B$12603,MATCH(A1665,'[2]cotton-prices-historical-chart-'!$A$10700:$A$12603,0))</f>
        <v>1.071</v>
      </c>
      <c r="D1665" s="135">
        <f t="shared" si="52"/>
        <v>80.314289999999986</v>
      </c>
      <c r="E1665">
        <f>INDEX('[3]wti-crude-oil-prices-10-year-da'!$B$655:$B$2543,MATCH(A1665,'[3]wti-crude-oil-prices-10-year-da'!$A$655:$A$2543,0))</f>
        <v>81.31</v>
      </c>
      <c r="F1665">
        <f t="shared" si="51"/>
        <v>6097.4368999999997</v>
      </c>
      <c r="G1665">
        <v>406.61</v>
      </c>
    </row>
    <row r="1666" spans="1:7" x14ac:dyDescent="0.25">
      <c r="A1666" s="133">
        <v>44484</v>
      </c>
      <c r="B1666" s="134">
        <v>75.03</v>
      </c>
      <c r="C1666" s="134">
        <f>INDEX('[2]cotton-prices-historical-chart-'!$B$10700:$B$12603,MATCH(A1666,'[2]cotton-prices-historical-chart-'!$A$10700:$A$12603,0))</f>
        <v>1.0732999999999999</v>
      </c>
      <c r="D1666" s="135">
        <f t="shared" si="52"/>
        <v>80.529698999999994</v>
      </c>
      <c r="E1666">
        <f>INDEX('[3]wti-crude-oil-prices-10-year-da'!$B$655:$B$2543,MATCH(A1666,'[3]wti-crude-oil-prices-10-year-da'!$A$655:$A$2543,0))</f>
        <v>82.17</v>
      </c>
      <c r="F1666">
        <f t="shared" si="51"/>
        <v>6165.2151000000003</v>
      </c>
      <c r="G1666" t="s">
        <v>241</v>
      </c>
    </row>
    <row r="1667" spans="1:7" x14ac:dyDescent="0.25">
      <c r="A1667" s="133">
        <v>44487</v>
      </c>
      <c r="B1667" s="134">
        <v>75.209999999999994</v>
      </c>
      <c r="C1667" s="134">
        <f>INDEX('[2]cotton-prices-historical-chart-'!$B$10700:$B$12603,MATCH(A1667,'[2]cotton-prices-historical-chart-'!$A$10700:$A$12603,0))</f>
        <v>1.0704</v>
      </c>
      <c r="D1667" s="135">
        <f t="shared" si="52"/>
        <v>80.504784000000001</v>
      </c>
      <c r="E1667">
        <f>INDEX('[3]wti-crude-oil-prices-10-year-da'!$B$655:$B$2543,MATCH(A1667,'[3]wti-crude-oil-prices-10-year-da'!$A$655:$A$2543,0))</f>
        <v>82.14</v>
      </c>
      <c r="F1667">
        <f t="shared" ref="F1667:F1730" si="53">IFERROR(E1667*B1667,"")</f>
        <v>6177.7493999999997</v>
      </c>
      <c r="G1667">
        <v>406.79</v>
      </c>
    </row>
    <row r="1668" spans="1:7" x14ac:dyDescent="0.25">
      <c r="A1668" s="133">
        <v>44488</v>
      </c>
      <c r="B1668" s="134">
        <v>75.12</v>
      </c>
      <c r="C1668" s="134">
        <f>INDEX('[2]cotton-prices-historical-chart-'!$B$10700:$B$12603,MATCH(A1668,'[2]cotton-prices-historical-chart-'!$A$10700:$A$12603,0))</f>
        <v>1.0783</v>
      </c>
      <c r="D1668" s="135">
        <f t="shared" si="52"/>
        <v>81.001896000000002</v>
      </c>
      <c r="E1668">
        <f>INDEX('[3]wti-crude-oil-prices-10-year-da'!$B$655:$B$2543,MATCH(A1668,'[3]wti-crude-oil-prices-10-year-da'!$A$655:$A$2543,0))</f>
        <v>82.647999999999996</v>
      </c>
      <c r="F1668">
        <f t="shared" si="53"/>
        <v>6208.5177599999997</v>
      </c>
      <c r="G1668">
        <v>384.14</v>
      </c>
    </row>
    <row r="1669" spans="1:7" x14ac:dyDescent="0.25">
      <c r="A1669" s="133">
        <v>44489</v>
      </c>
      <c r="B1669" s="134">
        <v>74.81</v>
      </c>
      <c r="C1669" s="134">
        <f>INDEX('[2]cotton-prices-historical-chart-'!$B$10700:$B$12603,MATCH(A1669,'[2]cotton-prices-historical-chart-'!$A$10700:$A$12603,0))</f>
        <v>1.1073</v>
      </c>
      <c r="D1669" s="135">
        <f t="shared" si="52"/>
        <v>82.837113000000002</v>
      </c>
      <c r="E1669">
        <f>INDEX('[3]wti-crude-oil-prices-10-year-da'!$B$655:$B$2543,MATCH(A1669,'[3]wti-crude-oil-prices-10-year-da'!$A$655:$A$2543,0))</f>
        <v>83.51</v>
      </c>
      <c r="F1669">
        <f t="shared" si="53"/>
        <v>6247.3831000000009</v>
      </c>
      <c r="G1669">
        <v>373.45</v>
      </c>
    </row>
    <row r="1670" spans="1:7" x14ac:dyDescent="0.25">
      <c r="A1670" s="133">
        <v>44490</v>
      </c>
      <c r="B1670" s="134">
        <v>74.89</v>
      </c>
      <c r="C1670" s="134">
        <f>INDEX('[2]cotton-prices-historical-chart-'!$B$10700:$B$12603,MATCH(A1670,'[2]cotton-prices-historical-chart-'!$A$10700:$A$12603,0))</f>
        <v>1.0613999999999999</v>
      </c>
      <c r="D1670" s="135">
        <f t="shared" si="52"/>
        <v>79.48824599999999</v>
      </c>
      <c r="E1670">
        <f>INDEX('[3]wti-crude-oil-prices-10-year-da'!$B$655:$B$2543,MATCH(A1670,'[3]wti-crude-oil-prices-10-year-da'!$A$655:$A$2543,0))</f>
        <v>82.5</v>
      </c>
      <c r="F1670">
        <f t="shared" si="53"/>
        <v>6178.4250000000002</v>
      </c>
      <c r="G1670">
        <v>372.71999999999997</v>
      </c>
    </row>
    <row r="1671" spans="1:7" x14ac:dyDescent="0.25">
      <c r="A1671" s="133">
        <v>44491</v>
      </c>
      <c r="B1671" s="134">
        <v>75</v>
      </c>
      <c r="C1671" s="134">
        <f>INDEX('[2]cotton-prices-historical-chart-'!$B$10700:$B$12603,MATCH(A1671,'[2]cotton-prices-historical-chart-'!$A$10700:$A$12603,0))</f>
        <v>1.0826</v>
      </c>
      <c r="D1671" s="135">
        <f t="shared" si="52"/>
        <v>81.195000000000007</v>
      </c>
      <c r="E1671">
        <f>INDEX('[3]wti-crude-oil-prices-10-year-da'!$B$655:$B$2543,MATCH(A1671,'[3]wti-crude-oil-prices-10-year-da'!$A$655:$A$2543,0))</f>
        <v>83.76</v>
      </c>
      <c r="F1671">
        <f t="shared" si="53"/>
        <v>6282</v>
      </c>
      <c r="G1671">
        <v>359.65</v>
      </c>
    </row>
    <row r="1672" spans="1:7" x14ac:dyDescent="0.25">
      <c r="A1672" s="133">
        <v>44494</v>
      </c>
      <c r="B1672" s="134">
        <v>75.02</v>
      </c>
      <c r="C1672" s="134">
        <f>INDEX('[2]cotton-prices-historical-chart-'!$B$10700:$B$12603,MATCH(A1672,'[2]cotton-prices-historical-chart-'!$A$10700:$A$12603,0))</f>
        <v>1.0853999999999999</v>
      </c>
      <c r="D1672" s="135">
        <f t="shared" si="52"/>
        <v>81.426707999999991</v>
      </c>
      <c r="E1672">
        <f>INDEX('[3]wti-crude-oil-prices-10-year-da'!$B$655:$B$2543,MATCH(A1672,'[3]wti-crude-oil-prices-10-year-da'!$A$655:$A$2543,0))</f>
        <v>83.76</v>
      </c>
      <c r="F1672">
        <f t="shared" si="53"/>
        <v>6283.6751999999997</v>
      </c>
      <c r="G1672">
        <v>359.84000000000003</v>
      </c>
    </row>
    <row r="1673" spans="1:7" x14ac:dyDescent="0.25">
      <c r="A1673" s="133">
        <v>44495</v>
      </c>
      <c r="B1673" s="134">
        <v>74.95</v>
      </c>
      <c r="C1673" s="134">
        <f>INDEX('[2]cotton-prices-historical-chart-'!$B$10700:$B$12603,MATCH(A1673,'[2]cotton-prices-historical-chart-'!$A$10700:$A$12603,0))</f>
        <v>1.0871</v>
      </c>
      <c r="D1673" s="135">
        <f t="shared" si="52"/>
        <v>81.478144999999998</v>
      </c>
      <c r="E1673">
        <f>INDEX('[3]wti-crude-oil-prices-10-year-da'!$B$655:$B$2543,MATCH(A1673,'[3]wti-crude-oil-prices-10-year-da'!$A$655:$A$2543,0))</f>
        <v>84.65</v>
      </c>
      <c r="F1673">
        <f t="shared" si="53"/>
        <v>6344.5175000000008</v>
      </c>
      <c r="G1673">
        <v>362.36</v>
      </c>
    </row>
    <row r="1674" spans="1:7" x14ac:dyDescent="0.25">
      <c r="A1674" s="133">
        <v>44496</v>
      </c>
      <c r="B1674" s="134">
        <v>75.06</v>
      </c>
      <c r="C1674" s="134">
        <f>INDEX('[2]cotton-prices-historical-chart-'!$B$10700:$B$12603,MATCH(A1674,'[2]cotton-prices-historical-chart-'!$A$10700:$A$12603,0))</f>
        <v>1.1052</v>
      </c>
      <c r="D1674" s="135">
        <f t="shared" si="52"/>
        <v>82.956311999999997</v>
      </c>
      <c r="E1674">
        <f>INDEX('[3]wti-crude-oil-prices-10-year-da'!$B$655:$B$2543,MATCH(A1674,'[3]wti-crude-oil-prices-10-year-da'!$A$655:$A$2543,0))</f>
        <v>82.66</v>
      </c>
      <c r="F1674">
        <f t="shared" si="53"/>
        <v>6204.4596000000001</v>
      </c>
      <c r="G1674">
        <v>398.37</v>
      </c>
    </row>
    <row r="1675" spans="1:7" x14ac:dyDescent="0.25">
      <c r="A1675" s="133">
        <v>44497</v>
      </c>
      <c r="B1675" s="134">
        <v>74.790000000000006</v>
      </c>
      <c r="C1675" s="134">
        <f>INDEX('[2]cotton-prices-historical-chart-'!$B$10700:$B$12603,MATCH(A1675,'[2]cotton-prices-historical-chart-'!$A$10700:$A$12603,0))</f>
        <v>1.1373</v>
      </c>
      <c r="D1675" s="135">
        <f t="shared" si="52"/>
        <v>85.058667</v>
      </c>
      <c r="E1675">
        <f>INDEX('[3]wti-crude-oil-prices-10-year-da'!$B$655:$B$2543,MATCH(A1675,'[3]wti-crude-oil-prices-10-year-da'!$A$655:$A$2543,0))</f>
        <v>82.81</v>
      </c>
      <c r="F1675">
        <f t="shared" si="53"/>
        <v>6193.3599000000004</v>
      </c>
      <c r="G1675">
        <v>394.01</v>
      </c>
    </row>
    <row r="1676" spans="1:7" x14ac:dyDescent="0.25">
      <c r="A1676" s="133">
        <v>44498</v>
      </c>
      <c r="B1676" s="134">
        <v>74.930000000000007</v>
      </c>
      <c r="C1676" s="134">
        <f>INDEX('[2]cotton-prices-historical-chart-'!$B$10700:$B$12603,MATCH(A1676,'[2]cotton-prices-historical-chart-'!$A$10700:$A$12603,0))</f>
        <v>1.1485000000000001</v>
      </c>
      <c r="D1676" s="135">
        <f t="shared" si="52"/>
        <v>86.057105000000007</v>
      </c>
      <c r="E1676">
        <f>INDEX('[3]wti-crude-oil-prices-10-year-da'!$B$655:$B$2543,MATCH(A1676,'[3]wti-crude-oil-prices-10-year-da'!$A$655:$A$2543,0))</f>
        <v>83.57</v>
      </c>
      <c r="F1676">
        <f t="shared" si="53"/>
        <v>6261.9000999999998</v>
      </c>
      <c r="G1676">
        <v>389.21</v>
      </c>
    </row>
    <row r="1677" spans="1:7" x14ac:dyDescent="0.25">
      <c r="A1677" s="133">
        <v>44501</v>
      </c>
      <c r="B1677" s="134">
        <v>74.84</v>
      </c>
      <c r="C1677" s="134">
        <f>INDEX('[2]cotton-prices-historical-chart-'!$B$10700:$B$12603,MATCH(A1677,'[2]cotton-prices-historical-chart-'!$A$10700:$A$12603,0))</f>
        <v>1.1983999999999999</v>
      </c>
      <c r="D1677" s="135">
        <f t="shared" si="52"/>
        <v>89.688255999999996</v>
      </c>
      <c r="E1677">
        <f>INDEX('[3]wti-crude-oil-prices-10-year-da'!$B$655:$B$2543,MATCH(A1677,'[3]wti-crude-oil-prices-10-year-da'!$A$655:$A$2543,0))</f>
        <v>84.05</v>
      </c>
      <c r="F1677">
        <f t="shared" si="53"/>
        <v>6290.3019999999997</v>
      </c>
      <c r="G1677">
        <v>401.95</v>
      </c>
    </row>
    <row r="1678" spans="1:7" x14ac:dyDescent="0.25">
      <c r="A1678" s="133">
        <v>44502</v>
      </c>
      <c r="B1678" s="134">
        <v>74.69</v>
      </c>
      <c r="C1678" s="134">
        <f>INDEX('[2]cotton-prices-historical-chart-'!$B$10700:$B$12603,MATCH(A1678,'[2]cotton-prices-historical-chart-'!$A$10700:$A$12603,0))</f>
        <v>1.1725000000000001</v>
      </c>
      <c r="D1678" s="135">
        <f t="shared" si="52"/>
        <v>87.574025000000006</v>
      </c>
      <c r="E1678">
        <f>INDEX('[3]wti-crude-oil-prices-10-year-da'!$B$655:$B$2543,MATCH(A1678,'[3]wti-crude-oil-prices-10-year-da'!$A$655:$A$2543,0))</f>
        <v>83.91</v>
      </c>
      <c r="F1678">
        <f t="shared" si="53"/>
        <v>6267.2378999999992</v>
      </c>
      <c r="G1678">
        <v>398.76</v>
      </c>
    </row>
    <row r="1679" spans="1:7" x14ac:dyDescent="0.25">
      <c r="A1679" s="133">
        <v>44503</v>
      </c>
      <c r="B1679" s="134">
        <v>74.42</v>
      </c>
      <c r="C1679" s="134">
        <f>INDEX('[2]cotton-prices-historical-chart-'!$B$10700:$B$12603,MATCH(A1679,'[2]cotton-prices-historical-chart-'!$A$10700:$A$12603,0))</f>
        <v>1.1881999999999999</v>
      </c>
      <c r="D1679" s="135">
        <f t="shared" si="52"/>
        <v>88.425843999999998</v>
      </c>
      <c r="E1679">
        <f>INDEX('[3]wti-crude-oil-prices-10-year-da'!$B$655:$B$2543,MATCH(A1679,'[3]wti-crude-oil-prices-10-year-da'!$A$655:$A$2543,0))</f>
        <v>80.86</v>
      </c>
      <c r="F1679">
        <f t="shared" si="53"/>
        <v>6017.6012000000001</v>
      </c>
      <c r="G1679">
        <v>418.18999999999994</v>
      </c>
    </row>
    <row r="1680" spans="1:7" x14ac:dyDescent="0.25">
      <c r="A1680" s="133">
        <v>44504</v>
      </c>
      <c r="B1680" s="134">
        <v>74.55</v>
      </c>
      <c r="C1680" s="134">
        <f>INDEX('[2]cotton-prices-historical-chart-'!$B$10700:$B$12603,MATCH(A1680,'[2]cotton-prices-historical-chart-'!$A$10700:$A$12603,0))</f>
        <v>1.1646000000000001</v>
      </c>
      <c r="D1680" s="135">
        <f t="shared" si="52"/>
        <v>86.820930000000004</v>
      </c>
      <c r="E1680">
        <f>INDEX('[3]wti-crude-oil-prices-10-year-da'!$B$655:$B$2543,MATCH(A1680,'[3]wti-crude-oil-prices-10-year-da'!$A$655:$A$2543,0))</f>
        <v>78.81</v>
      </c>
      <c r="F1680">
        <f t="shared" si="53"/>
        <v>5875.2855</v>
      </c>
      <c r="G1680">
        <v>421.96000000000004</v>
      </c>
    </row>
    <row r="1681" spans="1:7" x14ac:dyDescent="0.25">
      <c r="A1681" s="133">
        <v>44505</v>
      </c>
      <c r="B1681" s="134">
        <v>74.19</v>
      </c>
      <c r="C1681" s="134">
        <f>INDEX('[2]cotton-prices-historical-chart-'!$B$10700:$B$12603,MATCH(A1681,'[2]cotton-prices-historical-chart-'!$A$10700:$A$12603,0))</f>
        <v>1.1687000000000001</v>
      </c>
      <c r="D1681" s="135">
        <f t="shared" si="52"/>
        <v>86.705853000000005</v>
      </c>
      <c r="E1681">
        <f>INDEX('[3]wti-crude-oil-prices-10-year-da'!$B$655:$B$2543,MATCH(A1681,'[3]wti-crude-oil-prices-10-year-da'!$A$655:$A$2543,0))</f>
        <v>81.27</v>
      </c>
      <c r="F1681">
        <f t="shared" si="53"/>
        <v>6029.4213</v>
      </c>
      <c r="G1681" t="s">
        <v>241</v>
      </c>
    </row>
    <row r="1682" spans="1:7" x14ac:dyDescent="0.25">
      <c r="A1682" s="133">
        <v>44508</v>
      </c>
      <c r="B1682" s="134">
        <v>73.92</v>
      </c>
      <c r="C1682" s="134">
        <f>INDEX('[2]cotton-prices-historical-chart-'!$B$10700:$B$12603,MATCH(A1682,'[2]cotton-prices-historical-chart-'!$A$10700:$A$12603,0))</f>
        <v>1.1655</v>
      </c>
      <c r="D1682" s="135">
        <f t="shared" si="52"/>
        <v>86.153760000000005</v>
      </c>
      <c r="E1682">
        <f>INDEX('[3]wti-crude-oil-prices-10-year-da'!$B$655:$B$2543,MATCH(A1682,'[3]wti-crude-oil-prices-10-year-da'!$A$655:$A$2543,0))</f>
        <v>81.93</v>
      </c>
      <c r="F1682">
        <f t="shared" si="53"/>
        <v>6056.2656000000006</v>
      </c>
      <c r="G1682">
        <v>424.37</v>
      </c>
    </row>
    <row r="1683" spans="1:7" x14ac:dyDescent="0.25">
      <c r="A1683" s="133">
        <v>44509</v>
      </c>
      <c r="B1683" s="134">
        <v>74.17</v>
      </c>
      <c r="C1683" s="134">
        <f>INDEX('[2]cotton-prices-historical-chart-'!$B$10700:$B$12603,MATCH(A1683,'[2]cotton-prices-historical-chart-'!$A$10700:$A$12603,0))</f>
        <v>1.1938</v>
      </c>
      <c r="D1683" s="135">
        <f t="shared" si="52"/>
        <v>88.544145999999998</v>
      </c>
      <c r="E1683">
        <f>INDEX('[3]wti-crude-oil-prices-10-year-da'!$B$655:$B$2543,MATCH(A1683,'[3]wti-crude-oil-prices-10-year-da'!$A$655:$A$2543,0))</f>
        <v>84.15</v>
      </c>
      <c r="F1683">
        <f t="shared" si="53"/>
        <v>6241.4055000000008</v>
      </c>
      <c r="G1683">
        <v>416.55</v>
      </c>
    </row>
    <row r="1684" spans="1:7" x14ac:dyDescent="0.25">
      <c r="A1684" s="133">
        <v>44510</v>
      </c>
      <c r="B1684" s="134">
        <v>74.41</v>
      </c>
      <c r="C1684" s="134">
        <f>INDEX('[2]cotton-prices-historical-chart-'!$B$10700:$B$12603,MATCH(A1684,'[2]cotton-prices-historical-chart-'!$A$10700:$A$12603,0))</f>
        <v>1.1868000000000001</v>
      </c>
      <c r="D1684" s="135">
        <f t="shared" si="52"/>
        <v>88.309787999999998</v>
      </c>
      <c r="E1684">
        <f>INDEX('[3]wti-crude-oil-prices-10-year-da'!$B$655:$B$2543,MATCH(A1684,'[3]wti-crude-oil-prices-10-year-da'!$A$655:$A$2543,0))</f>
        <v>81.34</v>
      </c>
      <c r="F1684">
        <f t="shared" si="53"/>
        <v>6052.5093999999999</v>
      </c>
      <c r="G1684">
        <v>414.58000000000004</v>
      </c>
    </row>
    <row r="1685" spans="1:7" x14ac:dyDescent="0.25">
      <c r="A1685" s="133">
        <v>44511</v>
      </c>
      <c r="B1685" s="134">
        <v>74.3</v>
      </c>
      <c r="C1685" s="134">
        <f>INDEX('[2]cotton-prices-historical-chart-'!$B$10700:$B$12603,MATCH(A1685,'[2]cotton-prices-historical-chart-'!$A$10700:$A$12603,0))</f>
        <v>1.1854</v>
      </c>
      <c r="D1685" s="135">
        <f t="shared" si="52"/>
        <v>88.075220000000002</v>
      </c>
      <c r="E1685">
        <f>INDEX('[3]wti-crude-oil-prices-10-year-da'!$B$655:$B$2543,MATCH(A1685,'[3]wti-crude-oil-prices-10-year-da'!$A$655:$A$2543,0))</f>
        <v>81.59</v>
      </c>
      <c r="F1685">
        <f t="shared" si="53"/>
        <v>6062.1369999999997</v>
      </c>
      <c r="G1685">
        <v>396.19</v>
      </c>
    </row>
    <row r="1686" spans="1:7" x14ac:dyDescent="0.25">
      <c r="A1686" s="133">
        <v>44512</v>
      </c>
      <c r="B1686" s="134">
        <v>74.349999999999994</v>
      </c>
      <c r="C1686" s="134">
        <f>INDEX('[2]cotton-prices-historical-chart-'!$B$10700:$B$12603,MATCH(A1686,'[2]cotton-prices-historical-chart-'!$A$10700:$A$12603,0))</f>
        <v>1.1769000000000001</v>
      </c>
      <c r="D1686" s="135">
        <f t="shared" si="52"/>
        <v>87.502515000000002</v>
      </c>
      <c r="E1686">
        <f>INDEX('[3]wti-crude-oil-prices-10-year-da'!$B$655:$B$2543,MATCH(A1686,'[3]wti-crude-oil-prices-10-year-da'!$A$655:$A$2543,0))</f>
        <v>80.790000000000006</v>
      </c>
      <c r="F1686">
        <f t="shared" si="53"/>
        <v>6006.7365</v>
      </c>
      <c r="G1686">
        <v>404.52</v>
      </c>
    </row>
    <row r="1687" spans="1:7" x14ac:dyDescent="0.25">
      <c r="A1687" s="133">
        <v>44515</v>
      </c>
      <c r="B1687" s="134">
        <v>74.400000000000006</v>
      </c>
      <c r="C1687" s="134">
        <f>INDEX('[2]cotton-prices-historical-chart-'!$B$10700:$B$12603,MATCH(A1687,'[2]cotton-prices-historical-chart-'!$A$10700:$A$12603,0))</f>
        <v>1.1761999999999999</v>
      </c>
      <c r="D1687" s="135">
        <f t="shared" si="52"/>
        <v>87.509280000000004</v>
      </c>
      <c r="E1687">
        <f>INDEX('[3]wti-crude-oil-prices-10-year-da'!$B$655:$B$2543,MATCH(A1687,'[3]wti-crude-oil-prices-10-year-da'!$A$655:$A$2543,0))</f>
        <v>80.88</v>
      </c>
      <c r="F1687">
        <f t="shared" si="53"/>
        <v>6017.4719999999998</v>
      </c>
      <c r="G1687">
        <v>397.07</v>
      </c>
    </row>
    <row r="1688" spans="1:7" x14ac:dyDescent="0.25">
      <c r="A1688" s="133">
        <v>44516</v>
      </c>
      <c r="B1688" s="134">
        <v>74.459999999999994</v>
      </c>
      <c r="C1688" s="134">
        <f>INDEX('[2]cotton-prices-historical-chart-'!$B$10700:$B$12603,MATCH(A1688,'[2]cotton-prices-historical-chart-'!$A$10700:$A$12603,0))</f>
        <v>1.1798</v>
      </c>
      <c r="D1688" s="135">
        <f t="shared" ref="D1688:D1751" si="54">C1688*B1688</f>
        <v>87.84790799999999</v>
      </c>
      <c r="E1688">
        <f>INDEX('[3]wti-crude-oil-prices-10-year-da'!$B$655:$B$2543,MATCH(A1688,'[3]wti-crude-oil-prices-10-year-da'!$A$655:$A$2543,0))</f>
        <v>80.555999999999997</v>
      </c>
      <c r="F1688">
        <f t="shared" si="53"/>
        <v>5998.1997599999995</v>
      </c>
      <c r="G1688">
        <v>417.56000000000006</v>
      </c>
    </row>
    <row r="1689" spans="1:7" x14ac:dyDescent="0.25">
      <c r="A1689" s="133">
        <v>44517</v>
      </c>
      <c r="B1689" s="134">
        <v>74.260000000000005</v>
      </c>
      <c r="C1689" s="134">
        <f>INDEX('[2]cotton-prices-historical-chart-'!$B$10700:$B$12603,MATCH(A1689,'[2]cotton-prices-historical-chart-'!$A$10700:$A$12603,0))</f>
        <v>1.1970000000000001</v>
      </c>
      <c r="D1689" s="135">
        <f t="shared" si="54"/>
        <v>88.889220000000009</v>
      </c>
      <c r="E1689">
        <f>INDEX('[3]wti-crude-oil-prices-10-year-da'!$B$655:$B$2543,MATCH(A1689,'[3]wti-crude-oil-prices-10-year-da'!$A$655:$A$2543,0))</f>
        <v>78.036000000000001</v>
      </c>
      <c r="F1689">
        <f t="shared" si="53"/>
        <v>5794.9533600000004</v>
      </c>
      <c r="G1689">
        <v>407.03000000000003</v>
      </c>
    </row>
    <row r="1690" spans="1:7" x14ac:dyDescent="0.25">
      <c r="A1690" s="133">
        <v>44518</v>
      </c>
      <c r="B1690" s="134">
        <v>74.17</v>
      </c>
      <c r="C1690" s="134">
        <f>INDEX('[2]cotton-prices-historical-chart-'!$B$10700:$B$12603,MATCH(A1690,'[2]cotton-prices-historical-chart-'!$A$10700:$A$12603,0))</f>
        <v>1.1758999999999999</v>
      </c>
      <c r="D1690" s="135">
        <f t="shared" si="54"/>
        <v>87.216503000000003</v>
      </c>
      <c r="E1690">
        <f>INDEX('[3]wti-crude-oil-prices-10-year-da'!$B$655:$B$2543,MATCH(A1690,'[3]wti-crude-oil-prices-10-year-da'!$A$655:$A$2543,0))</f>
        <v>78.650000000000006</v>
      </c>
      <c r="F1690">
        <f t="shared" si="53"/>
        <v>5833.4705000000004</v>
      </c>
      <c r="G1690">
        <v>399.94</v>
      </c>
    </row>
    <row r="1691" spans="1:7" x14ac:dyDescent="0.25">
      <c r="A1691" s="133">
        <v>44519</v>
      </c>
      <c r="B1691" s="134">
        <v>74.34</v>
      </c>
      <c r="C1691" s="134">
        <f>INDEX('[2]cotton-prices-historical-chart-'!$B$10700:$B$12603,MATCH(A1691,'[2]cotton-prices-historical-chart-'!$A$10700:$A$12603,0))</f>
        <v>1.1921999999999999</v>
      </c>
      <c r="D1691" s="135">
        <f t="shared" si="54"/>
        <v>88.628147999999996</v>
      </c>
      <c r="E1691">
        <f>INDEX('[3]wti-crude-oil-prices-10-year-da'!$B$655:$B$2543,MATCH(A1691,'[3]wti-crude-oil-prices-10-year-da'!$A$655:$A$2543,0))</f>
        <v>75.971999999999994</v>
      </c>
      <c r="F1691">
        <f t="shared" si="53"/>
        <v>5647.7584799999995</v>
      </c>
      <c r="G1691" t="s">
        <v>241</v>
      </c>
    </row>
    <row r="1692" spans="1:7" x14ac:dyDescent="0.25">
      <c r="A1692" s="133">
        <v>44522</v>
      </c>
      <c r="B1692" s="134">
        <v>74.45</v>
      </c>
      <c r="C1692" s="134">
        <f>INDEX('[2]cotton-prices-historical-chart-'!$B$10700:$B$12603,MATCH(A1692,'[2]cotton-prices-historical-chart-'!$A$10700:$A$12603,0))</f>
        <v>1.1771</v>
      </c>
      <c r="D1692" s="135">
        <f t="shared" si="54"/>
        <v>87.635095000000007</v>
      </c>
      <c r="E1692">
        <f>INDEX('[3]wti-crude-oil-prices-10-year-da'!$B$655:$B$2543,MATCH(A1692,'[3]wti-crude-oil-prices-10-year-da'!$A$655:$A$2543,0))</f>
        <v>76.75</v>
      </c>
      <c r="F1692">
        <f t="shared" si="53"/>
        <v>5714.0375000000004</v>
      </c>
      <c r="G1692">
        <v>377.46</v>
      </c>
    </row>
    <row r="1693" spans="1:7" x14ac:dyDescent="0.25">
      <c r="A1693" s="133">
        <v>44523</v>
      </c>
      <c r="B1693" s="134">
        <v>74.44</v>
      </c>
      <c r="C1693" s="134">
        <f>INDEX('[2]cotton-prices-historical-chart-'!$B$10700:$B$12603,MATCH(A1693,'[2]cotton-prices-historical-chart-'!$A$10700:$A$12603,0))</f>
        <v>1.2036</v>
      </c>
      <c r="D1693" s="135">
        <f t="shared" si="54"/>
        <v>89.595984000000001</v>
      </c>
      <c r="E1693">
        <f>INDEX('[3]wti-crude-oil-prices-10-year-da'!$B$655:$B$2543,MATCH(A1693,'[3]wti-crude-oil-prices-10-year-da'!$A$655:$A$2543,0))</f>
        <v>78.5</v>
      </c>
      <c r="F1693">
        <f t="shared" si="53"/>
        <v>5843.54</v>
      </c>
      <c r="G1693">
        <v>384.27</v>
      </c>
    </row>
    <row r="1694" spans="1:7" x14ac:dyDescent="0.25">
      <c r="A1694" s="133">
        <v>44524</v>
      </c>
      <c r="B1694" s="134">
        <v>74.62</v>
      </c>
      <c r="C1694" s="134">
        <f>INDEX('[2]cotton-prices-historical-chart-'!$B$10700:$B$12603,MATCH(A1694,'[2]cotton-prices-historical-chart-'!$A$10700:$A$12603,0))</f>
        <v>1.2038</v>
      </c>
      <c r="D1694" s="135">
        <f t="shared" si="54"/>
        <v>89.827556000000001</v>
      </c>
      <c r="E1694">
        <f>INDEX('[3]wti-crude-oil-prices-10-year-da'!$B$655:$B$2543,MATCH(A1694,'[3]wti-crude-oil-prices-10-year-da'!$A$655:$A$2543,0))</f>
        <v>78.39</v>
      </c>
      <c r="F1694">
        <f t="shared" si="53"/>
        <v>5849.4618</v>
      </c>
      <c r="G1694">
        <v>389.91999999999996</v>
      </c>
    </row>
    <row r="1695" spans="1:7" x14ac:dyDescent="0.25">
      <c r="A1695" s="133">
        <v>44525</v>
      </c>
      <c r="B1695" s="134">
        <v>74.52</v>
      </c>
      <c r="C1695" s="134">
        <f>INDEX('[2]cotton-prices-historical-chart-'!$B$10700:$B$12603,MATCH(A1695,'[2]cotton-prices-historical-chart-'!$A$10700:$A$12603,0))</f>
        <v>1.1946000000000001</v>
      </c>
      <c r="D1695" s="135">
        <f t="shared" si="54"/>
        <v>89.021591999999998</v>
      </c>
      <c r="E1695" t="e">
        <f>INDEX('[3]wti-crude-oil-prices-10-year-da'!$B$655:$B$2543,MATCH(A1695,'[3]wti-crude-oil-prices-10-year-da'!$A$655:$A$2543,0))</f>
        <v>#N/A</v>
      </c>
      <c r="F1695" t="str">
        <f t="shared" si="53"/>
        <v/>
      </c>
      <c r="G1695">
        <v>397.56</v>
      </c>
    </row>
    <row r="1696" spans="1:7" x14ac:dyDescent="0.25">
      <c r="A1696" s="133">
        <v>44526</v>
      </c>
      <c r="B1696" s="134">
        <v>75.05</v>
      </c>
      <c r="C1696" s="134">
        <f>INDEX('[2]cotton-prices-historical-chart-'!$B$10700:$B$12603,MATCH(A1696,'[2]cotton-prices-historical-chart-'!$A$10700:$A$12603,0))</f>
        <v>1.1467000000000001</v>
      </c>
      <c r="D1696" s="135">
        <f t="shared" si="54"/>
        <v>86.059835000000007</v>
      </c>
      <c r="E1696">
        <f>INDEX('[3]wti-crude-oil-prices-10-year-da'!$B$655:$B$2543,MATCH(A1696,'[3]wti-crude-oil-prices-10-year-da'!$A$655:$A$2543,0))</f>
        <v>68.150000000000006</v>
      </c>
      <c r="F1696">
        <f t="shared" si="53"/>
        <v>5114.6575000000003</v>
      </c>
      <c r="G1696">
        <v>387.31</v>
      </c>
    </row>
    <row r="1697" spans="1:7" x14ac:dyDescent="0.25">
      <c r="A1697" s="133">
        <v>44529</v>
      </c>
      <c r="B1697" s="134">
        <v>75.05</v>
      </c>
      <c r="C1697" s="134">
        <f>INDEX('[2]cotton-prices-historical-chart-'!$B$10700:$B$12603,MATCH(A1697,'[2]cotton-prices-historical-chart-'!$A$10700:$A$12603,0))</f>
        <v>1.1351</v>
      </c>
      <c r="D1697" s="135">
        <f t="shared" si="54"/>
        <v>85.189255000000003</v>
      </c>
      <c r="E1697">
        <f>INDEX('[3]wti-crude-oil-prices-10-year-da'!$B$655:$B$2543,MATCH(A1697,'[3]wti-crude-oil-prices-10-year-da'!$A$655:$A$2543,0))</f>
        <v>69.95</v>
      </c>
      <c r="F1697">
        <f t="shared" si="53"/>
        <v>5249.7475000000004</v>
      </c>
      <c r="G1697">
        <v>396.11</v>
      </c>
    </row>
    <row r="1698" spans="1:7" x14ac:dyDescent="0.25">
      <c r="A1698" s="133">
        <v>44530</v>
      </c>
      <c r="B1698" s="134">
        <v>74.98</v>
      </c>
      <c r="C1698" s="134">
        <f>INDEX('[2]cotton-prices-historical-chart-'!$B$10700:$B$12603,MATCH(A1698,'[2]cotton-prices-historical-chart-'!$A$10700:$A$12603,0))</f>
        <v>1.0746</v>
      </c>
      <c r="D1698" s="135">
        <f t="shared" si="54"/>
        <v>80.573508000000004</v>
      </c>
      <c r="E1698">
        <f>INDEX('[3]wti-crude-oil-prices-10-year-da'!$B$655:$B$2543,MATCH(A1698,'[3]wti-crude-oil-prices-10-year-da'!$A$655:$A$2543,0))</f>
        <v>66.180000000000007</v>
      </c>
      <c r="F1698">
        <f t="shared" si="53"/>
        <v>4962.1764000000012</v>
      </c>
      <c r="G1698">
        <v>406.39</v>
      </c>
    </row>
    <row r="1699" spans="1:7" x14ac:dyDescent="0.25">
      <c r="A1699" s="133">
        <v>44531</v>
      </c>
      <c r="B1699" s="134">
        <v>75.02</v>
      </c>
      <c r="C1699" s="134">
        <f>INDEX('[2]cotton-prices-historical-chart-'!$B$10700:$B$12603,MATCH(A1699,'[2]cotton-prices-historical-chart-'!$A$10700:$A$12603,0))</f>
        <v>1.0419</v>
      </c>
      <c r="D1699" s="135">
        <f t="shared" si="54"/>
        <v>78.163337999999996</v>
      </c>
      <c r="E1699">
        <f>INDEX('[3]wti-crude-oil-prices-10-year-da'!$B$655:$B$2543,MATCH(A1699,'[3]wti-crude-oil-prices-10-year-da'!$A$655:$A$2543,0))</f>
        <v>65.569999999999993</v>
      </c>
      <c r="F1699">
        <f t="shared" si="53"/>
        <v>4919.0613999999996</v>
      </c>
      <c r="G1699">
        <v>392.25</v>
      </c>
    </row>
    <row r="1700" spans="1:7" x14ac:dyDescent="0.25">
      <c r="A1700" s="133">
        <v>44532</v>
      </c>
      <c r="B1700" s="134">
        <v>74.98</v>
      </c>
      <c r="C1700" s="134">
        <f>INDEX('[2]cotton-prices-historical-chart-'!$B$10700:$B$12603,MATCH(A1700,'[2]cotton-prices-historical-chart-'!$A$10700:$A$12603,0))</f>
        <v>1.0369999999999999</v>
      </c>
      <c r="D1700" s="135">
        <f t="shared" si="54"/>
        <v>77.754260000000002</v>
      </c>
      <c r="E1700">
        <f>INDEX('[3]wti-crude-oil-prices-10-year-da'!$B$655:$B$2543,MATCH(A1700,'[3]wti-crude-oil-prices-10-year-da'!$A$655:$A$2543,0))</f>
        <v>66.5</v>
      </c>
      <c r="F1700">
        <f t="shared" si="53"/>
        <v>4986.17</v>
      </c>
      <c r="G1700">
        <v>393.06</v>
      </c>
    </row>
    <row r="1701" spans="1:7" x14ac:dyDescent="0.25">
      <c r="A1701" s="133">
        <v>44533</v>
      </c>
      <c r="B1701" s="134">
        <v>75.319999999999993</v>
      </c>
      <c r="C1701" s="134">
        <f>INDEX('[2]cotton-prices-historical-chart-'!$B$10700:$B$12603,MATCH(A1701,'[2]cotton-prices-historical-chart-'!$A$10700:$A$12603,0))</f>
        <v>1.042</v>
      </c>
      <c r="D1701" s="135">
        <f t="shared" si="54"/>
        <v>78.483440000000002</v>
      </c>
      <c r="E1701">
        <f>INDEX('[3]wti-crude-oil-prices-10-year-da'!$B$655:$B$2543,MATCH(A1701,'[3]wti-crude-oil-prices-10-year-da'!$A$655:$A$2543,0))</f>
        <v>66.260000000000005</v>
      </c>
      <c r="F1701">
        <f t="shared" si="53"/>
        <v>4990.7031999999999</v>
      </c>
      <c r="G1701">
        <v>390.3</v>
      </c>
    </row>
    <row r="1702" spans="1:7" x14ac:dyDescent="0.25">
      <c r="A1702" s="133">
        <v>44536</v>
      </c>
      <c r="B1702" s="134">
        <v>75.39</v>
      </c>
      <c r="C1702" s="134">
        <f>INDEX('[2]cotton-prices-historical-chart-'!$B$10700:$B$12603,MATCH(A1702,'[2]cotton-prices-historical-chart-'!$A$10700:$A$12603,0))</f>
        <v>1.0701000000000001</v>
      </c>
      <c r="D1702" s="135">
        <f t="shared" si="54"/>
        <v>80.674839000000006</v>
      </c>
      <c r="E1702">
        <f>INDEX('[3]wti-crude-oil-prices-10-year-da'!$B$655:$B$2543,MATCH(A1702,'[3]wti-crude-oil-prices-10-year-da'!$A$655:$A$2543,0))</f>
        <v>69.489999999999995</v>
      </c>
      <c r="F1702">
        <f t="shared" si="53"/>
        <v>5238.8510999999999</v>
      </c>
      <c r="G1702">
        <v>383.1</v>
      </c>
    </row>
    <row r="1703" spans="1:7" x14ac:dyDescent="0.25">
      <c r="A1703" s="133">
        <v>44537</v>
      </c>
      <c r="B1703" s="134">
        <v>75.41</v>
      </c>
      <c r="C1703" s="134">
        <f>INDEX('[2]cotton-prices-historical-chart-'!$B$10700:$B$12603,MATCH(A1703,'[2]cotton-prices-historical-chart-'!$A$10700:$A$12603,0))</f>
        <v>1.0637000000000001</v>
      </c>
      <c r="D1703" s="135">
        <f t="shared" si="54"/>
        <v>80.213616999999999</v>
      </c>
      <c r="E1703">
        <f>INDEX('[3]wti-crude-oil-prices-10-year-da'!$B$655:$B$2543,MATCH(A1703,'[3]wti-crude-oil-prices-10-year-da'!$A$655:$A$2543,0))</f>
        <v>72.05</v>
      </c>
      <c r="F1703">
        <f t="shared" si="53"/>
        <v>5433.2904999999992</v>
      </c>
      <c r="G1703">
        <v>387.78000000000003</v>
      </c>
    </row>
    <row r="1704" spans="1:7" x14ac:dyDescent="0.25">
      <c r="A1704" s="133">
        <v>44538</v>
      </c>
      <c r="B1704" s="134">
        <v>75.38</v>
      </c>
      <c r="C1704" s="134">
        <f>INDEX('[2]cotton-prices-historical-chart-'!$B$10700:$B$12603,MATCH(A1704,'[2]cotton-prices-historical-chart-'!$A$10700:$A$12603,0))</f>
        <v>1.0671999999999999</v>
      </c>
      <c r="D1704" s="135">
        <f t="shared" si="54"/>
        <v>80.44553599999999</v>
      </c>
      <c r="E1704">
        <f>INDEX('[3]wti-crude-oil-prices-10-year-da'!$B$655:$B$2543,MATCH(A1704,'[3]wti-crude-oil-prices-10-year-da'!$A$655:$A$2543,0))</f>
        <v>72.36</v>
      </c>
      <c r="F1704">
        <f t="shared" si="53"/>
        <v>5454.4967999999999</v>
      </c>
      <c r="G1704">
        <v>396.45</v>
      </c>
    </row>
    <row r="1705" spans="1:7" x14ac:dyDescent="0.25">
      <c r="A1705" s="133">
        <v>44539</v>
      </c>
      <c r="B1705" s="134">
        <v>75.599999999999994</v>
      </c>
      <c r="C1705" s="134">
        <f>INDEX('[2]cotton-prices-historical-chart-'!$B$10700:$B$12603,MATCH(A1705,'[2]cotton-prices-historical-chart-'!$A$10700:$A$12603,0))</f>
        <v>1.0659000000000001</v>
      </c>
      <c r="D1705" s="135">
        <f t="shared" si="54"/>
        <v>80.582039999999992</v>
      </c>
      <c r="E1705">
        <f>INDEX('[3]wti-crude-oil-prices-10-year-da'!$B$655:$B$2543,MATCH(A1705,'[3]wti-crude-oil-prices-10-year-da'!$A$655:$A$2543,0))</f>
        <v>70.94</v>
      </c>
      <c r="F1705">
        <f t="shared" si="53"/>
        <v>5363.0639999999994</v>
      </c>
      <c r="G1705">
        <v>396.27</v>
      </c>
    </row>
    <row r="1706" spans="1:7" x14ac:dyDescent="0.25">
      <c r="A1706" s="133">
        <v>44540</v>
      </c>
      <c r="B1706" s="134">
        <v>75.790000000000006</v>
      </c>
      <c r="C1706" s="134">
        <f>INDEX('[2]cotton-prices-historical-chart-'!$B$10700:$B$12603,MATCH(A1706,'[2]cotton-prices-historical-chart-'!$A$10700:$A$12603,0))</f>
        <v>1.0623</v>
      </c>
      <c r="D1706" s="135">
        <f t="shared" si="54"/>
        <v>80.511717000000004</v>
      </c>
      <c r="E1706">
        <f>INDEX('[3]wti-crude-oil-prices-10-year-da'!$B$655:$B$2543,MATCH(A1706,'[3]wti-crude-oil-prices-10-year-da'!$A$655:$A$2543,0))</f>
        <v>71.67</v>
      </c>
      <c r="F1706">
        <f t="shared" si="53"/>
        <v>5431.8693000000003</v>
      </c>
      <c r="G1706">
        <v>394.14</v>
      </c>
    </row>
    <row r="1707" spans="1:7" x14ac:dyDescent="0.25">
      <c r="A1707" s="133">
        <v>44543</v>
      </c>
      <c r="B1707" s="134">
        <v>75.83</v>
      </c>
      <c r="C1707" s="134">
        <f>INDEX('[2]cotton-prices-historical-chart-'!$B$10700:$B$12603,MATCH(A1707,'[2]cotton-prices-historical-chart-'!$A$10700:$A$12603,0))</f>
        <v>1.0681</v>
      </c>
      <c r="D1707" s="135">
        <f t="shared" si="54"/>
        <v>80.994022999999999</v>
      </c>
      <c r="E1707">
        <f>INDEX('[3]wti-crude-oil-prices-10-year-da'!$B$655:$B$2543,MATCH(A1707,'[3]wti-crude-oil-prices-10-year-da'!$A$655:$A$2543,0))</f>
        <v>71.290000000000006</v>
      </c>
      <c r="F1707">
        <f t="shared" si="53"/>
        <v>5405.9207000000006</v>
      </c>
      <c r="G1707">
        <v>396.53000000000003</v>
      </c>
    </row>
    <row r="1708" spans="1:7" x14ac:dyDescent="0.25">
      <c r="A1708" s="133">
        <v>44544</v>
      </c>
      <c r="B1708" s="134">
        <v>76.069999999999993</v>
      </c>
      <c r="C1708" s="134">
        <f>INDEX('[2]cotton-prices-historical-chart-'!$B$10700:$B$12603,MATCH(A1708,'[2]cotton-prices-historical-chart-'!$A$10700:$A$12603,0))</f>
        <v>1.0589999999999999</v>
      </c>
      <c r="D1708" s="135">
        <f t="shared" si="54"/>
        <v>80.558129999999991</v>
      </c>
      <c r="E1708">
        <f>INDEX('[3]wti-crude-oil-prices-10-year-da'!$B$655:$B$2543,MATCH(A1708,'[3]wti-crude-oil-prices-10-year-da'!$A$655:$A$2543,0))</f>
        <v>70.73</v>
      </c>
      <c r="F1708">
        <f t="shared" si="53"/>
        <v>5380.4310999999998</v>
      </c>
      <c r="G1708">
        <v>430.03999999999996</v>
      </c>
    </row>
    <row r="1709" spans="1:7" x14ac:dyDescent="0.25">
      <c r="A1709" s="133">
        <v>44545</v>
      </c>
      <c r="B1709" s="134">
        <v>76.209999999999994</v>
      </c>
      <c r="C1709" s="134">
        <f>INDEX('[2]cotton-prices-historical-chart-'!$B$10700:$B$12603,MATCH(A1709,'[2]cotton-prices-historical-chart-'!$A$10700:$A$12603,0))</f>
        <v>1.0579000000000001</v>
      </c>
      <c r="D1709" s="135">
        <f t="shared" si="54"/>
        <v>80.622558999999995</v>
      </c>
      <c r="E1709">
        <f>INDEX('[3]wti-crude-oil-prices-10-year-da'!$B$655:$B$2543,MATCH(A1709,'[3]wti-crude-oil-prices-10-year-da'!$A$655:$A$2543,0))</f>
        <v>70.828000000000003</v>
      </c>
      <c r="F1709">
        <f t="shared" si="53"/>
        <v>5397.80188</v>
      </c>
      <c r="G1709">
        <v>455.1</v>
      </c>
    </row>
    <row r="1710" spans="1:7" x14ac:dyDescent="0.25">
      <c r="A1710" s="133">
        <v>44546</v>
      </c>
      <c r="B1710" s="134">
        <v>76.180000000000007</v>
      </c>
      <c r="C1710" s="134">
        <f>INDEX('[2]cotton-prices-historical-chart-'!$B$10700:$B$12603,MATCH(A1710,'[2]cotton-prices-historical-chart-'!$A$10700:$A$12603,0))</f>
        <v>1.0968</v>
      </c>
      <c r="D1710" s="135">
        <f t="shared" si="54"/>
        <v>83.554224000000005</v>
      </c>
      <c r="E1710">
        <f>INDEX('[3]wti-crude-oil-prices-10-year-da'!$B$655:$B$2543,MATCH(A1710,'[3]wti-crude-oil-prices-10-year-da'!$A$655:$A$2543,0))</f>
        <v>72.287999999999997</v>
      </c>
      <c r="F1710">
        <f t="shared" si="53"/>
        <v>5506.89984</v>
      </c>
      <c r="G1710">
        <v>468.66999999999996</v>
      </c>
    </row>
    <row r="1711" spans="1:7" x14ac:dyDescent="0.25">
      <c r="A1711" s="133">
        <v>44547</v>
      </c>
      <c r="B1711" s="134">
        <v>76.05</v>
      </c>
      <c r="C1711" s="134">
        <f>INDEX('[2]cotton-prices-historical-chart-'!$B$10700:$B$12603,MATCH(A1711,'[2]cotton-prices-historical-chart-'!$A$10700:$A$12603,0))</f>
        <v>1.073</v>
      </c>
      <c r="D1711" s="135">
        <f t="shared" si="54"/>
        <v>81.601649999999992</v>
      </c>
      <c r="E1711">
        <f>INDEX('[3]wti-crude-oil-prices-10-year-da'!$B$655:$B$2543,MATCH(A1711,'[3]wti-crude-oil-prices-10-year-da'!$A$655:$A$2543,0))</f>
        <v>70.775999999999996</v>
      </c>
      <c r="F1711">
        <f t="shared" si="53"/>
        <v>5382.5147999999999</v>
      </c>
      <c r="G1711">
        <v>447.23999999999995</v>
      </c>
    </row>
    <row r="1712" spans="1:7" x14ac:dyDescent="0.25">
      <c r="A1712" s="133">
        <v>44550</v>
      </c>
      <c r="B1712" s="134">
        <v>75.75</v>
      </c>
      <c r="C1712" s="134">
        <f>INDEX('[2]cotton-prices-historical-chart-'!$B$10700:$B$12603,MATCH(A1712,'[2]cotton-prices-historical-chart-'!$A$10700:$A$12603,0))</f>
        <v>1.0553999999999999</v>
      </c>
      <c r="D1712" s="135">
        <f t="shared" si="54"/>
        <v>79.946549999999988</v>
      </c>
      <c r="E1712">
        <f>INDEX('[3]wti-crude-oil-prices-10-year-da'!$B$655:$B$2543,MATCH(A1712,'[3]wti-crude-oil-prices-10-year-da'!$A$655:$A$2543,0))</f>
        <v>68.534000000000006</v>
      </c>
      <c r="F1712">
        <f t="shared" si="53"/>
        <v>5191.4505000000008</v>
      </c>
      <c r="G1712">
        <v>418.61</v>
      </c>
    </row>
    <row r="1713" spans="1:7" x14ac:dyDescent="0.25">
      <c r="A1713" s="133">
        <v>44551</v>
      </c>
      <c r="B1713" s="134">
        <v>75.680000000000007</v>
      </c>
      <c r="C1713" s="134">
        <f>INDEX('[2]cotton-prices-historical-chart-'!$B$10700:$B$12603,MATCH(A1713,'[2]cotton-prices-historical-chart-'!$A$10700:$A$12603,0))</f>
        <v>1.0727</v>
      </c>
      <c r="D1713" s="135">
        <f t="shared" si="54"/>
        <v>81.181936000000007</v>
      </c>
      <c r="E1713">
        <f>INDEX('[3]wti-crude-oil-prices-10-year-da'!$B$655:$B$2543,MATCH(A1713,'[3]wti-crude-oil-prices-10-year-da'!$A$655:$A$2543,0))</f>
        <v>71.12</v>
      </c>
      <c r="F1713">
        <f t="shared" si="53"/>
        <v>5382.3616000000011</v>
      </c>
      <c r="G1713">
        <v>452.91999999999996</v>
      </c>
    </row>
    <row r="1714" spans="1:7" x14ac:dyDescent="0.25">
      <c r="A1714" s="133">
        <v>44552</v>
      </c>
      <c r="B1714" s="134">
        <v>75.459999999999994</v>
      </c>
      <c r="C1714" s="134">
        <f>INDEX('[2]cotton-prices-historical-chart-'!$B$10700:$B$12603,MATCH(A1714,'[2]cotton-prices-historical-chart-'!$A$10700:$A$12603,0))</f>
        <v>1.0883</v>
      </c>
      <c r="D1714" s="135">
        <f t="shared" si="54"/>
        <v>82.123117999999991</v>
      </c>
      <c r="E1714">
        <f>INDEX('[3]wti-crude-oil-prices-10-year-da'!$B$655:$B$2543,MATCH(A1714,'[3]wti-crude-oil-prices-10-year-da'!$A$655:$A$2543,0))</f>
        <v>72.760000000000005</v>
      </c>
      <c r="F1714">
        <f t="shared" si="53"/>
        <v>5490.4696000000004</v>
      </c>
      <c r="G1714">
        <v>448.14</v>
      </c>
    </row>
    <row r="1715" spans="1:7" x14ac:dyDescent="0.25">
      <c r="A1715" s="133">
        <v>44553</v>
      </c>
      <c r="B1715" s="134">
        <v>75.069999999999993</v>
      </c>
      <c r="C1715" s="134">
        <f>INDEX('[2]cotton-prices-historical-chart-'!$B$10700:$B$12603,MATCH(A1715,'[2]cotton-prices-historical-chart-'!$A$10700:$A$12603,0))</f>
        <v>1.0911999999999999</v>
      </c>
      <c r="D1715" s="135">
        <f t="shared" si="54"/>
        <v>81.916383999999994</v>
      </c>
      <c r="E1715">
        <f>INDEX('[3]wti-crude-oil-prices-10-year-da'!$B$655:$B$2543,MATCH(A1715,'[3]wti-crude-oil-prices-10-year-da'!$A$655:$A$2543,0))</f>
        <v>73.790000000000006</v>
      </c>
      <c r="F1715">
        <f t="shared" si="53"/>
        <v>5539.4152999999997</v>
      </c>
      <c r="G1715">
        <v>439.21000000000004</v>
      </c>
    </row>
    <row r="1716" spans="1:7" x14ac:dyDescent="0.25">
      <c r="A1716" s="133">
        <v>44554</v>
      </c>
      <c r="B1716" s="134">
        <v>75.12</v>
      </c>
      <c r="C1716" s="134">
        <f>INDEX('[2]cotton-prices-historical-chart-'!$B$10700:$B$12603,MATCH(A1716,'[2]cotton-prices-historical-chart-'!$A$10700:$A$12603,0))</f>
        <v>1.0911999999999999</v>
      </c>
      <c r="D1716" s="135">
        <f t="shared" si="54"/>
        <v>81.970944000000003</v>
      </c>
      <c r="E1716">
        <f>INDEX('[3]wti-crude-oil-prices-10-year-da'!$B$655:$B$2543,MATCH(A1716,'[3]wti-crude-oil-prices-10-year-da'!$A$655:$A$2543,0))</f>
        <v>73.790000000000006</v>
      </c>
      <c r="F1716">
        <f t="shared" si="53"/>
        <v>5543.104800000001</v>
      </c>
      <c r="G1716">
        <v>438.6</v>
      </c>
    </row>
    <row r="1717" spans="1:7" x14ac:dyDescent="0.25">
      <c r="A1717" s="133">
        <v>44557</v>
      </c>
      <c r="B1717" s="134">
        <v>74.87</v>
      </c>
      <c r="C1717" s="134">
        <f>INDEX('[2]cotton-prices-historical-chart-'!$B$10700:$B$12603,MATCH(A1717,'[2]cotton-prices-historical-chart-'!$A$10700:$A$12603,0))</f>
        <v>1.1228</v>
      </c>
      <c r="D1717" s="135">
        <f t="shared" si="54"/>
        <v>84.064036000000002</v>
      </c>
      <c r="E1717">
        <f>INDEX('[3]wti-crude-oil-prices-10-year-da'!$B$655:$B$2543,MATCH(A1717,'[3]wti-crude-oil-prices-10-year-da'!$A$655:$A$2543,0))</f>
        <v>75.569999999999993</v>
      </c>
      <c r="F1717">
        <f t="shared" si="53"/>
        <v>5657.9259000000002</v>
      </c>
      <c r="G1717">
        <v>458.7</v>
      </c>
    </row>
    <row r="1718" spans="1:7" x14ac:dyDescent="0.25">
      <c r="A1718" s="133">
        <v>44558</v>
      </c>
      <c r="B1718" s="134">
        <v>74.72</v>
      </c>
      <c r="C1718" s="134">
        <f>INDEX('[2]cotton-prices-historical-chart-'!$B$10700:$B$12603,MATCH(A1718,'[2]cotton-prices-historical-chart-'!$A$10700:$A$12603,0))</f>
        <v>1.1005</v>
      </c>
      <c r="D1718" s="135">
        <f t="shared" si="54"/>
        <v>82.22936</v>
      </c>
      <c r="E1718">
        <f>INDEX('[3]wti-crude-oil-prices-10-year-da'!$B$655:$B$2543,MATCH(A1718,'[3]wti-crude-oil-prices-10-year-da'!$A$655:$A$2543,0))</f>
        <v>75.98</v>
      </c>
      <c r="F1718">
        <f t="shared" si="53"/>
        <v>5677.2255999999998</v>
      </c>
      <c r="G1718">
        <v>461.71000000000004</v>
      </c>
    </row>
    <row r="1719" spans="1:7" x14ac:dyDescent="0.25">
      <c r="A1719" s="133">
        <v>44559</v>
      </c>
      <c r="B1719" s="134">
        <v>74.47</v>
      </c>
      <c r="C1719" s="134">
        <f>INDEX('[2]cotton-prices-historical-chart-'!$B$10700:$B$12603,MATCH(A1719,'[2]cotton-prices-historical-chart-'!$A$10700:$A$12603,0))</f>
        <v>1.1298999999999999</v>
      </c>
      <c r="D1719" s="135">
        <f t="shared" si="54"/>
        <v>84.143652999999986</v>
      </c>
      <c r="E1719">
        <f>INDEX('[3]wti-crude-oil-prices-10-year-da'!$B$655:$B$2543,MATCH(A1719,'[3]wti-crude-oil-prices-10-year-da'!$A$655:$A$2543,0))</f>
        <v>76.56</v>
      </c>
      <c r="F1719">
        <f t="shared" si="53"/>
        <v>5701.4232000000002</v>
      </c>
      <c r="G1719">
        <v>463.62</v>
      </c>
    </row>
    <row r="1720" spans="1:7" x14ac:dyDescent="0.25">
      <c r="A1720" s="133">
        <v>44560</v>
      </c>
      <c r="B1720" s="134">
        <v>74.44</v>
      </c>
      <c r="C1720" s="134">
        <f>INDEX('[2]cotton-prices-historical-chart-'!$B$10700:$B$12603,MATCH(A1720,'[2]cotton-prices-historical-chart-'!$A$10700:$A$12603,0))</f>
        <v>1.1434</v>
      </c>
      <c r="D1720" s="135">
        <f t="shared" si="54"/>
        <v>85.114695999999995</v>
      </c>
      <c r="E1720">
        <f>INDEX('[3]wti-crude-oil-prices-10-year-da'!$B$655:$B$2543,MATCH(A1720,'[3]wti-crude-oil-prices-10-year-da'!$A$655:$A$2543,0))</f>
        <v>76.989999999999995</v>
      </c>
      <c r="F1720">
        <f t="shared" si="53"/>
        <v>5731.1355999999996</v>
      </c>
      <c r="G1720">
        <v>466.68</v>
      </c>
    </row>
    <row r="1721" spans="1:7" x14ac:dyDescent="0.25">
      <c r="A1721" s="133">
        <v>44561</v>
      </c>
      <c r="B1721" s="134">
        <v>74.510000000000005</v>
      </c>
      <c r="C1721" s="134">
        <f>INDEX('[2]cotton-prices-historical-chart-'!$B$10700:$B$12603,MATCH(A1721,'[2]cotton-prices-historical-chart-'!$A$10700:$A$12603,0))</f>
        <v>1.1259999999999999</v>
      </c>
      <c r="D1721" s="135">
        <f t="shared" si="54"/>
        <v>83.898259999999993</v>
      </c>
      <c r="E1721">
        <f>INDEX('[3]wti-crude-oil-prices-10-year-da'!$B$655:$B$2543,MATCH(A1721,'[3]wti-crude-oil-prices-10-year-da'!$A$655:$A$2543,0))</f>
        <v>75.209999999999994</v>
      </c>
      <c r="F1721">
        <f t="shared" si="53"/>
        <v>5603.8971000000001</v>
      </c>
      <c r="G1721">
        <v>463.68</v>
      </c>
    </row>
    <row r="1722" spans="1:7" x14ac:dyDescent="0.25">
      <c r="A1722" s="133">
        <v>44564</v>
      </c>
      <c r="B1722" s="134">
        <v>74.400000000000006</v>
      </c>
      <c r="C1722" s="134">
        <f>INDEX('[2]cotton-prices-historical-chart-'!$B$10700:$B$12603,MATCH(A1722,'[2]cotton-prices-historical-chart-'!$A$10700:$A$12603,0))</f>
        <v>1.1323000000000001</v>
      </c>
      <c r="D1722" s="135">
        <f t="shared" si="54"/>
        <v>84.243120000000019</v>
      </c>
      <c r="E1722">
        <f>INDEX('[3]wti-crude-oil-prices-10-year-da'!$B$655:$B$2543,MATCH(A1722,'[3]wti-crude-oil-prices-10-year-da'!$A$655:$A$2543,0))</f>
        <v>76.08</v>
      </c>
      <c r="F1722">
        <f t="shared" si="53"/>
        <v>5660.3519999999999</v>
      </c>
      <c r="G1722">
        <v>498.03999999999996</v>
      </c>
    </row>
    <row r="1723" spans="1:7" x14ac:dyDescent="0.25">
      <c r="A1723" s="133">
        <v>44565</v>
      </c>
      <c r="B1723" s="134">
        <v>74.540000000000006</v>
      </c>
      <c r="C1723" s="134">
        <f>INDEX('[2]cotton-prices-historical-chart-'!$B$10700:$B$12603,MATCH(A1723,'[2]cotton-prices-historical-chart-'!$A$10700:$A$12603,0))</f>
        <v>1.1638999999999999</v>
      </c>
      <c r="D1723" s="135">
        <f t="shared" si="54"/>
        <v>86.757106000000007</v>
      </c>
      <c r="E1723">
        <f>INDEX('[3]wti-crude-oil-prices-10-year-da'!$B$655:$B$2543,MATCH(A1723,'[3]wti-crude-oil-prices-10-year-da'!$A$655:$A$2543,0))</f>
        <v>76.989999999999995</v>
      </c>
      <c r="F1723">
        <f t="shared" si="53"/>
        <v>5738.8346000000001</v>
      </c>
      <c r="G1723">
        <v>512.56000000000006</v>
      </c>
    </row>
    <row r="1724" spans="1:7" x14ac:dyDescent="0.25">
      <c r="A1724" s="133">
        <v>44566</v>
      </c>
      <c r="B1724" s="134">
        <v>74.430000000000007</v>
      </c>
      <c r="C1724" s="134">
        <f>INDEX('[2]cotton-prices-historical-chart-'!$B$10700:$B$12603,MATCH(A1724,'[2]cotton-prices-historical-chart-'!$A$10700:$A$12603,0))</f>
        <v>1.1628000000000001</v>
      </c>
      <c r="D1724" s="135">
        <f t="shared" si="54"/>
        <v>86.547204000000008</v>
      </c>
      <c r="E1724">
        <f>INDEX('[3]wti-crude-oil-prices-10-year-da'!$B$655:$B$2543,MATCH(A1724,'[3]wti-crude-oil-prices-10-year-da'!$A$655:$A$2543,0))</f>
        <v>77.849999999999994</v>
      </c>
      <c r="F1724">
        <f t="shared" si="53"/>
        <v>5794.3755000000001</v>
      </c>
      <c r="G1724">
        <v>501.21000000000004</v>
      </c>
    </row>
    <row r="1725" spans="1:7" x14ac:dyDescent="0.25">
      <c r="A1725" s="133">
        <v>44567</v>
      </c>
      <c r="B1725" s="134">
        <v>74.400000000000006</v>
      </c>
      <c r="C1725" s="134">
        <f>INDEX('[2]cotton-prices-historical-chart-'!$B$10700:$B$12603,MATCH(A1725,'[2]cotton-prices-historical-chart-'!$A$10700:$A$12603,0))</f>
        <v>1.1472</v>
      </c>
      <c r="D1725" s="135">
        <f t="shared" si="54"/>
        <v>85.351680000000002</v>
      </c>
      <c r="E1725">
        <f>INDEX('[3]wti-crude-oil-prices-10-year-da'!$B$655:$B$2543,MATCH(A1725,'[3]wti-crude-oil-prices-10-year-da'!$A$655:$A$2543,0))</f>
        <v>79.459999999999994</v>
      </c>
      <c r="F1725">
        <f t="shared" si="53"/>
        <v>5911.8239999999996</v>
      </c>
      <c r="G1725">
        <v>511.08000000000004</v>
      </c>
    </row>
    <row r="1726" spans="1:7" x14ac:dyDescent="0.25">
      <c r="A1726" s="133">
        <v>44568</v>
      </c>
      <c r="B1726" s="134">
        <v>74.47</v>
      </c>
      <c r="C1726" s="134">
        <f>INDEX('[2]cotton-prices-historical-chart-'!$B$10700:$B$12603,MATCH(A1726,'[2]cotton-prices-historical-chart-'!$A$10700:$A$12603,0))</f>
        <v>1.1512</v>
      </c>
      <c r="D1726" s="135">
        <f t="shared" si="54"/>
        <v>85.729863999999992</v>
      </c>
      <c r="E1726">
        <f>INDEX('[3]wti-crude-oil-prices-10-year-da'!$B$655:$B$2543,MATCH(A1726,'[3]wti-crude-oil-prices-10-year-da'!$A$655:$A$2543,0))</f>
        <v>78.900000000000006</v>
      </c>
      <c r="F1726">
        <f t="shared" si="53"/>
        <v>5875.683</v>
      </c>
      <c r="G1726">
        <v>512.79</v>
      </c>
    </row>
    <row r="1727" spans="1:7" x14ac:dyDescent="0.25">
      <c r="A1727" s="133">
        <v>44571</v>
      </c>
      <c r="B1727" s="134">
        <v>74.02</v>
      </c>
      <c r="C1727" s="134">
        <f>INDEX('[2]cotton-prices-historical-chart-'!$B$10700:$B$12603,MATCH(A1727,'[2]cotton-prices-historical-chart-'!$A$10700:$A$12603,0))</f>
        <v>1.1521999999999999</v>
      </c>
      <c r="D1727" s="135">
        <f t="shared" si="54"/>
        <v>85.285843999999983</v>
      </c>
      <c r="E1727">
        <f>INDEX('[3]wti-crude-oil-prices-10-year-da'!$B$655:$B$2543,MATCH(A1727,'[3]wti-crude-oil-prices-10-year-da'!$A$655:$A$2543,0))</f>
        <v>78.23</v>
      </c>
      <c r="F1727">
        <f t="shared" si="53"/>
        <v>5790.5846000000001</v>
      </c>
      <c r="G1727">
        <v>524.29999999999995</v>
      </c>
    </row>
    <row r="1728" spans="1:7" x14ac:dyDescent="0.25">
      <c r="A1728" s="133">
        <v>44572</v>
      </c>
      <c r="B1728" s="134">
        <v>73.8</v>
      </c>
      <c r="C1728" s="134">
        <f>INDEX('[2]cotton-prices-historical-chart-'!$B$10700:$B$12603,MATCH(A1728,'[2]cotton-prices-historical-chart-'!$A$10700:$A$12603,0))</f>
        <v>1.1601999999999999</v>
      </c>
      <c r="D1728" s="135">
        <f t="shared" si="54"/>
        <v>85.622759999999985</v>
      </c>
      <c r="E1728">
        <f>INDEX('[3]wti-crude-oil-prices-10-year-da'!$B$655:$B$2543,MATCH(A1728,'[3]wti-crude-oil-prices-10-year-da'!$A$655:$A$2543,0))</f>
        <v>81.22</v>
      </c>
      <c r="F1728">
        <f t="shared" si="53"/>
        <v>5994.0360000000001</v>
      </c>
      <c r="G1728">
        <v>516.4</v>
      </c>
    </row>
    <row r="1729" spans="1:7" x14ac:dyDescent="0.25">
      <c r="A1729" s="133">
        <v>44573</v>
      </c>
      <c r="B1729" s="134">
        <v>73.790000000000006</v>
      </c>
      <c r="C1729" s="134">
        <f>INDEX('[2]cotton-prices-historical-chart-'!$B$10700:$B$12603,MATCH(A1729,'[2]cotton-prices-historical-chart-'!$A$10700:$A$12603,0))</f>
        <v>1.1763999999999999</v>
      </c>
      <c r="D1729" s="135">
        <f t="shared" si="54"/>
        <v>86.806556</v>
      </c>
      <c r="E1729">
        <f>INDEX('[3]wti-crude-oil-prices-10-year-da'!$B$655:$B$2543,MATCH(A1729,'[3]wti-crude-oil-prices-10-year-da'!$A$655:$A$2543,0))</f>
        <v>82.64</v>
      </c>
      <c r="F1729">
        <f t="shared" si="53"/>
        <v>6098.0056000000004</v>
      </c>
      <c r="G1729">
        <v>518.91999999999996</v>
      </c>
    </row>
    <row r="1730" spans="1:7" x14ac:dyDescent="0.25">
      <c r="A1730" s="133">
        <v>44574</v>
      </c>
      <c r="B1730" s="134">
        <v>73.97</v>
      </c>
      <c r="C1730" s="134">
        <f>INDEX('[2]cotton-prices-historical-chart-'!$B$10700:$B$12603,MATCH(A1730,'[2]cotton-prices-historical-chart-'!$A$10700:$A$12603,0))</f>
        <v>1.1684000000000001</v>
      </c>
      <c r="D1730" s="135">
        <f t="shared" si="54"/>
        <v>86.426548000000011</v>
      </c>
      <c r="E1730">
        <f>INDEX('[3]wti-crude-oil-prices-10-year-da'!$B$655:$B$2543,MATCH(A1730,'[3]wti-crude-oil-prices-10-year-da'!$A$655:$A$2543,0))</f>
        <v>82.12</v>
      </c>
      <c r="F1730">
        <f t="shared" si="53"/>
        <v>6074.4164000000001</v>
      </c>
      <c r="G1730">
        <v>525.81999999999994</v>
      </c>
    </row>
    <row r="1731" spans="1:7" x14ac:dyDescent="0.25">
      <c r="A1731" s="133">
        <v>44575</v>
      </c>
      <c r="B1731" s="134">
        <v>74.23</v>
      </c>
      <c r="C1731" s="134">
        <f>INDEX('[2]cotton-prices-historical-chart-'!$B$10700:$B$12603,MATCH(A1731,'[2]cotton-prices-historical-chart-'!$A$10700:$A$12603,0))</f>
        <v>1.1970000000000001</v>
      </c>
      <c r="D1731" s="135">
        <f t="shared" si="54"/>
        <v>88.853310000000008</v>
      </c>
      <c r="E1731">
        <f>INDEX('[3]wti-crude-oil-prices-10-year-da'!$B$655:$B$2543,MATCH(A1731,'[3]wti-crude-oil-prices-10-year-da'!$A$655:$A$2543,0))</f>
        <v>83.715999999999994</v>
      </c>
      <c r="F1731">
        <f t="shared" ref="F1731:F1794" si="55">IFERROR(E1731*B1731,"")</f>
        <v>6214.2386799999995</v>
      </c>
      <c r="G1731">
        <v>537.99</v>
      </c>
    </row>
    <row r="1732" spans="1:7" x14ac:dyDescent="0.25">
      <c r="A1732" s="133">
        <v>44578</v>
      </c>
      <c r="B1732" s="134">
        <v>74.25</v>
      </c>
      <c r="C1732" s="134">
        <f>INDEX('[2]cotton-prices-historical-chart-'!$B$10700:$B$12603,MATCH(A1732,'[2]cotton-prices-historical-chart-'!$A$10700:$A$12603,0))</f>
        <v>1.1970000000000001</v>
      </c>
      <c r="D1732" s="135">
        <f t="shared" si="54"/>
        <v>88.877250000000004</v>
      </c>
      <c r="E1732" t="e">
        <f>INDEX('[3]wti-crude-oil-prices-10-year-da'!$B$655:$B$2543,MATCH(A1732,'[3]wti-crude-oil-prices-10-year-da'!$A$655:$A$2543,0))</f>
        <v>#N/A</v>
      </c>
      <c r="F1732" t="str">
        <f t="shared" si="55"/>
        <v/>
      </c>
      <c r="G1732">
        <v>545.85</v>
      </c>
    </row>
    <row r="1733" spans="1:7" x14ac:dyDescent="0.25">
      <c r="A1733" s="133">
        <v>44579</v>
      </c>
      <c r="B1733" s="134">
        <v>74.62</v>
      </c>
      <c r="C1733" s="134">
        <f>INDEX('[2]cotton-prices-historical-chart-'!$B$10700:$B$12603,MATCH(A1733,'[2]cotton-prices-historical-chart-'!$A$10700:$A$12603,0))</f>
        <v>1.2108000000000001</v>
      </c>
      <c r="D1733" s="135">
        <f t="shared" si="54"/>
        <v>90.349896000000015</v>
      </c>
      <c r="E1733">
        <f>INDEX('[3]wti-crude-oil-prices-10-year-da'!$B$655:$B$2543,MATCH(A1733,'[3]wti-crude-oil-prices-10-year-da'!$A$655:$A$2543,0))</f>
        <v>85.19</v>
      </c>
      <c r="F1733">
        <f t="shared" si="55"/>
        <v>6356.8778000000002</v>
      </c>
      <c r="G1733">
        <v>540.35</v>
      </c>
    </row>
    <row r="1734" spans="1:7" x14ac:dyDescent="0.25">
      <c r="A1734" s="133">
        <v>44580</v>
      </c>
      <c r="B1734" s="134">
        <v>74.45</v>
      </c>
      <c r="C1734" s="134">
        <f>INDEX('[2]cotton-prices-historical-chart-'!$B$10700:$B$12603,MATCH(A1734,'[2]cotton-prices-historical-chart-'!$A$10700:$A$12603,0))</f>
        <v>1.2395</v>
      </c>
      <c r="D1734" s="135">
        <f t="shared" si="54"/>
        <v>92.280775000000006</v>
      </c>
      <c r="E1734">
        <f>INDEX('[3]wti-crude-oil-prices-10-year-da'!$B$655:$B$2543,MATCH(A1734,'[3]wti-crude-oil-prices-10-year-da'!$A$655:$A$2543,0))</f>
        <v>86.263999999999996</v>
      </c>
      <c r="F1734">
        <f t="shared" si="55"/>
        <v>6422.3548000000001</v>
      </c>
      <c r="G1734">
        <v>544.45000000000005</v>
      </c>
    </row>
    <row r="1735" spans="1:7" x14ac:dyDescent="0.25">
      <c r="A1735" s="133">
        <v>44581</v>
      </c>
      <c r="B1735" s="134">
        <v>74.45</v>
      </c>
      <c r="C1735" s="134">
        <f>INDEX('[2]cotton-prices-historical-chart-'!$B$10700:$B$12603,MATCH(A1735,'[2]cotton-prices-historical-chart-'!$A$10700:$A$12603,0))</f>
        <v>1.2286999999999999</v>
      </c>
      <c r="D1735" s="135">
        <f t="shared" si="54"/>
        <v>91.476714999999999</v>
      </c>
      <c r="E1735">
        <f>INDEX('[3]wti-crude-oil-prices-10-year-da'!$B$655:$B$2543,MATCH(A1735,'[3]wti-crude-oil-prices-10-year-da'!$A$655:$A$2543,0))</f>
        <v>85.82</v>
      </c>
      <c r="F1735">
        <f t="shared" si="55"/>
        <v>6389.299</v>
      </c>
      <c r="G1735">
        <v>562.68000000000006</v>
      </c>
    </row>
    <row r="1736" spans="1:7" x14ac:dyDescent="0.25">
      <c r="A1736" s="133">
        <v>44582</v>
      </c>
      <c r="B1736" s="134">
        <v>74.41</v>
      </c>
      <c r="C1736" s="134">
        <f>INDEX('[2]cotton-prices-historical-chart-'!$B$10700:$B$12603,MATCH(A1736,'[2]cotton-prices-historical-chart-'!$A$10700:$A$12603,0))</f>
        <v>1.2075</v>
      </c>
      <c r="D1736" s="135">
        <f t="shared" si="54"/>
        <v>89.850075000000004</v>
      </c>
      <c r="E1736">
        <f>INDEX('[3]wti-crude-oil-prices-10-year-da'!$B$655:$B$2543,MATCH(A1736,'[3]wti-crude-oil-prices-10-year-da'!$A$655:$A$2543,0))</f>
        <v>85.14</v>
      </c>
      <c r="F1736">
        <f t="shared" si="55"/>
        <v>6335.2673999999997</v>
      </c>
      <c r="G1736">
        <v>543.52</v>
      </c>
    </row>
    <row r="1737" spans="1:7" x14ac:dyDescent="0.25">
      <c r="A1737" s="133">
        <v>44585</v>
      </c>
      <c r="B1737" s="134">
        <v>74.62</v>
      </c>
      <c r="C1737" s="134">
        <f>INDEX('[2]cotton-prices-historical-chart-'!$B$10700:$B$12603,MATCH(A1737,'[2]cotton-prices-historical-chart-'!$A$10700:$A$12603,0))</f>
        <v>1.2038</v>
      </c>
      <c r="D1737" s="135">
        <f t="shared" si="54"/>
        <v>89.827556000000001</v>
      </c>
      <c r="E1737">
        <f>INDEX('[3]wti-crude-oil-prices-10-year-da'!$B$655:$B$2543,MATCH(A1737,'[3]wti-crude-oil-prices-10-year-da'!$A$655:$A$2543,0))</f>
        <v>83.31</v>
      </c>
      <c r="F1737">
        <f t="shared" si="55"/>
        <v>6216.592200000001</v>
      </c>
      <c r="G1737">
        <v>495.55</v>
      </c>
    </row>
    <row r="1738" spans="1:7" x14ac:dyDescent="0.25">
      <c r="A1738" s="133">
        <v>44586</v>
      </c>
      <c r="B1738" s="134">
        <v>74.790000000000006</v>
      </c>
      <c r="C1738" s="134">
        <f>INDEX('[2]cotton-prices-historical-chart-'!$B$10700:$B$12603,MATCH(A1738,'[2]cotton-prices-historical-chart-'!$A$10700:$A$12603,0))</f>
        <v>1.2092000000000001</v>
      </c>
      <c r="D1738" s="135">
        <f t="shared" si="54"/>
        <v>90.436068000000006</v>
      </c>
      <c r="E1738">
        <f>INDEX('[3]wti-crude-oil-prices-10-year-da'!$B$655:$B$2543,MATCH(A1738,'[3]wti-crude-oil-prices-10-year-da'!$A$655:$A$2543,0))</f>
        <v>85.6</v>
      </c>
      <c r="F1738">
        <f t="shared" si="55"/>
        <v>6402.0240000000003</v>
      </c>
      <c r="G1738">
        <v>476.76000000000005</v>
      </c>
    </row>
    <row r="1739" spans="1:7" x14ac:dyDescent="0.25">
      <c r="A1739" s="133">
        <v>44587</v>
      </c>
      <c r="B1739" s="134">
        <v>74.900000000000006</v>
      </c>
      <c r="C1739" s="134">
        <f>INDEX('[2]cotton-prices-historical-chart-'!$B$10700:$B$12603,MATCH(A1739,'[2]cotton-prices-historical-chart-'!$A$10700:$A$12603,0))</f>
        <v>1.2233000000000001</v>
      </c>
      <c r="D1739" s="135">
        <f t="shared" si="54"/>
        <v>91.625170000000011</v>
      </c>
      <c r="E1739">
        <f>INDEX('[3]wti-crude-oil-prices-10-year-da'!$B$655:$B$2543,MATCH(A1739,'[3]wti-crude-oil-prices-10-year-da'!$A$655:$A$2543,0))</f>
        <v>87.35</v>
      </c>
      <c r="F1739">
        <f t="shared" si="55"/>
        <v>6542.5150000000003</v>
      </c>
      <c r="G1739" t="s">
        <v>241</v>
      </c>
    </row>
    <row r="1740" spans="1:7" x14ac:dyDescent="0.25">
      <c r="A1740" s="133">
        <v>44588</v>
      </c>
      <c r="B1740" s="134">
        <v>75.209999999999994</v>
      </c>
      <c r="C1740" s="134">
        <f>INDEX('[2]cotton-prices-historical-chart-'!$B$10700:$B$12603,MATCH(A1740,'[2]cotton-prices-historical-chart-'!$A$10700:$A$12603,0))</f>
        <v>1.2162999999999999</v>
      </c>
      <c r="D1740" s="135">
        <f t="shared" si="54"/>
        <v>91.47792299999999</v>
      </c>
      <c r="E1740">
        <f>INDEX('[3]wti-crude-oil-prices-10-year-da'!$B$655:$B$2543,MATCH(A1740,'[3]wti-crude-oil-prices-10-year-da'!$A$655:$A$2543,0))</f>
        <v>86.61</v>
      </c>
      <c r="F1740">
        <f t="shared" si="55"/>
        <v>6513.9380999999994</v>
      </c>
      <c r="G1740">
        <v>480.81000000000006</v>
      </c>
    </row>
    <row r="1741" spans="1:7" x14ac:dyDescent="0.25">
      <c r="A1741" s="133">
        <v>44589</v>
      </c>
      <c r="B1741" s="134">
        <v>75.05</v>
      </c>
      <c r="C1741" s="134">
        <f>INDEX('[2]cotton-prices-historical-chart-'!$B$10700:$B$12603,MATCH(A1741,'[2]cotton-prices-historical-chart-'!$A$10700:$A$12603,0))</f>
        <v>1.2376</v>
      </c>
      <c r="D1741" s="135">
        <f t="shared" si="54"/>
        <v>92.881879999999995</v>
      </c>
      <c r="E1741">
        <f>INDEX('[3]wti-crude-oil-prices-10-year-da'!$B$655:$B$2543,MATCH(A1741,'[3]wti-crude-oil-prices-10-year-da'!$A$655:$A$2543,0))</f>
        <v>86.82</v>
      </c>
      <c r="F1741">
        <f t="shared" si="55"/>
        <v>6515.8409999999994</v>
      </c>
      <c r="G1741">
        <v>480</v>
      </c>
    </row>
    <row r="1742" spans="1:7" x14ac:dyDescent="0.25">
      <c r="A1742" s="133">
        <v>44592</v>
      </c>
      <c r="B1742" s="134">
        <v>74.55</v>
      </c>
      <c r="C1742" s="134">
        <f>INDEX('[2]cotton-prices-historical-chart-'!$B$10700:$B$12603,MATCH(A1742,'[2]cotton-prices-historical-chart-'!$A$10700:$A$12603,0))</f>
        <v>1.2757000000000001</v>
      </c>
      <c r="D1742" s="135">
        <f t="shared" si="54"/>
        <v>95.103435000000005</v>
      </c>
      <c r="E1742">
        <f>INDEX('[3]wti-crude-oil-prices-10-year-da'!$B$655:$B$2543,MATCH(A1742,'[3]wti-crude-oil-prices-10-year-da'!$A$655:$A$2543,0))</f>
        <v>88.15</v>
      </c>
      <c r="F1742">
        <f t="shared" si="55"/>
        <v>6571.5825000000004</v>
      </c>
      <c r="G1742">
        <v>480.78000000000003</v>
      </c>
    </row>
    <row r="1743" spans="1:7" x14ac:dyDescent="0.25">
      <c r="A1743" s="133">
        <v>44593</v>
      </c>
      <c r="B1743" s="134">
        <v>74.75</v>
      </c>
      <c r="C1743" s="134">
        <f>INDEX('[2]cotton-prices-historical-chart-'!$B$10700:$B$12603,MATCH(A1743,'[2]cotton-prices-historical-chart-'!$A$10700:$A$12603,0))</f>
        <v>1.2733000000000001</v>
      </c>
      <c r="D1743" s="135">
        <f t="shared" si="54"/>
        <v>95.179175000000001</v>
      </c>
      <c r="E1743">
        <f>INDEX('[3]wti-crude-oil-prices-10-year-da'!$B$655:$B$2543,MATCH(A1743,'[3]wti-crude-oil-prices-10-year-da'!$A$655:$A$2543,0))</f>
        <v>88.2</v>
      </c>
      <c r="F1743">
        <f t="shared" si="55"/>
        <v>6592.95</v>
      </c>
      <c r="G1743">
        <v>479.91</v>
      </c>
    </row>
    <row r="1744" spans="1:7" x14ac:dyDescent="0.25">
      <c r="A1744" s="133">
        <v>44594</v>
      </c>
      <c r="B1744" s="134">
        <v>74.819999999999993</v>
      </c>
      <c r="C1744" s="134">
        <f>INDEX('[2]cotton-prices-historical-chart-'!$B$10700:$B$12603,MATCH(A1744,'[2]cotton-prices-historical-chart-'!$A$10700:$A$12603,0))</f>
        <v>1.2633000000000001</v>
      </c>
      <c r="D1744" s="135">
        <f t="shared" si="54"/>
        <v>94.520105999999998</v>
      </c>
      <c r="E1744">
        <f>INDEX('[3]wti-crude-oil-prices-10-year-da'!$B$655:$B$2543,MATCH(A1744,'[3]wti-crude-oil-prices-10-year-da'!$A$655:$A$2543,0))</f>
        <v>88.26</v>
      </c>
      <c r="F1744">
        <f t="shared" si="55"/>
        <v>6603.6131999999998</v>
      </c>
      <c r="G1744">
        <v>489.05</v>
      </c>
    </row>
    <row r="1745" spans="1:7" x14ac:dyDescent="0.25">
      <c r="A1745" s="133">
        <v>44595</v>
      </c>
      <c r="B1745" s="134">
        <v>74.650000000000006</v>
      </c>
      <c r="C1745" s="134">
        <f>INDEX('[2]cotton-prices-historical-chart-'!$B$10700:$B$12603,MATCH(A1745,'[2]cotton-prices-historical-chart-'!$A$10700:$A$12603,0))</f>
        <v>1.2762</v>
      </c>
      <c r="D1745" s="135">
        <f t="shared" si="54"/>
        <v>95.268330000000006</v>
      </c>
      <c r="E1745">
        <f>INDEX('[3]wti-crude-oil-prices-10-year-da'!$B$655:$B$2543,MATCH(A1745,'[3]wti-crude-oil-prices-10-year-da'!$A$655:$A$2543,0))</f>
        <v>90.27</v>
      </c>
      <c r="F1745">
        <f t="shared" si="55"/>
        <v>6738.6554999999998</v>
      </c>
      <c r="G1745">
        <v>484.41</v>
      </c>
    </row>
    <row r="1746" spans="1:7" x14ac:dyDescent="0.25">
      <c r="A1746" s="133">
        <v>44596</v>
      </c>
      <c r="B1746" s="134">
        <v>74.64</v>
      </c>
      <c r="C1746" s="134">
        <f>INDEX('[2]cotton-prices-historical-chart-'!$B$10700:$B$12603,MATCH(A1746,'[2]cotton-prices-historical-chart-'!$A$10700:$A$12603,0))</f>
        <v>1.2674000000000001</v>
      </c>
      <c r="D1746" s="135">
        <f t="shared" si="54"/>
        <v>94.598736000000002</v>
      </c>
      <c r="E1746">
        <f>INDEX('[3]wti-crude-oil-prices-10-year-da'!$B$655:$B$2543,MATCH(A1746,'[3]wti-crude-oil-prices-10-year-da'!$A$655:$A$2543,0))</f>
        <v>92.31</v>
      </c>
      <c r="F1746">
        <f t="shared" si="55"/>
        <v>6890.0183999999999</v>
      </c>
      <c r="G1746">
        <v>510.31000000000006</v>
      </c>
    </row>
    <row r="1747" spans="1:7" x14ac:dyDescent="0.25">
      <c r="A1747" s="133">
        <v>44599</v>
      </c>
      <c r="B1747" s="134">
        <v>74.64</v>
      </c>
      <c r="C1747" s="134">
        <f>INDEX('[2]cotton-prices-historical-chart-'!$B$10700:$B$12603,MATCH(A1747,'[2]cotton-prices-historical-chart-'!$A$10700:$A$12603,0))</f>
        <v>1.2557</v>
      </c>
      <c r="D1747" s="135">
        <f t="shared" si="54"/>
        <v>93.725448</v>
      </c>
      <c r="E1747">
        <f>INDEX('[3]wti-crude-oil-prices-10-year-da'!$B$655:$B$2543,MATCH(A1747,'[3]wti-crude-oil-prices-10-year-da'!$A$655:$A$2543,0))</f>
        <v>91.32</v>
      </c>
      <c r="F1747">
        <f t="shared" si="55"/>
        <v>6816.1247999999996</v>
      </c>
      <c r="G1747">
        <v>501.23999999999995</v>
      </c>
    </row>
    <row r="1748" spans="1:7" x14ac:dyDescent="0.25">
      <c r="A1748" s="133">
        <v>44600</v>
      </c>
      <c r="B1748" s="134">
        <v>74.72</v>
      </c>
      <c r="C1748" s="134">
        <f>INDEX('[2]cotton-prices-historical-chart-'!$B$10700:$B$12603,MATCH(A1748,'[2]cotton-prices-historical-chart-'!$A$10700:$A$12603,0))</f>
        <v>1.2715000000000001</v>
      </c>
      <c r="D1748" s="135">
        <f t="shared" si="54"/>
        <v>95.00648000000001</v>
      </c>
      <c r="E1748">
        <f>INDEX('[3]wti-crude-oil-prices-10-year-da'!$B$655:$B$2543,MATCH(A1748,'[3]wti-crude-oil-prices-10-year-da'!$A$655:$A$2543,0))</f>
        <v>89.36</v>
      </c>
      <c r="F1748">
        <f t="shared" si="55"/>
        <v>6676.9791999999998</v>
      </c>
      <c r="G1748">
        <v>483.77</v>
      </c>
    </row>
    <row r="1749" spans="1:7" x14ac:dyDescent="0.25">
      <c r="A1749" s="133">
        <v>44601</v>
      </c>
      <c r="B1749" s="134">
        <v>74.81</v>
      </c>
      <c r="C1749" s="134">
        <f>INDEX('[2]cotton-prices-historical-chart-'!$B$10700:$B$12603,MATCH(A1749,'[2]cotton-prices-historical-chart-'!$A$10700:$A$12603,0))</f>
        <v>1.2643</v>
      </c>
      <c r="D1749" s="135">
        <f t="shared" si="54"/>
        <v>94.582283000000004</v>
      </c>
      <c r="E1749">
        <f>INDEX('[3]wti-crude-oil-prices-10-year-da'!$B$655:$B$2543,MATCH(A1749,'[3]wti-crude-oil-prices-10-year-da'!$A$655:$A$2543,0))</f>
        <v>89.66</v>
      </c>
      <c r="F1749">
        <f t="shared" si="55"/>
        <v>6707.4646000000002</v>
      </c>
      <c r="G1749">
        <v>497.23999999999995</v>
      </c>
    </row>
    <row r="1750" spans="1:7" x14ac:dyDescent="0.25">
      <c r="A1750" s="133">
        <v>44602</v>
      </c>
      <c r="B1750" s="134">
        <v>75.38</v>
      </c>
      <c r="C1750" s="134">
        <f>INDEX('[2]cotton-prices-historical-chart-'!$B$10700:$B$12603,MATCH(A1750,'[2]cotton-prices-historical-chart-'!$A$10700:$A$12603,0))</f>
        <v>1.2565999999999999</v>
      </c>
      <c r="D1750" s="135">
        <f t="shared" si="54"/>
        <v>94.722507999999991</v>
      </c>
      <c r="E1750">
        <f>INDEX('[3]wti-crude-oil-prices-10-year-da'!$B$655:$B$2543,MATCH(A1750,'[3]wti-crude-oil-prices-10-year-da'!$A$655:$A$2543,0))</f>
        <v>89.88</v>
      </c>
      <c r="F1750">
        <f t="shared" si="55"/>
        <v>6775.1543999999994</v>
      </c>
      <c r="G1750">
        <v>509.96000000000004</v>
      </c>
    </row>
    <row r="1751" spans="1:7" x14ac:dyDescent="0.25">
      <c r="A1751" s="133">
        <v>44603</v>
      </c>
      <c r="B1751" s="134">
        <v>75.64</v>
      </c>
      <c r="C1751" s="134">
        <f>INDEX('[2]cotton-prices-historical-chart-'!$B$10700:$B$12603,MATCH(A1751,'[2]cotton-prices-historical-chart-'!$A$10700:$A$12603,0))</f>
        <v>1.2527999999999999</v>
      </c>
      <c r="D1751" s="135">
        <f t="shared" si="54"/>
        <v>94.761792</v>
      </c>
      <c r="E1751">
        <f>INDEX('[3]wti-crude-oil-prices-10-year-da'!$B$655:$B$2543,MATCH(A1751,'[3]wti-crude-oil-prices-10-year-da'!$A$655:$A$2543,0))</f>
        <v>93.1</v>
      </c>
      <c r="F1751">
        <f t="shared" si="55"/>
        <v>7042.0839999999998</v>
      </c>
      <c r="G1751">
        <v>501.96999999999997</v>
      </c>
    </row>
    <row r="1752" spans="1:7" x14ac:dyDescent="0.25">
      <c r="A1752" s="133">
        <v>44606</v>
      </c>
      <c r="B1752" s="134">
        <v>75.66</v>
      </c>
      <c r="C1752" s="134">
        <f>INDEX('[2]cotton-prices-historical-chart-'!$B$10700:$B$12603,MATCH(A1752,'[2]cotton-prices-historical-chart-'!$A$10700:$A$12603,0))</f>
        <v>1.2293000000000001</v>
      </c>
      <c r="D1752" s="135">
        <f t="shared" ref="D1752:D1814" si="56">C1752*B1752</f>
        <v>93.008837999999997</v>
      </c>
      <c r="E1752">
        <f>INDEX('[3]wti-crude-oil-prices-10-year-da'!$B$655:$B$2543,MATCH(A1752,'[3]wti-crude-oil-prices-10-year-da'!$A$655:$A$2543,0))</f>
        <v>95.46</v>
      </c>
      <c r="F1752">
        <f t="shared" si="55"/>
        <v>7222.5035999999991</v>
      </c>
      <c r="G1752">
        <v>483.03999999999996</v>
      </c>
    </row>
    <row r="1753" spans="1:7" x14ac:dyDescent="0.25">
      <c r="A1753" s="133">
        <v>44607</v>
      </c>
      <c r="B1753" s="134">
        <v>75.180000000000007</v>
      </c>
      <c r="C1753" s="134">
        <f>INDEX('[2]cotton-prices-historical-chart-'!$B$10700:$B$12603,MATCH(A1753,'[2]cotton-prices-historical-chart-'!$A$10700:$A$12603,0))</f>
        <v>1.2303999999999999</v>
      </c>
      <c r="D1753" s="135">
        <f t="shared" si="56"/>
        <v>92.501472000000007</v>
      </c>
      <c r="E1753">
        <f>INDEX('[3]wti-crude-oil-prices-10-year-da'!$B$655:$B$2543,MATCH(A1753,'[3]wti-crude-oil-prices-10-year-da'!$A$655:$A$2543,0))</f>
        <v>92.07</v>
      </c>
      <c r="F1753">
        <f t="shared" si="55"/>
        <v>6921.8226000000004</v>
      </c>
      <c r="G1753">
        <v>509.08000000000004</v>
      </c>
    </row>
    <row r="1754" spans="1:7" x14ac:dyDescent="0.25">
      <c r="A1754" s="133">
        <v>44608</v>
      </c>
      <c r="B1754" s="134">
        <v>75.05</v>
      </c>
      <c r="C1754" s="134">
        <f>INDEX('[2]cotton-prices-historical-chart-'!$B$10700:$B$12603,MATCH(A1754,'[2]cotton-prices-historical-chart-'!$A$10700:$A$12603,0))</f>
        <v>1.2191000000000001</v>
      </c>
      <c r="D1754" s="135">
        <f t="shared" si="56"/>
        <v>91.493454999999997</v>
      </c>
      <c r="E1754">
        <f>INDEX('[3]wti-crude-oil-prices-10-year-da'!$B$655:$B$2543,MATCH(A1754,'[3]wti-crude-oil-prices-10-year-da'!$A$655:$A$2543,0))</f>
        <v>93.66</v>
      </c>
      <c r="F1754">
        <f t="shared" si="55"/>
        <v>7029.1829999999991</v>
      </c>
      <c r="G1754">
        <v>522.53</v>
      </c>
    </row>
    <row r="1755" spans="1:7" x14ac:dyDescent="0.25">
      <c r="A1755" s="133">
        <v>44609</v>
      </c>
      <c r="B1755" s="134">
        <v>75.11</v>
      </c>
      <c r="C1755" s="134">
        <f>INDEX('[2]cotton-prices-historical-chart-'!$B$10700:$B$12603,MATCH(A1755,'[2]cotton-prices-historical-chart-'!$A$10700:$A$12603,0))</f>
        <v>1.2193000000000001</v>
      </c>
      <c r="D1755" s="135">
        <f t="shared" si="56"/>
        <v>91.581623000000008</v>
      </c>
      <c r="E1755">
        <f>INDEX('[3]wti-crude-oil-prices-10-year-da'!$B$655:$B$2543,MATCH(A1755,'[3]wti-crude-oil-prices-10-year-da'!$A$655:$A$2543,0))</f>
        <v>91.415999999999997</v>
      </c>
      <c r="F1755">
        <f t="shared" si="55"/>
        <v>6866.25576</v>
      </c>
      <c r="G1755">
        <v>513.35</v>
      </c>
    </row>
    <row r="1756" spans="1:7" x14ac:dyDescent="0.25">
      <c r="A1756" s="133">
        <v>44610</v>
      </c>
      <c r="B1756" s="134">
        <v>74.69</v>
      </c>
      <c r="C1756" s="134">
        <f>INDEX('[2]cotton-prices-historical-chart-'!$B$10700:$B$12603,MATCH(A1756,'[2]cotton-prices-historical-chart-'!$A$10700:$A$12603,0))</f>
        <v>1.2299</v>
      </c>
      <c r="D1756" s="135">
        <f t="shared" si="56"/>
        <v>91.861231000000004</v>
      </c>
      <c r="E1756">
        <f>INDEX('[3]wti-crude-oil-prices-10-year-da'!$B$655:$B$2543,MATCH(A1756,'[3]wti-crude-oil-prices-10-year-da'!$A$655:$A$2543,0))</f>
        <v>90.725999999999999</v>
      </c>
      <c r="F1756">
        <f t="shared" si="55"/>
        <v>6776.3249399999995</v>
      </c>
      <c r="G1756">
        <v>518.31000000000006</v>
      </c>
    </row>
    <row r="1757" spans="1:7" x14ac:dyDescent="0.25">
      <c r="A1757" s="133">
        <v>44613</v>
      </c>
      <c r="B1757" s="134">
        <v>74.52</v>
      </c>
      <c r="C1757" s="134">
        <f>INDEX('[2]cotton-prices-historical-chart-'!$B$10700:$B$12603,MATCH(A1757,'[2]cotton-prices-historical-chart-'!$A$10700:$A$12603,0))</f>
        <v>1.2299</v>
      </c>
      <c r="D1757" s="135">
        <f t="shared" si="56"/>
        <v>91.652147999999997</v>
      </c>
      <c r="E1757">
        <f>INDEX('[3]wti-crude-oil-prices-10-year-da'!$B$655:$B$2543,MATCH(A1757,'[3]wti-crude-oil-prices-10-year-da'!$A$655:$A$2543,0))</f>
        <v>90.554000000000002</v>
      </c>
      <c r="F1757">
        <f t="shared" si="55"/>
        <v>6748.0840799999996</v>
      </c>
      <c r="G1757">
        <v>515.46</v>
      </c>
    </row>
    <row r="1758" spans="1:7" x14ac:dyDescent="0.25">
      <c r="A1758" s="133">
        <v>44614</v>
      </c>
      <c r="B1758" s="134">
        <v>74.63</v>
      </c>
      <c r="C1758" s="134">
        <f>INDEX('[2]cotton-prices-historical-chart-'!$B$10700:$B$12603,MATCH(A1758,'[2]cotton-prices-historical-chart-'!$A$10700:$A$12603,0))</f>
        <v>1.2111000000000001</v>
      </c>
      <c r="D1758" s="135">
        <f t="shared" si="56"/>
        <v>90.384393000000003</v>
      </c>
      <c r="E1758">
        <f>INDEX('[3]wti-crude-oil-prices-10-year-da'!$B$655:$B$2543,MATCH(A1758,'[3]wti-crude-oil-prices-10-year-da'!$A$655:$A$2543,0))</f>
        <v>91.998000000000005</v>
      </c>
      <c r="F1758">
        <f t="shared" si="55"/>
        <v>6865.8107399999999</v>
      </c>
      <c r="G1758">
        <v>493.71000000000004</v>
      </c>
    </row>
    <row r="1759" spans="1:7" x14ac:dyDescent="0.25">
      <c r="A1759" s="133">
        <v>44615</v>
      </c>
      <c r="B1759" s="134">
        <v>74.64</v>
      </c>
      <c r="C1759" s="134">
        <f>INDEX('[2]cotton-prices-historical-chart-'!$B$10700:$B$12603,MATCH(A1759,'[2]cotton-prices-historical-chart-'!$A$10700:$A$12603,0))</f>
        <v>1.2218</v>
      </c>
      <c r="D1759" s="135">
        <f t="shared" si="56"/>
        <v>91.195152000000007</v>
      </c>
      <c r="E1759">
        <f>INDEX('[3]wti-crude-oil-prices-10-year-da'!$B$655:$B$2543,MATCH(A1759,'[3]wti-crude-oil-prices-10-year-da'!$A$655:$A$2543,0))</f>
        <v>92.1</v>
      </c>
      <c r="F1759">
        <f t="shared" si="55"/>
        <v>6874.3440000000001</v>
      </c>
      <c r="G1759">
        <v>517.33000000000004</v>
      </c>
    </row>
    <row r="1760" spans="1:7" x14ac:dyDescent="0.25">
      <c r="A1760" s="133">
        <v>44616</v>
      </c>
      <c r="B1760" s="134">
        <v>75.400000000000006</v>
      </c>
      <c r="C1760" s="134">
        <f>INDEX('[2]cotton-prices-historical-chart-'!$B$10700:$B$12603,MATCH(A1760,'[2]cotton-prices-historical-chart-'!$A$10700:$A$12603,0))</f>
        <v>1.2121999999999999</v>
      </c>
      <c r="D1760" s="135">
        <f t="shared" si="56"/>
        <v>91.399879999999996</v>
      </c>
      <c r="E1760">
        <f>INDEX('[3]wti-crude-oil-prices-10-year-da'!$B$655:$B$2543,MATCH(A1760,'[3]wti-crude-oil-prices-10-year-da'!$A$655:$A$2543,0))</f>
        <v>92.81</v>
      </c>
      <c r="F1760">
        <f t="shared" si="55"/>
        <v>6997.8740000000007</v>
      </c>
      <c r="G1760">
        <v>489.83000000000004</v>
      </c>
    </row>
    <row r="1761" spans="1:7" x14ac:dyDescent="0.25">
      <c r="A1761" s="133">
        <v>44617</v>
      </c>
      <c r="B1761" s="134">
        <v>75.06</v>
      </c>
      <c r="C1761" s="134">
        <f>INDEX('[2]cotton-prices-historical-chart-'!$B$10700:$B$12603,MATCH(A1761,'[2]cotton-prices-historical-chart-'!$A$10700:$A$12603,0))</f>
        <v>1.2002999999999999</v>
      </c>
      <c r="D1761" s="135">
        <f t="shared" si="56"/>
        <v>90.094517999999994</v>
      </c>
      <c r="E1761">
        <f>INDEX('[3]wti-crude-oil-prices-10-year-da'!$B$655:$B$2543,MATCH(A1761,'[3]wti-crude-oil-prices-10-year-da'!$A$655:$A$2543,0))</f>
        <v>91.59</v>
      </c>
      <c r="F1761">
        <f t="shared" si="55"/>
        <v>6874.7454000000007</v>
      </c>
      <c r="G1761">
        <v>503.25</v>
      </c>
    </row>
    <row r="1762" spans="1:7" x14ac:dyDescent="0.25">
      <c r="A1762" s="133">
        <v>44620</v>
      </c>
      <c r="B1762" s="134">
        <v>75.290000000000006</v>
      </c>
      <c r="C1762" s="134">
        <f>INDEX('[2]cotton-prices-historical-chart-'!$B$10700:$B$12603,MATCH(A1762,'[2]cotton-prices-historical-chart-'!$A$10700:$A$12603,0))</f>
        <v>1.1980999999999999</v>
      </c>
      <c r="D1762" s="135">
        <f t="shared" si="56"/>
        <v>90.204948999999999</v>
      </c>
      <c r="E1762">
        <f>INDEX('[3]wti-crude-oil-prices-10-year-da'!$B$655:$B$2543,MATCH(A1762,'[3]wti-crude-oil-prices-10-year-da'!$A$655:$A$2543,0))</f>
        <v>95.72</v>
      </c>
      <c r="F1762">
        <f t="shared" si="55"/>
        <v>7206.7588000000005</v>
      </c>
      <c r="G1762">
        <v>510.21999999999997</v>
      </c>
    </row>
    <row r="1763" spans="1:7" x14ac:dyDescent="0.25">
      <c r="A1763" s="133">
        <v>44621</v>
      </c>
      <c r="B1763" s="134">
        <v>75.8</v>
      </c>
      <c r="C1763" s="134">
        <f>INDEX('[2]cotton-prices-historical-chart-'!$B$10700:$B$12603,MATCH(A1763,'[2]cotton-prices-historical-chart-'!$A$10700:$A$12603,0))</f>
        <v>1.2275</v>
      </c>
      <c r="D1763" s="135">
        <f t="shared" si="56"/>
        <v>93.044499999999999</v>
      </c>
      <c r="E1763">
        <f>INDEX('[3]wti-crude-oil-prices-10-year-da'!$B$655:$B$2543,MATCH(A1763,'[3]wti-crude-oil-prices-10-year-da'!$A$655:$A$2543,0))</f>
        <v>103.41</v>
      </c>
      <c r="F1763">
        <f t="shared" si="55"/>
        <v>7838.4779999999992</v>
      </c>
      <c r="G1763" t="s">
        <v>241</v>
      </c>
    </row>
    <row r="1764" spans="1:7" x14ac:dyDescent="0.25">
      <c r="A1764" s="133">
        <v>44622</v>
      </c>
      <c r="B1764" s="134">
        <v>75.64</v>
      </c>
      <c r="C1764" s="134">
        <f>INDEX('[2]cotton-prices-historical-chart-'!$B$10700:$B$12603,MATCH(A1764,'[2]cotton-prices-historical-chart-'!$A$10700:$A$12603,0))</f>
        <v>1.1854</v>
      </c>
      <c r="D1764" s="135">
        <f t="shared" si="56"/>
        <v>89.663656000000003</v>
      </c>
      <c r="E1764">
        <f>INDEX('[3]wti-crude-oil-prices-10-year-da'!$B$655:$B$2543,MATCH(A1764,'[3]wti-crude-oil-prices-10-year-da'!$A$655:$A$2543,0))</f>
        <v>110.6</v>
      </c>
      <c r="F1764">
        <f t="shared" si="55"/>
        <v>8365.7839999999997</v>
      </c>
      <c r="G1764">
        <v>528.86</v>
      </c>
    </row>
    <row r="1765" spans="1:7" x14ac:dyDescent="0.25">
      <c r="A1765" s="133">
        <v>44623</v>
      </c>
      <c r="B1765" s="134">
        <v>75.89</v>
      </c>
      <c r="C1765" s="134">
        <f>INDEX('[2]cotton-prices-historical-chart-'!$B$10700:$B$12603,MATCH(A1765,'[2]cotton-prices-historical-chart-'!$A$10700:$A$12603,0))</f>
        <v>1.198</v>
      </c>
      <c r="D1765" s="135">
        <f t="shared" si="56"/>
        <v>90.916219999999996</v>
      </c>
      <c r="E1765">
        <f>INDEX('[3]wti-crude-oil-prices-10-year-da'!$B$655:$B$2543,MATCH(A1765,'[3]wti-crude-oil-prices-10-year-da'!$A$655:$A$2543,0))</f>
        <v>107.67</v>
      </c>
      <c r="F1765">
        <f t="shared" si="55"/>
        <v>8171.0763000000006</v>
      </c>
      <c r="G1765">
        <v>534.56000000000006</v>
      </c>
    </row>
    <row r="1766" spans="1:7" x14ac:dyDescent="0.25">
      <c r="A1766" s="133">
        <v>44624</v>
      </c>
      <c r="B1766" s="134">
        <v>76.42</v>
      </c>
      <c r="C1766" s="134">
        <f>INDEX('[2]cotton-prices-historical-chart-'!$B$10700:$B$12603,MATCH(A1766,'[2]cotton-prices-historical-chart-'!$A$10700:$A$12603,0))</f>
        <v>1.1641999999999999</v>
      </c>
      <c r="D1766" s="135">
        <f t="shared" si="56"/>
        <v>88.968163999999987</v>
      </c>
      <c r="E1766">
        <f>INDEX('[3]wti-crude-oil-prices-10-year-da'!$B$655:$B$2543,MATCH(A1766,'[3]wti-crude-oil-prices-10-year-da'!$A$655:$A$2543,0))</f>
        <v>115.68</v>
      </c>
      <c r="F1766">
        <f t="shared" si="55"/>
        <v>8840.2656000000006</v>
      </c>
      <c r="G1766">
        <v>530.31000000000006</v>
      </c>
    </row>
    <row r="1767" spans="1:7" x14ac:dyDescent="0.25">
      <c r="A1767" s="133">
        <v>44627</v>
      </c>
      <c r="B1767" s="134">
        <v>77.08</v>
      </c>
      <c r="C1767" s="134">
        <f>INDEX('[2]cotton-prices-historical-chart-'!$B$10700:$B$12603,MATCH(A1767,'[2]cotton-prices-historical-chart-'!$A$10700:$A$12603,0))</f>
        <v>1.1694</v>
      </c>
      <c r="D1767" s="135">
        <f t="shared" si="56"/>
        <v>90.137351999999993</v>
      </c>
      <c r="E1767">
        <f>INDEX('[3]wti-crude-oil-prices-10-year-da'!$B$655:$B$2543,MATCH(A1767,'[3]wti-crude-oil-prices-10-year-da'!$A$655:$A$2543,0))</f>
        <v>119.4</v>
      </c>
      <c r="F1767">
        <f t="shared" si="55"/>
        <v>9203.3520000000008</v>
      </c>
      <c r="G1767">
        <v>507.9</v>
      </c>
    </row>
    <row r="1768" spans="1:7" x14ac:dyDescent="0.25">
      <c r="A1768" s="133">
        <v>44628</v>
      </c>
      <c r="B1768" s="134">
        <v>76.92</v>
      </c>
      <c r="C1768" s="134">
        <f>INDEX('[2]cotton-prices-historical-chart-'!$B$10700:$B$12603,MATCH(A1768,'[2]cotton-prices-historical-chart-'!$A$10700:$A$12603,0))</f>
        <v>1.1797</v>
      </c>
      <c r="D1768" s="135">
        <f t="shared" si="56"/>
        <v>90.742524000000003</v>
      </c>
      <c r="E1768">
        <f>INDEX('[3]wti-crude-oil-prices-10-year-da'!$B$655:$B$2543,MATCH(A1768,'[3]wti-crude-oil-prices-10-year-da'!$A$655:$A$2543,0))</f>
        <v>123.7</v>
      </c>
      <c r="F1768">
        <f t="shared" si="55"/>
        <v>9515.0040000000008</v>
      </c>
      <c r="G1768">
        <v>521.39</v>
      </c>
    </row>
    <row r="1769" spans="1:7" x14ac:dyDescent="0.25">
      <c r="A1769" s="133">
        <v>44629</v>
      </c>
      <c r="B1769" s="134">
        <v>76.180000000000007</v>
      </c>
      <c r="C1769" s="134">
        <f>INDEX('[2]cotton-prices-historical-chart-'!$B$10700:$B$12603,MATCH(A1769,'[2]cotton-prices-historical-chart-'!$A$10700:$A$12603,0))</f>
        <v>1.1747000000000001</v>
      </c>
      <c r="D1769" s="135">
        <f t="shared" si="56"/>
        <v>89.488646000000017</v>
      </c>
      <c r="E1769">
        <f>INDEX('[3]wti-crude-oil-prices-10-year-da'!$B$655:$B$2543,MATCH(A1769,'[3]wti-crude-oil-prices-10-year-da'!$A$655:$A$2543,0))</f>
        <v>108.7</v>
      </c>
      <c r="F1769">
        <f t="shared" si="55"/>
        <v>8280.7660000000014</v>
      </c>
      <c r="G1769">
        <v>518.41999999999996</v>
      </c>
    </row>
    <row r="1770" spans="1:7" x14ac:dyDescent="0.25">
      <c r="A1770" s="133">
        <v>44630</v>
      </c>
      <c r="B1770" s="134">
        <v>76.319999999999993</v>
      </c>
      <c r="C1770" s="134">
        <f>INDEX('[2]cotton-prices-historical-chart-'!$B$10700:$B$12603,MATCH(A1770,'[2]cotton-prices-historical-chart-'!$A$10700:$A$12603,0))</f>
        <v>1.1686000000000001</v>
      </c>
      <c r="D1770" s="135">
        <f t="shared" si="56"/>
        <v>89.187551999999997</v>
      </c>
      <c r="E1770">
        <f>INDEX('[3]wti-crude-oil-prices-10-year-da'!$B$655:$B$2543,MATCH(A1770,'[3]wti-crude-oil-prices-10-year-da'!$A$655:$A$2543,0))</f>
        <v>106.02</v>
      </c>
      <c r="F1770">
        <f t="shared" si="55"/>
        <v>8091.4463999999989</v>
      </c>
      <c r="G1770">
        <v>528.72</v>
      </c>
    </row>
    <row r="1771" spans="1:7" x14ac:dyDescent="0.25">
      <c r="A1771" s="133">
        <v>44631</v>
      </c>
      <c r="B1771" s="134">
        <v>76.760000000000005</v>
      </c>
      <c r="C1771" s="134">
        <f>INDEX('[2]cotton-prices-historical-chart-'!$B$10700:$B$12603,MATCH(A1771,'[2]cotton-prices-historical-chart-'!$A$10700:$A$12603,0))</f>
        <v>1.2102999999999999</v>
      </c>
      <c r="D1771" s="135">
        <f t="shared" si="56"/>
        <v>92.902628000000007</v>
      </c>
      <c r="E1771">
        <f>INDEX('[3]wti-crude-oil-prices-10-year-da'!$B$655:$B$2543,MATCH(A1771,'[3]wti-crude-oil-prices-10-year-da'!$A$655:$A$2543,0))</f>
        <v>109.33</v>
      </c>
      <c r="F1771">
        <f t="shared" si="55"/>
        <v>8392.1707999999999</v>
      </c>
      <c r="G1771">
        <v>534.56000000000006</v>
      </c>
    </row>
    <row r="1772" spans="1:7" x14ac:dyDescent="0.25">
      <c r="A1772" s="133">
        <v>44634</v>
      </c>
      <c r="B1772" s="134">
        <v>76.53</v>
      </c>
      <c r="C1772" s="134">
        <f>INDEX('[2]cotton-prices-historical-chart-'!$B$10700:$B$12603,MATCH(A1772,'[2]cotton-prices-historical-chart-'!$A$10700:$A$12603,0))</f>
        <v>1.1877</v>
      </c>
      <c r="D1772" s="135">
        <f t="shared" si="56"/>
        <v>90.894681000000006</v>
      </c>
      <c r="E1772">
        <f>INDEX('[3]wti-crude-oil-prices-10-year-da'!$B$655:$B$2543,MATCH(A1772,'[3]wti-crude-oil-prices-10-year-da'!$A$655:$A$2543,0))</f>
        <v>103.01</v>
      </c>
      <c r="F1772">
        <f t="shared" si="55"/>
        <v>7883.3553000000002</v>
      </c>
      <c r="G1772">
        <v>555.98</v>
      </c>
    </row>
    <row r="1773" spans="1:7" x14ac:dyDescent="0.25">
      <c r="A1773" s="133">
        <v>44635</v>
      </c>
      <c r="B1773" s="134">
        <v>76.28</v>
      </c>
      <c r="C1773" s="134">
        <f>INDEX('[2]cotton-prices-historical-chart-'!$B$10700:$B$12603,MATCH(A1773,'[2]cotton-prices-historical-chart-'!$A$10700:$A$12603,0))</f>
        <v>1.1859999999999999</v>
      </c>
      <c r="D1773" s="135">
        <f t="shared" si="56"/>
        <v>90.46808</v>
      </c>
      <c r="E1773">
        <f>INDEX('[3]wti-crude-oil-prices-10-year-da'!$B$655:$B$2543,MATCH(A1773,'[3]wti-crude-oil-prices-10-year-da'!$A$655:$A$2543,0))</f>
        <v>96.44</v>
      </c>
      <c r="F1773">
        <f t="shared" si="55"/>
        <v>7356.4431999999997</v>
      </c>
      <c r="G1773">
        <v>547.79</v>
      </c>
    </row>
    <row r="1774" spans="1:7" x14ac:dyDescent="0.25">
      <c r="A1774" s="133">
        <v>44636</v>
      </c>
      <c r="B1774" s="134">
        <v>76.14</v>
      </c>
      <c r="C1774" s="134">
        <f>INDEX('[2]cotton-prices-historical-chart-'!$B$10700:$B$12603,MATCH(A1774,'[2]cotton-prices-historical-chart-'!$A$10700:$A$12603,0))</f>
        <v>1.198</v>
      </c>
      <c r="D1774" s="135">
        <f t="shared" si="56"/>
        <v>91.21571999999999</v>
      </c>
      <c r="E1774">
        <f>INDEX('[3]wti-crude-oil-prices-10-year-da'!$B$655:$B$2543,MATCH(A1774,'[3]wti-crude-oil-prices-10-year-da'!$A$655:$A$2543,0))</f>
        <v>95.04</v>
      </c>
      <c r="F1774">
        <f t="shared" si="55"/>
        <v>7236.3456000000006</v>
      </c>
      <c r="G1774">
        <v>551.08999999999992</v>
      </c>
    </row>
    <row r="1775" spans="1:7" x14ac:dyDescent="0.25">
      <c r="A1775" s="133">
        <v>44637</v>
      </c>
      <c r="B1775" s="134">
        <v>75.959999999999994</v>
      </c>
      <c r="C1775" s="134">
        <f>INDEX('[2]cotton-prices-historical-chart-'!$B$10700:$B$12603,MATCH(A1775,'[2]cotton-prices-historical-chart-'!$A$10700:$A$12603,0))</f>
        <v>1.2185999999999999</v>
      </c>
      <c r="D1775" s="135">
        <f t="shared" si="56"/>
        <v>92.564855999999992</v>
      </c>
      <c r="E1775">
        <f>INDEX('[3]wti-crude-oil-prices-10-year-da'!$B$655:$B$2543,MATCH(A1775,'[3]wti-crude-oil-prices-10-year-da'!$A$655:$A$2543,0))</f>
        <v>102.714</v>
      </c>
      <c r="F1775">
        <f t="shared" si="55"/>
        <v>7802.1554399999995</v>
      </c>
      <c r="G1775">
        <v>527.99</v>
      </c>
    </row>
    <row r="1776" spans="1:7" x14ac:dyDescent="0.25">
      <c r="A1776" s="133">
        <v>44638</v>
      </c>
      <c r="B1776" s="134">
        <v>75.97</v>
      </c>
      <c r="C1776" s="134">
        <f>INDEX('[2]cotton-prices-historical-chart-'!$B$10700:$B$12603,MATCH(A1776,'[2]cotton-prices-historical-chart-'!$A$10700:$A$12603,0))</f>
        <v>1.2685999999999999</v>
      </c>
      <c r="D1776" s="135">
        <f t="shared" si="56"/>
        <v>96.375541999999996</v>
      </c>
      <c r="E1776">
        <f>INDEX('[3]wti-crude-oil-prices-10-year-da'!$B$655:$B$2543,MATCH(A1776,'[3]wti-crude-oil-prices-10-year-da'!$A$655:$A$2543,0))</f>
        <v>104.056</v>
      </c>
      <c r="F1776">
        <f t="shared" si="55"/>
        <v>7905.1343200000001</v>
      </c>
      <c r="G1776" t="s">
        <v>241</v>
      </c>
    </row>
    <row r="1777" spans="1:7" x14ac:dyDescent="0.25">
      <c r="A1777" s="133">
        <v>44641</v>
      </c>
      <c r="B1777" s="134">
        <v>76.290000000000006</v>
      </c>
      <c r="C1777" s="134">
        <f>INDEX('[2]cotton-prices-historical-chart-'!$B$10700:$B$12603,MATCH(A1777,'[2]cotton-prices-historical-chart-'!$A$10700:$A$12603,0))</f>
        <v>1.3001</v>
      </c>
      <c r="D1777" s="135">
        <f t="shared" si="56"/>
        <v>99.184629000000015</v>
      </c>
      <c r="E1777">
        <f>INDEX('[3]wti-crude-oil-prices-10-year-da'!$B$655:$B$2543,MATCH(A1777,'[3]wti-crude-oil-prices-10-year-da'!$A$655:$A$2543,0))</f>
        <v>110.83</v>
      </c>
      <c r="F1777">
        <f t="shared" si="55"/>
        <v>8455.2206999999999</v>
      </c>
      <c r="G1777">
        <v>520.87</v>
      </c>
    </row>
    <row r="1778" spans="1:7" x14ac:dyDescent="0.25">
      <c r="A1778" s="133">
        <v>44642</v>
      </c>
      <c r="B1778" s="134">
        <v>76.099999999999994</v>
      </c>
      <c r="C1778" s="134">
        <f>INDEX('[2]cotton-prices-historical-chart-'!$B$10700:$B$12603,MATCH(A1778,'[2]cotton-prices-historical-chart-'!$A$10700:$A$12603,0))</f>
        <v>1.3004</v>
      </c>
      <c r="D1778" s="135">
        <f t="shared" si="56"/>
        <v>98.960439999999991</v>
      </c>
      <c r="E1778">
        <f>INDEX('[3]wti-crude-oil-prices-10-year-da'!$B$655:$B$2543,MATCH(A1778,'[3]wti-crude-oil-prices-10-year-da'!$A$655:$A$2543,0))</f>
        <v>109.768</v>
      </c>
      <c r="F1778">
        <f t="shared" si="55"/>
        <v>8353.3447999999989</v>
      </c>
      <c r="G1778">
        <v>513.08999999999992</v>
      </c>
    </row>
    <row r="1779" spans="1:7" x14ac:dyDescent="0.25">
      <c r="A1779" s="133">
        <v>44643</v>
      </c>
      <c r="B1779" s="134">
        <v>76.540000000000006</v>
      </c>
      <c r="C1779" s="134">
        <f>INDEX('[2]cotton-prices-historical-chart-'!$B$10700:$B$12603,MATCH(A1779,'[2]cotton-prices-historical-chart-'!$A$10700:$A$12603,0))</f>
        <v>1.3003</v>
      </c>
      <c r="D1779" s="135">
        <f t="shared" si="56"/>
        <v>99.524962000000002</v>
      </c>
      <c r="E1779">
        <f>INDEX('[3]wti-crude-oil-prices-10-year-da'!$B$655:$B$2543,MATCH(A1779,'[3]wti-crude-oil-prices-10-year-da'!$A$655:$A$2543,0))</f>
        <v>114.93</v>
      </c>
      <c r="F1779">
        <f t="shared" si="55"/>
        <v>8796.7422000000006</v>
      </c>
      <c r="G1779">
        <v>527.79</v>
      </c>
    </row>
    <row r="1780" spans="1:7" x14ac:dyDescent="0.25">
      <c r="A1780" s="133">
        <v>44644</v>
      </c>
      <c r="B1780" s="134">
        <v>76.31</v>
      </c>
      <c r="C1780" s="134">
        <f>INDEX('[2]cotton-prices-historical-chart-'!$B$10700:$B$12603,MATCH(A1780,'[2]cotton-prices-historical-chart-'!$A$10700:$A$12603,0))</f>
        <v>1.3089999999999999</v>
      </c>
      <c r="D1780" s="135">
        <f t="shared" si="56"/>
        <v>99.889790000000005</v>
      </c>
      <c r="E1780">
        <f>INDEX('[3]wti-crude-oil-prices-10-year-da'!$B$655:$B$2543,MATCH(A1780,'[3]wti-crude-oil-prices-10-year-da'!$A$655:$A$2543,0))</f>
        <v>112.34</v>
      </c>
      <c r="F1780">
        <f t="shared" si="55"/>
        <v>8572.6653999999999</v>
      </c>
      <c r="G1780">
        <v>539.95000000000005</v>
      </c>
    </row>
    <row r="1781" spans="1:7" x14ac:dyDescent="0.25">
      <c r="A1781" s="133">
        <v>44645</v>
      </c>
      <c r="B1781" s="134">
        <v>76.27</v>
      </c>
      <c r="C1781" s="134">
        <f>INDEX('[2]cotton-prices-historical-chart-'!$B$10700:$B$12603,MATCH(A1781,'[2]cotton-prices-historical-chart-'!$A$10700:$A$12603,0))</f>
        <v>1.359</v>
      </c>
      <c r="D1781" s="135">
        <f t="shared" si="56"/>
        <v>103.65092999999999</v>
      </c>
      <c r="E1781">
        <f>INDEX('[3]wti-crude-oil-prices-10-year-da'!$B$655:$B$2543,MATCH(A1781,'[3]wti-crude-oil-prices-10-year-da'!$A$655:$A$2543,0))</f>
        <v>113.9</v>
      </c>
      <c r="F1781">
        <f t="shared" si="55"/>
        <v>8687.1530000000002</v>
      </c>
      <c r="G1781">
        <v>543.15</v>
      </c>
    </row>
    <row r="1782" spans="1:7" x14ac:dyDescent="0.25">
      <c r="A1782" s="133">
        <v>44648</v>
      </c>
      <c r="B1782" s="134">
        <v>76.069999999999993</v>
      </c>
      <c r="C1782" s="134">
        <f>INDEX('[2]cotton-prices-historical-chart-'!$B$10700:$B$12603,MATCH(A1782,'[2]cotton-prices-historical-chart-'!$A$10700:$A$12603,0))</f>
        <v>1.3907</v>
      </c>
      <c r="D1782" s="135">
        <f t="shared" si="56"/>
        <v>105.790549</v>
      </c>
      <c r="E1782">
        <f>INDEX('[3]wti-crude-oil-prices-10-year-da'!$B$655:$B$2543,MATCH(A1782,'[3]wti-crude-oil-prices-10-year-da'!$A$655:$A$2543,0))</f>
        <v>105.96</v>
      </c>
      <c r="F1782">
        <f t="shared" si="55"/>
        <v>8060.377199999999</v>
      </c>
      <c r="G1782">
        <v>519.95000000000005</v>
      </c>
    </row>
    <row r="1783" spans="1:7" x14ac:dyDescent="0.25">
      <c r="A1783" s="133">
        <v>44649</v>
      </c>
      <c r="B1783" s="134">
        <v>75.67</v>
      </c>
      <c r="C1783" s="134">
        <f>INDEX('[2]cotton-prices-historical-chart-'!$B$10700:$B$12603,MATCH(A1783,'[2]cotton-prices-historical-chart-'!$A$10700:$A$12603,0))</f>
        <v>1.3681000000000001</v>
      </c>
      <c r="D1783" s="135">
        <f t="shared" si="56"/>
        <v>103.52412700000001</v>
      </c>
      <c r="E1783">
        <f>INDEX('[3]wti-crude-oil-prices-10-year-da'!$B$655:$B$2543,MATCH(A1783,'[3]wti-crude-oil-prices-10-year-da'!$A$655:$A$2543,0))</f>
        <v>104.24</v>
      </c>
      <c r="F1783">
        <f t="shared" si="55"/>
        <v>7887.8407999999999</v>
      </c>
      <c r="G1783">
        <v>484.3</v>
      </c>
    </row>
    <row r="1784" spans="1:7" x14ac:dyDescent="0.25">
      <c r="A1784" s="133">
        <v>44650</v>
      </c>
      <c r="B1784" s="134">
        <v>75.83</v>
      </c>
      <c r="C1784" s="134">
        <f>INDEX('[2]cotton-prices-historical-chart-'!$B$10700:$B$12603,MATCH(A1784,'[2]cotton-prices-historical-chart-'!$A$10700:$A$12603,0))</f>
        <v>1.3984000000000001</v>
      </c>
      <c r="D1784" s="135">
        <f t="shared" si="56"/>
        <v>106.040672</v>
      </c>
      <c r="E1784">
        <f>INDEX('[3]wti-crude-oil-prices-10-year-da'!$B$655:$B$2543,MATCH(A1784,'[3]wti-crude-oil-prices-10-year-da'!$A$655:$A$2543,0))</f>
        <v>107.82</v>
      </c>
      <c r="F1784">
        <f t="shared" si="55"/>
        <v>8175.9905999999992</v>
      </c>
      <c r="G1784">
        <v>457.3</v>
      </c>
    </row>
    <row r="1785" spans="1:7" x14ac:dyDescent="0.25">
      <c r="A1785" s="133">
        <v>44651</v>
      </c>
      <c r="B1785" s="134">
        <v>75.92</v>
      </c>
      <c r="C1785" s="134">
        <f>INDEX('[2]cotton-prices-historical-chart-'!$B$10700:$B$12603,MATCH(A1785,'[2]cotton-prices-historical-chart-'!$A$10700:$A$12603,0))</f>
        <v>1.3569</v>
      </c>
      <c r="D1785" s="135">
        <f t="shared" si="56"/>
        <v>103.01584800000001</v>
      </c>
      <c r="E1785">
        <f>INDEX('[3]wti-crude-oil-prices-10-year-da'!$B$655:$B$2543,MATCH(A1785,'[3]wti-crude-oil-prices-10-year-da'!$A$655:$A$2543,0))</f>
        <v>100.28</v>
      </c>
      <c r="F1785">
        <f t="shared" si="55"/>
        <v>7613.2575999999999</v>
      </c>
      <c r="G1785">
        <v>436</v>
      </c>
    </row>
    <row r="1786" spans="1:7" x14ac:dyDescent="0.25">
      <c r="A1786" s="133">
        <v>44652</v>
      </c>
      <c r="B1786" s="134">
        <v>75.98</v>
      </c>
      <c r="C1786" s="134">
        <f>INDEX('[2]cotton-prices-historical-chart-'!$B$10700:$B$12603,MATCH(A1786,'[2]cotton-prices-historical-chart-'!$A$10700:$A$12603,0))</f>
        <v>1.3454999999999999</v>
      </c>
      <c r="D1786" s="135">
        <f t="shared" si="56"/>
        <v>102.23108999999999</v>
      </c>
      <c r="E1786">
        <f>INDEX('[3]wti-crude-oil-prices-10-year-da'!$B$655:$B$2543,MATCH(A1786,'[3]wti-crude-oil-prices-10-year-da'!$A$655:$A$2543,0))</f>
        <v>99.27</v>
      </c>
      <c r="F1786">
        <f t="shared" si="55"/>
        <v>7542.5346</v>
      </c>
      <c r="G1786">
        <v>436.15</v>
      </c>
    </row>
    <row r="1787" spans="1:7" x14ac:dyDescent="0.25">
      <c r="A1787" s="133">
        <v>44655</v>
      </c>
      <c r="B1787" s="134">
        <v>75.45</v>
      </c>
      <c r="C1787" s="134">
        <f>INDEX('[2]cotton-prices-historical-chart-'!$B$10700:$B$12603,MATCH(A1787,'[2]cotton-prices-historical-chart-'!$A$10700:$A$12603,0))</f>
        <v>1.3794</v>
      </c>
      <c r="D1787" s="135">
        <f t="shared" si="56"/>
        <v>104.07573000000001</v>
      </c>
      <c r="E1787">
        <f>INDEX('[3]wti-crude-oil-prices-10-year-da'!$B$655:$B$2543,MATCH(A1787,'[3]wti-crude-oil-prices-10-year-da'!$A$655:$A$2543,0))</f>
        <v>103.28</v>
      </c>
      <c r="F1787">
        <f t="shared" si="55"/>
        <v>7792.4760000000006</v>
      </c>
      <c r="G1787">
        <v>455.35</v>
      </c>
    </row>
    <row r="1788" spans="1:7" x14ac:dyDescent="0.25">
      <c r="A1788" s="133">
        <v>44656</v>
      </c>
      <c r="B1788" s="134">
        <v>75.45</v>
      </c>
      <c r="C1788" s="134">
        <f>INDEX('[2]cotton-prices-historical-chart-'!$B$10700:$B$12603,MATCH(A1788,'[2]cotton-prices-historical-chart-'!$A$10700:$A$12603,0))</f>
        <v>1.3753</v>
      </c>
      <c r="D1788" s="135">
        <f t="shared" si="56"/>
        <v>103.766385</v>
      </c>
      <c r="E1788">
        <f>INDEX('[3]wti-crude-oil-prices-10-year-da'!$B$655:$B$2543,MATCH(A1788,'[3]wti-crude-oil-prices-10-year-da'!$A$655:$A$2543,0))</f>
        <v>101.96</v>
      </c>
      <c r="F1788">
        <f t="shared" si="55"/>
        <v>7692.8819999999996</v>
      </c>
      <c r="G1788">
        <v>459.2</v>
      </c>
    </row>
    <row r="1789" spans="1:7" x14ac:dyDescent="0.25">
      <c r="A1789" s="133">
        <v>44657</v>
      </c>
      <c r="B1789" s="134">
        <v>75.930000000000007</v>
      </c>
      <c r="C1789" s="134">
        <f>INDEX('[2]cotton-prices-historical-chart-'!$B$10700:$B$12603,MATCH(A1789,'[2]cotton-prices-historical-chart-'!$A$10700:$A$12603,0))</f>
        <v>1.3569</v>
      </c>
      <c r="D1789" s="135">
        <f t="shared" si="56"/>
        <v>103.02941700000001</v>
      </c>
      <c r="E1789">
        <f>INDEX('[3]wti-crude-oil-prices-10-year-da'!$B$655:$B$2543,MATCH(A1789,'[3]wti-crude-oil-prices-10-year-da'!$A$655:$A$2543,0))</f>
        <v>96.23</v>
      </c>
      <c r="F1789">
        <f t="shared" si="55"/>
        <v>7306.7439000000013</v>
      </c>
      <c r="G1789">
        <v>446.45</v>
      </c>
    </row>
    <row r="1790" spans="1:7" x14ac:dyDescent="0.25">
      <c r="A1790" s="133">
        <v>44658</v>
      </c>
      <c r="B1790" s="134">
        <v>75.91</v>
      </c>
      <c r="C1790" s="134">
        <f>INDEX('[2]cotton-prices-historical-chart-'!$B$10700:$B$12603,MATCH(A1790,'[2]cotton-prices-historical-chart-'!$A$10700:$A$12603,0))</f>
        <v>1.3320000000000001</v>
      </c>
      <c r="D1790" s="135">
        <f t="shared" si="56"/>
        <v>101.11212</v>
      </c>
      <c r="E1790">
        <f>INDEX('[3]wti-crude-oil-prices-10-year-da'!$B$655:$B$2543,MATCH(A1790,'[3]wti-crude-oil-prices-10-year-da'!$A$655:$A$2543,0))</f>
        <v>96.03</v>
      </c>
      <c r="F1790">
        <f t="shared" si="55"/>
        <v>7289.6372999999994</v>
      </c>
      <c r="G1790">
        <v>445.85</v>
      </c>
    </row>
    <row r="1791" spans="1:7" x14ac:dyDescent="0.25">
      <c r="A1791" s="133">
        <v>44659</v>
      </c>
      <c r="B1791" s="134">
        <v>75.94</v>
      </c>
      <c r="C1791" s="134">
        <f>INDEX('[2]cotton-prices-historical-chart-'!$B$10700:$B$12603,MATCH(A1791,'[2]cotton-prices-historical-chart-'!$A$10700:$A$12603,0))</f>
        <v>1.3241000000000001</v>
      </c>
      <c r="D1791" s="135">
        <f t="shared" si="56"/>
        <v>100.552154</v>
      </c>
      <c r="E1791">
        <f>INDEX('[3]wti-crude-oil-prices-10-year-da'!$B$655:$B$2543,MATCH(A1791,'[3]wti-crude-oil-prices-10-year-da'!$A$655:$A$2543,0))</f>
        <v>98.26</v>
      </c>
      <c r="F1791">
        <f t="shared" si="55"/>
        <v>7461.8644000000004</v>
      </c>
      <c r="G1791">
        <v>444.5</v>
      </c>
    </row>
    <row r="1792" spans="1:7" x14ac:dyDescent="0.25">
      <c r="A1792" s="133">
        <v>44662</v>
      </c>
      <c r="B1792" s="134">
        <v>75.83</v>
      </c>
      <c r="C1792" s="134">
        <f>INDEX('[2]cotton-prices-historical-chart-'!$B$10700:$B$12603,MATCH(A1792,'[2]cotton-prices-historical-chart-'!$A$10700:$A$12603,0))</f>
        <v>1.3529</v>
      </c>
      <c r="D1792" s="135">
        <f t="shared" si="56"/>
        <v>102.590407</v>
      </c>
      <c r="E1792">
        <f>INDEX('[3]wti-crude-oil-prices-10-year-da'!$B$655:$B$2543,MATCH(A1792,'[3]wti-crude-oil-prices-10-year-da'!$A$655:$A$2543,0))</f>
        <v>94.29</v>
      </c>
      <c r="F1792">
        <f t="shared" si="55"/>
        <v>7150.0107000000007</v>
      </c>
      <c r="G1792">
        <v>443.55</v>
      </c>
    </row>
    <row r="1793" spans="1:7" x14ac:dyDescent="0.25">
      <c r="A1793" s="133">
        <v>44663</v>
      </c>
      <c r="B1793" s="134">
        <v>76.150000000000006</v>
      </c>
      <c r="C1793" s="134">
        <f>INDEX('[2]cotton-prices-historical-chart-'!$B$10700:$B$12603,MATCH(A1793,'[2]cotton-prices-historical-chart-'!$A$10700:$A$12603,0))</f>
        <v>1.3851</v>
      </c>
      <c r="D1793" s="135">
        <f t="shared" si="56"/>
        <v>105.47536500000001</v>
      </c>
      <c r="E1793">
        <f>INDEX('[3]wti-crude-oil-prices-10-year-da'!$B$655:$B$2543,MATCH(A1793,'[3]wti-crude-oil-prices-10-year-da'!$A$655:$A$2543,0))</f>
        <v>100.6</v>
      </c>
      <c r="F1793">
        <f t="shared" si="55"/>
        <v>7660.6900000000005</v>
      </c>
      <c r="G1793">
        <v>439.45</v>
      </c>
    </row>
    <row r="1794" spans="1:7" x14ac:dyDescent="0.25">
      <c r="A1794" s="133">
        <v>44664</v>
      </c>
      <c r="B1794" s="134">
        <v>76.12</v>
      </c>
      <c r="C1794" s="134">
        <f>INDEX('[2]cotton-prices-historical-chart-'!$B$10700:$B$12603,MATCH(A1794,'[2]cotton-prices-historical-chart-'!$A$10700:$A$12603,0))</f>
        <v>1.4277</v>
      </c>
      <c r="D1794" s="135">
        <f t="shared" si="56"/>
        <v>108.676524</v>
      </c>
      <c r="E1794">
        <f>INDEX('[3]wti-crude-oil-prices-10-year-da'!$B$655:$B$2543,MATCH(A1794,'[3]wti-crude-oil-prices-10-year-da'!$A$655:$A$2543,0))</f>
        <v>104.25</v>
      </c>
      <c r="F1794">
        <f t="shared" si="55"/>
        <v>7935.51</v>
      </c>
      <c r="G1794">
        <v>447.9</v>
      </c>
    </row>
    <row r="1795" spans="1:7" x14ac:dyDescent="0.25">
      <c r="A1795" s="133">
        <v>44665</v>
      </c>
      <c r="B1795" s="134">
        <v>76.3</v>
      </c>
      <c r="C1795" s="134">
        <f>INDEX('[2]cotton-prices-historical-chart-'!$B$10700:$B$12603,MATCH(A1795,'[2]cotton-prices-historical-chart-'!$A$10700:$A$12603,0))</f>
        <v>1.4198</v>
      </c>
      <c r="D1795" s="135">
        <f t="shared" si="56"/>
        <v>108.33073999999999</v>
      </c>
      <c r="E1795">
        <f>INDEX('[3]wti-crude-oil-prices-10-year-da'!$B$655:$B$2543,MATCH(A1795,'[3]wti-crude-oil-prices-10-year-da'!$A$655:$A$2543,0))</f>
        <v>106.836</v>
      </c>
      <c r="F1795">
        <f t="shared" ref="F1795:F1858" si="57">IFERROR(E1795*B1795,"")</f>
        <v>8151.5867999999991</v>
      </c>
      <c r="G1795" t="s">
        <v>241</v>
      </c>
    </row>
    <row r="1796" spans="1:7" x14ac:dyDescent="0.25">
      <c r="A1796" s="133">
        <v>44669</v>
      </c>
      <c r="B1796" s="134">
        <v>76.290000000000006</v>
      </c>
      <c r="C1796" s="134">
        <f>INDEX('[2]cotton-prices-historical-chart-'!$B$10700:$B$12603,MATCH(A1796,'[2]cotton-prices-historical-chart-'!$A$10700:$A$12603,0))</f>
        <v>1.4474</v>
      </c>
      <c r="D1796" s="135">
        <f t="shared" si="56"/>
        <v>110.42214600000001</v>
      </c>
      <c r="E1796">
        <f>INDEX('[3]wti-crude-oil-prices-10-year-da'!$B$655:$B$2543,MATCH(A1796,'[3]wti-crude-oil-prices-10-year-da'!$A$655:$A$2543,0))</f>
        <v>107.97</v>
      </c>
      <c r="F1796">
        <f t="shared" si="57"/>
        <v>8237.0313000000006</v>
      </c>
      <c r="G1796">
        <v>440.9</v>
      </c>
    </row>
    <row r="1797" spans="1:7" x14ac:dyDescent="0.25">
      <c r="A1797" s="133">
        <v>44670</v>
      </c>
      <c r="B1797" s="134">
        <v>76.45</v>
      </c>
      <c r="C1797" s="134">
        <f>INDEX('[2]cotton-prices-historical-chart-'!$B$10700:$B$12603,MATCH(A1797,'[2]cotton-prices-historical-chart-'!$A$10700:$A$12603,0))</f>
        <v>1.3968</v>
      </c>
      <c r="D1797" s="135">
        <f t="shared" si="56"/>
        <v>106.78536000000001</v>
      </c>
      <c r="E1797">
        <f>INDEX('[3]wti-crude-oil-prices-10-year-da'!$B$655:$B$2543,MATCH(A1797,'[3]wti-crude-oil-prices-10-year-da'!$A$655:$A$2543,0))</f>
        <v>102.254</v>
      </c>
      <c r="F1797">
        <f t="shared" si="57"/>
        <v>7817.3183000000008</v>
      </c>
      <c r="G1797">
        <v>438.15</v>
      </c>
    </row>
    <row r="1798" spans="1:7" x14ac:dyDescent="0.25">
      <c r="A1798" s="133">
        <v>44671</v>
      </c>
      <c r="B1798" s="134">
        <v>76.27</v>
      </c>
      <c r="C1798" s="134">
        <f>INDEX('[2]cotton-prices-historical-chart-'!$B$10700:$B$12603,MATCH(A1798,'[2]cotton-prices-historical-chart-'!$A$10700:$A$12603,0))</f>
        <v>1.4038999999999999</v>
      </c>
      <c r="D1798" s="135">
        <f t="shared" si="56"/>
        <v>107.07545299999998</v>
      </c>
      <c r="E1798">
        <f>INDEX('[3]wti-crude-oil-prices-10-year-da'!$B$655:$B$2543,MATCH(A1798,'[3]wti-crude-oil-prices-10-year-da'!$A$655:$A$2543,0))</f>
        <v>102.30200000000001</v>
      </c>
      <c r="F1798">
        <f t="shared" si="57"/>
        <v>7802.5735400000003</v>
      </c>
      <c r="G1798">
        <v>444</v>
      </c>
    </row>
    <row r="1799" spans="1:7" x14ac:dyDescent="0.25">
      <c r="A1799" s="133">
        <v>44672</v>
      </c>
      <c r="B1799" s="134">
        <v>76.260000000000005</v>
      </c>
      <c r="C1799" s="134">
        <f>INDEX('[2]cotton-prices-historical-chart-'!$B$10700:$B$12603,MATCH(A1799,'[2]cotton-prices-historical-chart-'!$A$10700:$A$12603,0))</f>
        <v>1.3858999999999999</v>
      </c>
      <c r="D1799" s="135">
        <f t="shared" si="56"/>
        <v>105.688734</v>
      </c>
      <c r="E1799">
        <f>INDEX('[3]wti-crude-oil-prices-10-year-da'!$B$655:$B$2543,MATCH(A1799,'[3]wti-crude-oil-prices-10-year-da'!$A$655:$A$2543,0))</f>
        <v>103.79</v>
      </c>
      <c r="F1799">
        <f t="shared" si="57"/>
        <v>7915.0254000000014</v>
      </c>
      <c r="G1799">
        <v>444.55</v>
      </c>
    </row>
    <row r="1800" spans="1:7" x14ac:dyDescent="0.25">
      <c r="A1800" s="133">
        <v>44673</v>
      </c>
      <c r="B1800" s="134">
        <v>76.47</v>
      </c>
      <c r="C1800" s="134">
        <f>INDEX('[2]cotton-prices-historical-chart-'!$B$10700:$B$12603,MATCH(A1800,'[2]cotton-prices-historical-chart-'!$A$10700:$A$12603,0))</f>
        <v>1.3946000000000001</v>
      </c>
      <c r="D1800" s="135">
        <f t="shared" si="56"/>
        <v>106.64506200000001</v>
      </c>
      <c r="E1800">
        <f>INDEX('[3]wti-crude-oil-prices-10-year-da'!$B$655:$B$2543,MATCH(A1800,'[3]wti-crude-oil-prices-10-year-da'!$A$655:$A$2543,0))</f>
        <v>102.07</v>
      </c>
      <c r="F1800">
        <f t="shared" si="57"/>
        <v>7805.2928999999995</v>
      </c>
      <c r="G1800">
        <v>445.9</v>
      </c>
    </row>
    <row r="1801" spans="1:7" x14ac:dyDescent="0.25">
      <c r="A1801" s="133">
        <v>44676</v>
      </c>
      <c r="B1801" s="134">
        <v>76.55</v>
      </c>
      <c r="C1801" s="134">
        <f>INDEX('[2]cotton-prices-historical-chart-'!$B$10700:$B$12603,MATCH(A1801,'[2]cotton-prices-historical-chart-'!$A$10700:$A$12603,0))</f>
        <v>1.4140999999999999</v>
      </c>
      <c r="D1801" s="135">
        <f t="shared" si="56"/>
        <v>108.24935499999999</v>
      </c>
      <c r="E1801">
        <f>INDEX('[3]wti-crude-oil-prices-10-year-da'!$B$655:$B$2543,MATCH(A1801,'[3]wti-crude-oil-prices-10-year-da'!$A$655:$A$2543,0))</f>
        <v>98.54</v>
      </c>
      <c r="F1801">
        <f t="shared" si="57"/>
        <v>7543.2370000000001</v>
      </c>
      <c r="G1801">
        <v>440</v>
      </c>
    </row>
    <row r="1802" spans="1:7" x14ac:dyDescent="0.25">
      <c r="A1802" s="133">
        <v>44677</v>
      </c>
      <c r="B1802" s="134">
        <v>76.78</v>
      </c>
      <c r="C1802" s="134">
        <f>INDEX('[2]cotton-prices-historical-chart-'!$B$10700:$B$12603,MATCH(A1802,'[2]cotton-prices-historical-chart-'!$A$10700:$A$12603,0))</f>
        <v>1.4116</v>
      </c>
      <c r="D1802" s="135">
        <f t="shared" si="56"/>
        <v>108.382648</v>
      </c>
      <c r="E1802">
        <f>INDEX('[3]wti-crude-oil-prices-10-year-da'!$B$655:$B$2543,MATCH(A1802,'[3]wti-crude-oil-prices-10-year-da'!$A$655:$A$2543,0))</f>
        <v>101.7</v>
      </c>
      <c r="F1802">
        <f t="shared" si="57"/>
        <v>7808.5260000000007</v>
      </c>
      <c r="G1802">
        <v>443.95</v>
      </c>
    </row>
    <row r="1803" spans="1:7" x14ac:dyDescent="0.25">
      <c r="A1803" s="133">
        <v>44678</v>
      </c>
      <c r="B1803" s="134">
        <v>76.459999999999994</v>
      </c>
      <c r="C1803" s="134">
        <f>INDEX('[2]cotton-prices-historical-chart-'!$B$10700:$B$12603,MATCH(A1803,'[2]cotton-prices-historical-chart-'!$A$10700:$A$12603,0))</f>
        <v>1.4392</v>
      </c>
      <c r="D1803" s="135">
        <f t="shared" si="56"/>
        <v>110.04123199999999</v>
      </c>
      <c r="E1803">
        <f>INDEX('[3]wti-crude-oil-prices-10-year-da'!$B$655:$B$2543,MATCH(A1803,'[3]wti-crude-oil-prices-10-year-da'!$A$655:$A$2543,0))</f>
        <v>102.02</v>
      </c>
      <c r="F1803">
        <f t="shared" si="57"/>
        <v>7800.4491999999991</v>
      </c>
      <c r="G1803">
        <v>434</v>
      </c>
    </row>
    <row r="1804" spans="1:7" x14ac:dyDescent="0.25">
      <c r="A1804" s="133">
        <v>44679</v>
      </c>
      <c r="B1804" s="134">
        <v>76.599999999999994</v>
      </c>
      <c r="C1804" s="134">
        <f>INDEX('[2]cotton-prices-historical-chart-'!$B$10700:$B$12603,MATCH(A1804,'[2]cotton-prices-historical-chart-'!$A$10700:$A$12603,0))</f>
        <v>1.4984</v>
      </c>
      <c r="D1804" s="135">
        <f t="shared" si="56"/>
        <v>114.77743999999998</v>
      </c>
      <c r="E1804">
        <f>INDEX('[3]wti-crude-oil-prices-10-year-da'!$B$655:$B$2543,MATCH(A1804,'[3]wti-crude-oil-prices-10-year-da'!$A$655:$A$2543,0))</f>
        <v>105.36</v>
      </c>
      <c r="F1804">
        <f t="shared" si="57"/>
        <v>8070.5759999999991</v>
      </c>
      <c r="G1804">
        <v>434.75</v>
      </c>
    </row>
    <row r="1805" spans="1:7" x14ac:dyDescent="0.25">
      <c r="A1805" s="133">
        <v>44680</v>
      </c>
      <c r="B1805" s="134">
        <v>76.52</v>
      </c>
      <c r="C1805" s="134">
        <f>INDEX('[2]cotton-prices-historical-chart-'!$B$10700:$B$12603,MATCH(A1805,'[2]cotton-prices-historical-chart-'!$A$10700:$A$12603,0))</f>
        <v>1.4697</v>
      </c>
      <c r="D1805" s="135">
        <f t="shared" si="56"/>
        <v>112.461444</v>
      </c>
      <c r="E1805">
        <f>INDEX('[3]wti-crude-oil-prices-10-year-da'!$B$655:$B$2543,MATCH(A1805,'[3]wti-crude-oil-prices-10-year-da'!$A$655:$A$2543,0))</f>
        <v>104.69</v>
      </c>
      <c r="F1805">
        <f t="shared" si="57"/>
        <v>8010.8787999999995</v>
      </c>
      <c r="G1805">
        <v>436.25</v>
      </c>
    </row>
    <row r="1806" spans="1:7" x14ac:dyDescent="0.25">
      <c r="A1806" s="133">
        <v>44683</v>
      </c>
      <c r="B1806" s="134">
        <v>76.52</v>
      </c>
      <c r="C1806" s="134">
        <f>INDEX('[2]cotton-prices-historical-chart-'!$B$10700:$B$12603,MATCH(A1806,'[2]cotton-prices-historical-chart-'!$A$10700:$A$12603,0))</f>
        <v>1.5081</v>
      </c>
      <c r="D1806" s="135">
        <f t="shared" si="56"/>
        <v>115.399812</v>
      </c>
      <c r="E1806">
        <f>INDEX('[3]wti-crude-oil-prices-10-year-da'!$B$655:$B$2543,MATCH(A1806,'[3]wti-crude-oil-prices-10-year-da'!$A$655:$A$2543,0))</f>
        <v>105.17</v>
      </c>
      <c r="F1806">
        <f t="shared" si="57"/>
        <v>8047.6084000000001</v>
      </c>
      <c r="G1806">
        <v>420.15</v>
      </c>
    </row>
    <row r="1807" spans="1:7" x14ac:dyDescent="0.25">
      <c r="A1807" s="133">
        <v>44684</v>
      </c>
      <c r="B1807" s="134">
        <v>76.459999999999994</v>
      </c>
      <c r="C1807" s="134">
        <f>INDEX('[2]cotton-prices-historical-chart-'!$B$10700:$B$12603,MATCH(A1807,'[2]cotton-prices-historical-chart-'!$A$10700:$A$12603,0))</f>
        <v>1.5007999999999999</v>
      </c>
      <c r="D1807" s="135">
        <f t="shared" si="56"/>
        <v>114.75116799999998</v>
      </c>
      <c r="E1807">
        <f>INDEX('[3]wti-crude-oil-prices-10-year-da'!$B$655:$B$2543,MATCH(A1807,'[3]wti-crude-oil-prices-10-year-da'!$A$655:$A$2543,0))</f>
        <v>102.41</v>
      </c>
      <c r="F1807">
        <f t="shared" si="57"/>
        <v>7830.2685999999994</v>
      </c>
      <c r="G1807" t="s">
        <v>241</v>
      </c>
    </row>
    <row r="1808" spans="1:7" x14ac:dyDescent="0.25">
      <c r="A1808" s="133">
        <v>44685</v>
      </c>
      <c r="B1808" s="134">
        <v>76</v>
      </c>
      <c r="C1808" s="134">
        <f>INDEX('[2]cotton-prices-historical-chart-'!$B$10700:$B$12603,MATCH(A1808,'[2]cotton-prices-historical-chart-'!$A$10700:$A$12603,0))</f>
        <v>1.5476000000000001</v>
      </c>
      <c r="D1808" s="135">
        <f t="shared" si="56"/>
        <v>117.61760000000001</v>
      </c>
      <c r="E1808">
        <f>INDEX('[3]wti-crude-oil-prices-10-year-da'!$B$655:$B$2543,MATCH(A1808,'[3]wti-crude-oil-prices-10-year-da'!$A$655:$A$2543,0))</f>
        <v>107.81</v>
      </c>
      <c r="F1808">
        <f t="shared" si="57"/>
        <v>8193.56</v>
      </c>
      <c r="G1808">
        <v>375.65</v>
      </c>
    </row>
    <row r="1809" spans="1:7" x14ac:dyDescent="0.25">
      <c r="A1809" s="133">
        <v>44686</v>
      </c>
      <c r="B1809" s="134">
        <v>76.510000000000005</v>
      </c>
      <c r="C1809" s="134">
        <f>INDEX('[2]cotton-prices-historical-chart-'!$B$10700:$B$12603,MATCH(A1809,'[2]cotton-prices-historical-chart-'!$A$10700:$A$12603,0))</f>
        <v>1.4876</v>
      </c>
      <c r="D1809" s="135">
        <f t="shared" si="56"/>
        <v>113.81627600000002</v>
      </c>
      <c r="E1809">
        <f>INDEX('[3]wti-crude-oil-prices-10-year-da'!$B$655:$B$2543,MATCH(A1809,'[3]wti-crude-oil-prices-10-year-da'!$A$655:$A$2543,0))</f>
        <v>108.26</v>
      </c>
      <c r="F1809">
        <f t="shared" si="57"/>
        <v>8282.972600000001</v>
      </c>
      <c r="G1809">
        <v>355.8</v>
      </c>
    </row>
    <row r="1810" spans="1:7" x14ac:dyDescent="0.25">
      <c r="A1810" s="133">
        <v>44687</v>
      </c>
      <c r="B1810" s="134">
        <v>76.95</v>
      </c>
      <c r="C1810" s="134">
        <f>INDEX('[2]cotton-prices-historical-chart-'!$B$10700:$B$12603,MATCH(A1810,'[2]cotton-prices-historical-chart-'!$A$10700:$A$12603,0))</f>
        <v>1.4360999999999999</v>
      </c>
      <c r="D1810" s="135">
        <f t="shared" si="56"/>
        <v>110.507895</v>
      </c>
      <c r="E1810">
        <f>INDEX('[3]wti-crude-oil-prices-10-year-da'!$B$655:$B$2543,MATCH(A1810,'[3]wti-crude-oil-prices-10-year-da'!$A$655:$A$2543,0))</f>
        <v>109.77</v>
      </c>
      <c r="F1810">
        <f t="shared" si="57"/>
        <v>8446.8014999999996</v>
      </c>
      <c r="G1810">
        <v>385.5</v>
      </c>
    </row>
    <row r="1811" spans="1:7" x14ac:dyDescent="0.25">
      <c r="A1811" s="133">
        <v>44690</v>
      </c>
      <c r="B1811" s="134">
        <v>77.37</v>
      </c>
      <c r="C1811" s="134">
        <f>INDEX('[2]cotton-prices-historical-chart-'!$B$10700:$B$12603,MATCH(A1811,'[2]cotton-prices-historical-chart-'!$A$10700:$A$12603,0))</f>
        <v>1.4293</v>
      </c>
      <c r="D1811" s="135">
        <f t="shared" si="56"/>
        <v>110.584941</v>
      </c>
      <c r="E1811">
        <f>INDEX('[3]wti-crude-oil-prices-10-year-da'!$B$655:$B$2543,MATCH(A1811,'[3]wti-crude-oil-prices-10-year-da'!$A$655:$A$2543,0))</f>
        <v>103.09</v>
      </c>
      <c r="F1811">
        <f t="shared" si="57"/>
        <v>7976.0733000000009</v>
      </c>
      <c r="G1811">
        <v>355.75</v>
      </c>
    </row>
    <row r="1812" spans="1:7" x14ac:dyDescent="0.25">
      <c r="A1812" s="133">
        <v>44691</v>
      </c>
      <c r="B1812" s="134">
        <v>77.260000000000005</v>
      </c>
      <c r="C1812" s="134">
        <f>INDEX('[2]cotton-prices-historical-chart-'!$B$10700:$B$12603,MATCH(A1812,'[2]cotton-prices-historical-chart-'!$A$10700:$A$12603,0))</f>
        <v>1.4294</v>
      </c>
      <c r="D1812" s="135">
        <f t="shared" si="56"/>
        <v>110.435444</v>
      </c>
      <c r="E1812">
        <f>INDEX('[3]wti-crude-oil-prices-10-year-da'!$B$655:$B$2543,MATCH(A1812,'[3]wti-crude-oil-prices-10-year-da'!$A$655:$A$2543,0))</f>
        <v>99.76</v>
      </c>
      <c r="F1812">
        <f t="shared" si="57"/>
        <v>7707.4576000000006</v>
      </c>
      <c r="G1812">
        <v>335.7</v>
      </c>
    </row>
    <row r="1813" spans="1:7" x14ac:dyDescent="0.25">
      <c r="A1813" s="133">
        <v>44692</v>
      </c>
      <c r="B1813" s="134">
        <v>77.42</v>
      </c>
      <c r="C1813" s="134">
        <f>INDEX('[2]cotton-prices-historical-chart-'!$B$10700:$B$12603,MATCH(A1813,'[2]cotton-prices-historical-chart-'!$A$10700:$A$12603,0))</f>
        <v>1.4359999999999999</v>
      </c>
      <c r="D1813" s="135">
        <f t="shared" si="56"/>
        <v>111.17511999999999</v>
      </c>
      <c r="E1813">
        <f>INDEX('[3]wti-crude-oil-prices-10-year-da'!$B$655:$B$2543,MATCH(A1813,'[3]wti-crude-oil-prices-10-year-da'!$A$655:$A$2543,0))</f>
        <v>105.71</v>
      </c>
      <c r="F1813">
        <f t="shared" si="57"/>
        <v>8184.0681999999997</v>
      </c>
      <c r="G1813">
        <v>309.89999999999998</v>
      </c>
    </row>
    <row r="1814" spans="1:7" x14ac:dyDescent="0.25">
      <c r="A1814" s="133">
        <v>44693</v>
      </c>
      <c r="B1814" s="134">
        <v>77.430000000000007</v>
      </c>
      <c r="C1814" s="134">
        <f>INDEX('[2]cotton-prices-historical-chart-'!$B$10700:$B$12603,MATCH(A1814,'[2]cotton-prices-historical-chart-'!$A$10700:$A$12603,0))</f>
        <v>1.4553</v>
      </c>
      <c r="D1814" s="135">
        <f t="shared" si="56"/>
        <v>112.68387900000002</v>
      </c>
      <c r="E1814">
        <f>INDEX('[3]wti-crude-oil-prices-10-year-da'!$B$655:$B$2543,MATCH(A1814,'[3]wti-crude-oil-prices-10-year-da'!$A$655:$A$2543,0))</f>
        <v>106.13</v>
      </c>
      <c r="F1814">
        <f t="shared" si="57"/>
        <v>8217.6458999999995</v>
      </c>
      <c r="G1814">
        <v>318.5</v>
      </c>
    </row>
    <row r="1815" spans="1:7" x14ac:dyDescent="0.25">
      <c r="A1815" s="133">
        <v>44694</v>
      </c>
      <c r="B1815" s="134">
        <v>77.48</v>
      </c>
      <c r="C1815" s="134">
        <f>INDEX('[2]cotton-prices-historical-chart-'!$B$10700:$B$12603,MATCH(A1815,'[2]cotton-prices-historical-chart-'!$A$10700:$A$12603,0))</f>
        <v>1.452</v>
      </c>
      <c r="D1815" s="135">
        <f t="shared" ref="D1815:D1878" si="58">C1815*B1815</f>
        <v>112.50096000000001</v>
      </c>
      <c r="E1815">
        <f>INDEX('[3]wti-crude-oil-prices-10-year-da'!$B$655:$B$2543,MATCH(A1815,'[3]wti-crude-oil-prices-10-year-da'!$A$655:$A$2543,0))</f>
        <v>110.49</v>
      </c>
      <c r="F1815">
        <f t="shared" si="57"/>
        <v>8560.7651999999998</v>
      </c>
      <c r="G1815">
        <v>310.39999999999998</v>
      </c>
    </row>
    <row r="1816" spans="1:7" x14ac:dyDescent="0.25">
      <c r="A1816" s="133">
        <v>44697</v>
      </c>
      <c r="B1816" s="134">
        <v>77.83</v>
      </c>
      <c r="C1816" s="134">
        <f>INDEX('[2]cotton-prices-historical-chart-'!$B$10700:$B$12603,MATCH(A1816,'[2]cotton-prices-historical-chart-'!$A$10700:$A$12603,0))</f>
        <v>1.5065</v>
      </c>
      <c r="D1816" s="135">
        <f t="shared" si="58"/>
        <v>117.250895</v>
      </c>
      <c r="E1816">
        <f>INDEX('[3]wti-crude-oil-prices-10-year-da'!$B$655:$B$2543,MATCH(A1816,'[3]wti-crude-oil-prices-10-year-da'!$A$655:$A$2543,0))</f>
        <v>114.2</v>
      </c>
      <c r="F1816">
        <f t="shared" si="57"/>
        <v>8888.1859999999997</v>
      </c>
      <c r="G1816">
        <v>308.75</v>
      </c>
    </row>
    <row r="1817" spans="1:7" x14ac:dyDescent="0.25">
      <c r="A1817" s="133">
        <v>44698</v>
      </c>
      <c r="B1817" s="134">
        <v>77.349999999999994</v>
      </c>
      <c r="C1817" s="134">
        <f>INDEX('[2]cotton-prices-historical-chart-'!$B$10700:$B$12603,MATCH(A1817,'[2]cotton-prices-historical-chart-'!$A$10700:$A$12603,0))</f>
        <v>1.4845999999999999</v>
      </c>
      <c r="D1817" s="135">
        <f t="shared" si="58"/>
        <v>114.83380999999999</v>
      </c>
      <c r="E1817">
        <f>INDEX('[3]wti-crude-oil-prices-10-year-da'!$B$655:$B$2543,MATCH(A1817,'[3]wti-crude-oil-prices-10-year-da'!$A$655:$A$2543,0))</f>
        <v>111.846</v>
      </c>
      <c r="F1817">
        <f t="shared" si="57"/>
        <v>8651.2880999999998</v>
      </c>
      <c r="G1817">
        <v>346.1</v>
      </c>
    </row>
    <row r="1818" spans="1:7" x14ac:dyDescent="0.25">
      <c r="A1818" s="133">
        <v>44699</v>
      </c>
      <c r="B1818" s="134">
        <v>77.81</v>
      </c>
      <c r="C1818" s="134">
        <f>INDEX('[2]cotton-prices-historical-chart-'!$B$10700:$B$12603,MATCH(A1818,'[2]cotton-prices-historical-chart-'!$A$10700:$A$12603,0))</f>
        <v>1.4447000000000001</v>
      </c>
      <c r="D1818" s="135">
        <f t="shared" si="58"/>
        <v>112.41210700000001</v>
      </c>
      <c r="E1818">
        <f>INDEX('[3]wti-crude-oil-prices-10-year-da'!$B$655:$B$2543,MATCH(A1818,'[3]wti-crude-oil-prices-10-year-da'!$A$655:$A$2543,0))</f>
        <v>108.57</v>
      </c>
      <c r="F1818">
        <f t="shared" si="57"/>
        <v>8447.8316999999988</v>
      </c>
      <c r="G1818">
        <v>350.5</v>
      </c>
    </row>
    <row r="1819" spans="1:7" x14ac:dyDescent="0.25">
      <c r="A1819" s="133">
        <v>44700</v>
      </c>
      <c r="B1819" s="134">
        <v>77.42</v>
      </c>
      <c r="C1819" s="134">
        <f>INDEX('[2]cotton-prices-historical-chart-'!$B$10700:$B$12603,MATCH(A1819,'[2]cotton-prices-historical-chart-'!$A$10700:$A$12603,0))</f>
        <v>1.4770000000000001</v>
      </c>
      <c r="D1819" s="135">
        <f t="shared" si="58"/>
        <v>114.34934000000001</v>
      </c>
      <c r="E1819">
        <f>INDEX('[3]wti-crude-oil-prices-10-year-da'!$B$655:$B$2543,MATCH(A1819,'[3]wti-crude-oil-prices-10-year-da'!$A$655:$A$2543,0))</f>
        <v>110.818</v>
      </c>
      <c r="F1819">
        <f t="shared" si="57"/>
        <v>8579.5295600000009</v>
      </c>
      <c r="G1819">
        <v>337.65</v>
      </c>
    </row>
    <row r="1820" spans="1:7" x14ac:dyDescent="0.25">
      <c r="A1820" s="133">
        <v>44701</v>
      </c>
      <c r="B1820" s="134">
        <v>77.819999999999993</v>
      </c>
      <c r="C1820" s="134">
        <f>INDEX('[2]cotton-prices-historical-chart-'!$B$10700:$B$12603,MATCH(A1820,'[2]cotton-prices-historical-chart-'!$A$10700:$A$12603,0))</f>
        <v>1.4227000000000001</v>
      </c>
      <c r="D1820" s="135">
        <f t="shared" si="58"/>
        <v>110.71451399999999</v>
      </c>
      <c r="E1820">
        <f>INDEX('[3]wti-crude-oil-prices-10-year-da'!$B$655:$B$2543,MATCH(A1820,'[3]wti-crude-oil-prices-10-year-da'!$A$655:$A$2543,0))</f>
        <v>110.87</v>
      </c>
      <c r="F1820">
        <f t="shared" si="57"/>
        <v>8627.9033999999992</v>
      </c>
      <c r="G1820">
        <v>350.9</v>
      </c>
    </row>
    <row r="1821" spans="1:7" x14ac:dyDescent="0.25">
      <c r="A1821" s="133">
        <v>44704</v>
      </c>
      <c r="B1821" s="134">
        <v>77.5</v>
      </c>
      <c r="C1821" s="134">
        <f>INDEX('[2]cotton-prices-historical-chart-'!$B$10700:$B$12603,MATCH(A1821,'[2]cotton-prices-historical-chart-'!$A$10700:$A$12603,0))</f>
        <v>1.4275</v>
      </c>
      <c r="D1821" s="135">
        <f t="shared" si="58"/>
        <v>110.63124999999999</v>
      </c>
      <c r="E1821">
        <f>INDEX('[3]wti-crude-oil-prices-10-year-da'!$B$655:$B$2543,MATCH(A1821,'[3]wti-crude-oil-prices-10-year-da'!$A$655:$A$2543,0))</f>
        <v>110.29</v>
      </c>
      <c r="F1821">
        <f t="shared" si="57"/>
        <v>8547.4750000000004</v>
      </c>
      <c r="G1821">
        <v>342.45</v>
      </c>
    </row>
    <row r="1822" spans="1:7" x14ac:dyDescent="0.25">
      <c r="A1822" s="133">
        <v>44705</v>
      </c>
      <c r="B1822" s="134">
        <v>77.48</v>
      </c>
      <c r="C1822" s="134">
        <f>INDEX('[2]cotton-prices-historical-chart-'!$B$10700:$B$12603,MATCH(A1822,'[2]cotton-prices-historical-chart-'!$A$10700:$A$12603,0))</f>
        <v>1.4154</v>
      </c>
      <c r="D1822" s="135">
        <f t="shared" si="58"/>
        <v>109.665192</v>
      </c>
      <c r="E1822">
        <f>INDEX('[3]wti-crude-oil-prices-10-year-da'!$B$655:$B$2543,MATCH(A1822,'[3]wti-crude-oil-prices-10-year-da'!$A$655:$A$2543,0))</f>
        <v>109.77</v>
      </c>
      <c r="F1822">
        <f t="shared" si="57"/>
        <v>8504.9796000000006</v>
      </c>
      <c r="G1822">
        <v>323.5</v>
      </c>
    </row>
    <row r="1823" spans="1:7" x14ac:dyDescent="0.25">
      <c r="A1823" s="133">
        <v>44706</v>
      </c>
      <c r="B1823" s="134">
        <v>77.45</v>
      </c>
      <c r="C1823" s="134">
        <f>INDEX('[2]cotton-prices-historical-chart-'!$B$10700:$B$12603,MATCH(A1823,'[2]cotton-prices-historical-chart-'!$A$10700:$A$12603,0))</f>
        <v>1.4516</v>
      </c>
      <c r="D1823" s="135">
        <f t="shared" si="58"/>
        <v>112.42642000000001</v>
      </c>
      <c r="E1823">
        <f>INDEX('[3]wti-crude-oil-prices-10-year-da'!$B$655:$B$2543,MATCH(A1823,'[3]wti-crude-oil-prices-10-year-da'!$A$655:$A$2543,0))</f>
        <v>110.33</v>
      </c>
      <c r="F1823">
        <f t="shared" si="57"/>
        <v>8545.058500000001</v>
      </c>
      <c r="G1823">
        <v>295.75</v>
      </c>
    </row>
    <row r="1824" spans="1:7" x14ac:dyDescent="0.25">
      <c r="A1824" s="133">
        <v>44707</v>
      </c>
      <c r="B1824" s="134">
        <v>77.63</v>
      </c>
      <c r="C1824" s="134">
        <f>INDEX('[2]cotton-prices-historical-chart-'!$B$10700:$B$12603,MATCH(A1824,'[2]cotton-prices-historical-chart-'!$A$10700:$A$12603,0))</f>
        <v>1.4060999999999999</v>
      </c>
      <c r="D1824" s="135">
        <f t="shared" si="58"/>
        <v>109.15554299999998</v>
      </c>
      <c r="E1824">
        <f>INDEX('[3]wti-crude-oil-prices-10-year-da'!$B$655:$B$2543,MATCH(A1824,'[3]wti-crude-oil-prices-10-year-da'!$A$655:$A$2543,0))</f>
        <v>114.09</v>
      </c>
      <c r="F1824">
        <f t="shared" si="57"/>
        <v>8856.8066999999992</v>
      </c>
      <c r="G1824">
        <v>283.05</v>
      </c>
    </row>
    <row r="1825" spans="1:7" x14ac:dyDescent="0.25">
      <c r="A1825" s="133">
        <v>44708</v>
      </c>
      <c r="B1825" s="134">
        <v>77.650000000000006</v>
      </c>
      <c r="C1825" s="134">
        <f>INDEX('[2]cotton-prices-historical-chart-'!$B$10700:$B$12603,MATCH(A1825,'[2]cotton-prices-historical-chart-'!$A$10700:$A$12603,0))</f>
        <v>1.3942000000000001</v>
      </c>
      <c r="D1825" s="135">
        <f t="shared" si="58"/>
        <v>108.25963000000002</v>
      </c>
      <c r="E1825">
        <f>INDEX('[3]wti-crude-oil-prices-10-year-da'!$B$655:$B$2543,MATCH(A1825,'[3]wti-crude-oil-prices-10-year-da'!$A$655:$A$2543,0))</f>
        <v>115.07</v>
      </c>
      <c r="F1825">
        <f t="shared" si="57"/>
        <v>8935.1854999999996</v>
      </c>
      <c r="G1825">
        <v>284.75</v>
      </c>
    </row>
    <row r="1826" spans="1:7" x14ac:dyDescent="0.25">
      <c r="A1826" s="133">
        <v>44711</v>
      </c>
      <c r="B1826" s="134">
        <v>77.540000000000006</v>
      </c>
      <c r="C1826" s="134">
        <f>INDEX('[2]cotton-prices-historical-chart-'!$B$10700:$B$12603,MATCH(A1826,'[2]cotton-prices-historical-chart-'!$A$10700:$A$12603,0))</f>
        <v>1.3942000000000001</v>
      </c>
      <c r="D1826" s="135">
        <f t="shared" si="58"/>
        <v>108.10626800000001</v>
      </c>
      <c r="E1826" t="e">
        <f>INDEX('[3]wti-crude-oil-prices-10-year-da'!$B$655:$B$2543,MATCH(A1826,'[3]wti-crude-oil-prices-10-year-da'!$A$655:$A$2543,0))</f>
        <v>#N/A</v>
      </c>
      <c r="F1826" t="str">
        <f t="shared" si="57"/>
        <v/>
      </c>
      <c r="G1826">
        <v>298</v>
      </c>
    </row>
    <row r="1827" spans="1:7" x14ac:dyDescent="0.25">
      <c r="A1827" s="133">
        <v>44712</v>
      </c>
      <c r="B1827" s="134">
        <v>77.61</v>
      </c>
      <c r="C1827" s="134">
        <f>INDEX('[2]cotton-prices-historical-chart-'!$B$10700:$B$12603,MATCH(A1827,'[2]cotton-prices-historical-chart-'!$A$10700:$A$12603,0))</f>
        <v>1.3897999999999999</v>
      </c>
      <c r="D1827" s="135">
        <f t="shared" si="58"/>
        <v>107.86237799999999</v>
      </c>
      <c r="E1827">
        <f>INDEX('[3]wti-crude-oil-prices-10-year-da'!$B$655:$B$2543,MATCH(A1827,'[3]wti-crude-oil-prices-10-year-da'!$A$655:$A$2543,0))</f>
        <v>114.67</v>
      </c>
      <c r="F1827">
        <f t="shared" si="57"/>
        <v>8899.538700000001</v>
      </c>
      <c r="G1827">
        <v>286.8</v>
      </c>
    </row>
    <row r="1828" spans="1:7" x14ac:dyDescent="0.25">
      <c r="A1828" s="133">
        <v>44713</v>
      </c>
      <c r="B1828" s="134">
        <v>77.56</v>
      </c>
      <c r="C1828" s="134">
        <f>INDEX('[2]cotton-prices-historical-chart-'!$B$10700:$B$12603,MATCH(A1828,'[2]cotton-prices-historical-chart-'!$A$10700:$A$12603,0))</f>
        <v>1.3606</v>
      </c>
      <c r="D1828" s="135">
        <f t="shared" si="58"/>
        <v>105.528136</v>
      </c>
      <c r="E1828">
        <f>INDEX('[3]wti-crude-oil-prices-10-year-da'!$B$655:$B$2543,MATCH(A1828,'[3]wti-crude-oil-prices-10-year-da'!$A$655:$A$2543,0))</f>
        <v>115.26</v>
      </c>
      <c r="F1828">
        <f t="shared" si="57"/>
        <v>8939.5655999999999</v>
      </c>
      <c r="G1828">
        <v>284.95</v>
      </c>
    </row>
    <row r="1829" spans="1:7" x14ac:dyDescent="0.25">
      <c r="A1829" s="133">
        <v>44714</v>
      </c>
      <c r="B1829" s="134">
        <v>77.39</v>
      </c>
      <c r="C1829" s="134">
        <f>INDEX('[2]cotton-prices-historical-chart-'!$B$10700:$B$12603,MATCH(A1829,'[2]cotton-prices-historical-chart-'!$A$10700:$A$12603,0))</f>
        <v>1.3911</v>
      </c>
      <c r="D1829" s="135">
        <f t="shared" si="58"/>
        <v>107.657229</v>
      </c>
      <c r="E1829">
        <f>INDEX('[3]wti-crude-oil-prices-10-year-da'!$B$655:$B$2543,MATCH(A1829,'[3]wti-crude-oil-prices-10-year-da'!$A$655:$A$2543,0))</f>
        <v>116.87</v>
      </c>
      <c r="F1829">
        <f t="shared" si="57"/>
        <v>9044.569300000001</v>
      </c>
      <c r="G1829">
        <v>291.8</v>
      </c>
    </row>
    <row r="1830" spans="1:7" x14ac:dyDescent="0.25">
      <c r="A1830" s="133">
        <v>44715</v>
      </c>
      <c r="B1830" s="134">
        <v>77.69</v>
      </c>
      <c r="C1830" s="134">
        <f>INDEX('[2]cotton-prices-historical-chart-'!$B$10700:$B$12603,MATCH(A1830,'[2]cotton-prices-historical-chart-'!$A$10700:$A$12603,0))</f>
        <v>1.3817999999999999</v>
      </c>
      <c r="D1830" s="135">
        <f t="shared" si="58"/>
        <v>107.352042</v>
      </c>
      <c r="E1830">
        <f>INDEX('[3]wti-crude-oil-prices-10-year-da'!$B$655:$B$2543,MATCH(A1830,'[3]wti-crude-oil-prices-10-year-da'!$A$655:$A$2543,0))</f>
        <v>118.87</v>
      </c>
      <c r="F1830">
        <f t="shared" si="57"/>
        <v>9235.0102999999999</v>
      </c>
      <c r="G1830">
        <v>290.14999999999998</v>
      </c>
    </row>
    <row r="1831" spans="1:7" x14ac:dyDescent="0.25">
      <c r="A1831" s="133">
        <v>44718</v>
      </c>
      <c r="B1831" s="134">
        <v>77.819999999999993</v>
      </c>
      <c r="C1831" s="134">
        <f>INDEX('[2]cotton-prices-historical-chart-'!$B$10700:$B$12603,MATCH(A1831,'[2]cotton-prices-historical-chart-'!$A$10700:$A$12603,0))</f>
        <v>1.3774</v>
      </c>
      <c r="D1831" s="135">
        <f t="shared" si="58"/>
        <v>107.18926799999998</v>
      </c>
      <c r="E1831">
        <f>INDEX('[3]wti-crude-oil-prices-10-year-da'!$B$655:$B$2543,MATCH(A1831,'[3]wti-crude-oil-prices-10-year-da'!$A$655:$A$2543,0))</f>
        <v>118.5</v>
      </c>
      <c r="F1831">
        <f t="shared" si="57"/>
        <v>9221.67</v>
      </c>
      <c r="G1831">
        <v>290.64999999999998</v>
      </c>
    </row>
    <row r="1832" spans="1:7" x14ac:dyDescent="0.25">
      <c r="A1832" s="133">
        <v>44719</v>
      </c>
      <c r="B1832" s="134">
        <v>77.67</v>
      </c>
      <c r="C1832" s="134">
        <f>INDEX('[2]cotton-prices-historical-chart-'!$B$10700:$B$12603,MATCH(A1832,'[2]cotton-prices-historical-chart-'!$A$10700:$A$12603,0))</f>
        <v>1.3694999999999999</v>
      </c>
      <c r="D1832" s="135">
        <f t="shared" si="58"/>
        <v>106.36906499999999</v>
      </c>
      <c r="E1832">
        <f>INDEX('[3]wti-crude-oil-prices-10-year-da'!$B$655:$B$2543,MATCH(A1832,'[3]wti-crude-oil-prices-10-year-da'!$A$655:$A$2543,0))</f>
        <v>119.41</v>
      </c>
      <c r="F1832">
        <f t="shared" si="57"/>
        <v>9274.5746999999992</v>
      </c>
      <c r="G1832">
        <v>282.7</v>
      </c>
    </row>
    <row r="1833" spans="1:7" x14ac:dyDescent="0.25">
      <c r="A1833" s="133">
        <v>44720</v>
      </c>
      <c r="B1833" s="134">
        <v>77.7</v>
      </c>
      <c r="C1833" s="134">
        <f>INDEX('[2]cotton-prices-historical-chart-'!$B$10700:$B$12603,MATCH(A1833,'[2]cotton-prices-historical-chart-'!$A$10700:$A$12603,0))</f>
        <v>1.4061999999999999</v>
      </c>
      <c r="D1833" s="135">
        <f t="shared" si="58"/>
        <v>109.26173999999999</v>
      </c>
      <c r="E1833">
        <f>INDEX('[3]wti-crude-oil-prices-10-year-da'!$B$655:$B$2543,MATCH(A1833,'[3]wti-crude-oil-prices-10-year-da'!$A$655:$A$2543,0))</f>
        <v>122.11</v>
      </c>
      <c r="F1833">
        <f t="shared" si="57"/>
        <v>9487.9470000000001</v>
      </c>
      <c r="G1833">
        <v>277.45</v>
      </c>
    </row>
    <row r="1834" spans="1:7" x14ac:dyDescent="0.25">
      <c r="A1834" s="133">
        <v>44721</v>
      </c>
      <c r="B1834" s="134">
        <v>77.819999999999993</v>
      </c>
      <c r="C1834" s="134">
        <f>INDEX('[2]cotton-prices-historical-chart-'!$B$10700:$B$12603,MATCH(A1834,'[2]cotton-prices-historical-chart-'!$A$10700:$A$12603,0))</f>
        <v>1.4651000000000001</v>
      </c>
      <c r="D1834" s="135">
        <f t="shared" si="58"/>
        <v>114.014082</v>
      </c>
      <c r="E1834">
        <f>INDEX('[3]wti-crude-oil-prices-10-year-da'!$B$655:$B$2543,MATCH(A1834,'[3]wti-crude-oil-prices-10-year-da'!$A$655:$A$2543,0))</f>
        <v>121.51</v>
      </c>
      <c r="F1834">
        <f t="shared" si="57"/>
        <v>9455.9081999999999</v>
      </c>
      <c r="G1834">
        <v>277.3</v>
      </c>
    </row>
    <row r="1835" spans="1:7" x14ac:dyDescent="0.25">
      <c r="A1835" s="133">
        <v>44722</v>
      </c>
      <c r="B1835" s="134">
        <v>78.16</v>
      </c>
      <c r="C1835" s="134">
        <f>INDEX('[2]cotton-prices-historical-chart-'!$B$10700:$B$12603,MATCH(A1835,'[2]cotton-prices-historical-chart-'!$A$10700:$A$12603,0))</f>
        <v>1.4505999999999999</v>
      </c>
      <c r="D1835" s="135">
        <f t="shared" si="58"/>
        <v>113.37889599999998</v>
      </c>
      <c r="E1835">
        <f>INDEX('[3]wti-crude-oil-prices-10-year-da'!$B$655:$B$2543,MATCH(A1835,'[3]wti-crude-oil-prices-10-year-da'!$A$655:$A$2543,0))</f>
        <v>120.67</v>
      </c>
      <c r="F1835">
        <f t="shared" si="57"/>
        <v>9431.5671999999995</v>
      </c>
      <c r="G1835">
        <v>270.8</v>
      </c>
    </row>
    <row r="1836" spans="1:7" x14ac:dyDescent="0.25">
      <c r="A1836" s="133">
        <v>44725</v>
      </c>
      <c r="B1836" s="134">
        <v>78.180000000000007</v>
      </c>
      <c r="C1836" s="134">
        <f>INDEX('[2]cotton-prices-historical-chart-'!$B$10700:$B$12603,MATCH(A1836,'[2]cotton-prices-historical-chart-'!$A$10700:$A$12603,0))</f>
        <v>1.4565999999999999</v>
      </c>
      <c r="D1836" s="135">
        <f t="shared" si="58"/>
        <v>113.876988</v>
      </c>
      <c r="E1836">
        <f>INDEX('[3]wti-crude-oil-prices-10-year-da'!$B$655:$B$2543,MATCH(A1836,'[3]wti-crude-oil-prices-10-year-da'!$A$655:$A$2543,0))</f>
        <v>120.93</v>
      </c>
      <c r="F1836">
        <f t="shared" si="57"/>
        <v>9454.3074000000015</v>
      </c>
      <c r="G1836">
        <v>258.35000000000002</v>
      </c>
    </row>
    <row r="1837" spans="1:7" x14ac:dyDescent="0.25">
      <c r="A1837" s="133">
        <v>44726</v>
      </c>
      <c r="B1837" s="134">
        <v>78</v>
      </c>
      <c r="C1837" s="134">
        <f>INDEX('[2]cotton-prices-historical-chart-'!$B$10700:$B$12603,MATCH(A1837,'[2]cotton-prices-historical-chart-'!$A$10700:$A$12603,0))</f>
        <v>1.4348000000000001</v>
      </c>
      <c r="D1837" s="135">
        <f t="shared" si="58"/>
        <v>111.9144</v>
      </c>
      <c r="E1837">
        <f>INDEX('[3]wti-crude-oil-prices-10-year-da'!$B$655:$B$2543,MATCH(A1837,'[3]wti-crude-oil-prices-10-year-da'!$A$655:$A$2543,0))</f>
        <v>118.93</v>
      </c>
      <c r="F1837">
        <f t="shared" si="57"/>
        <v>9276.5400000000009</v>
      </c>
      <c r="G1837">
        <v>256.05</v>
      </c>
    </row>
    <row r="1838" spans="1:7" x14ac:dyDescent="0.25">
      <c r="A1838" s="133">
        <v>44727</v>
      </c>
      <c r="B1838" s="134">
        <v>77.89</v>
      </c>
      <c r="C1838" s="134">
        <f>INDEX('[2]cotton-prices-historical-chart-'!$B$10700:$B$12603,MATCH(A1838,'[2]cotton-prices-historical-chart-'!$A$10700:$A$12603,0))</f>
        <v>1.4318</v>
      </c>
      <c r="D1838" s="135">
        <f t="shared" si="58"/>
        <v>111.522902</v>
      </c>
      <c r="E1838">
        <f>INDEX('[3]wti-crude-oil-prices-10-year-da'!$B$655:$B$2543,MATCH(A1838,'[3]wti-crude-oil-prices-10-year-da'!$A$655:$A$2543,0))</f>
        <v>115.31</v>
      </c>
      <c r="F1838">
        <f t="shared" si="57"/>
        <v>8981.4958999999999</v>
      </c>
      <c r="G1838">
        <v>266</v>
      </c>
    </row>
    <row r="1839" spans="1:7" x14ac:dyDescent="0.25">
      <c r="A1839" s="133">
        <v>44728</v>
      </c>
      <c r="B1839" s="134">
        <v>77.959999999999994</v>
      </c>
      <c r="C1839" s="134">
        <f>INDEX('[2]cotton-prices-historical-chart-'!$B$10700:$B$12603,MATCH(A1839,'[2]cotton-prices-historical-chart-'!$A$10700:$A$12603,0))</f>
        <v>1.4353</v>
      </c>
      <c r="D1839" s="135">
        <f t="shared" si="58"/>
        <v>111.89598799999999</v>
      </c>
      <c r="E1839">
        <f>INDEX('[3]wti-crude-oil-prices-10-year-da'!$B$655:$B$2543,MATCH(A1839,'[3]wti-crude-oil-prices-10-year-da'!$A$655:$A$2543,0))</f>
        <v>117.122</v>
      </c>
      <c r="F1839">
        <f t="shared" si="57"/>
        <v>9130.8311199999989</v>
      </c>
      <c r="G1839">
        <v>263.2</v>
      </c>
    </row>
    <row r="1840" spans="1:7" x14ac:dyDescent="0.25">
      <c r="A1840" s="133">
        <v>44729</v>
      </c>
      <c r="B1840" s="134">
        <v>77.959999999999994</v>
      </c>
      <c r="C1840" s="134">
        <f>INDEX('[2]cotton-prices-historical-chart-'!$B$10700:$B$12603,MATCH(A1840,'[2]cotton-prices-historical-chart-'!$A$10700:$A$12603,0))</f>
        <v>1.4345000000000001</v>
      </c>
      <c r="D1840" s="135">
        <f t="shared" si="58"/>
        <v>111.83362</v>
      </c>
      <c r="E1840">
        <f>INDEX('[3]wti-crude-oil-prices-10-year-da'!$B$655:$B$2543,MATCH(A1840,'[3]wti-crude-oil-prices-10-year-da'!$A$655:$A$2543,0))</f>
        <v>108.932</v>
      </c>
      <c r="F1840">
        <f t="shared" si="57"/>
        <v>8492.3387199999997</v>
      </c>
      <c r="G1840">
        <v>255.75</v>
      </c>
    </row>
    <row r="1841" spans="1:7" x14ac:dyDescent="0.25">
      <c r="A1841" s="133">
        <v>44732</v>
      </c>
      <c r="B1841" s="134">
        <v>77.959999999999994</v>
      </c>
      <c r="C1841" s="134">
        <f>INDEX('[2]cotton-prices-historical-chart-'!$B$10700:$B$12603,MATCH(A1841,'[2]cotton-prices-historical-chart-'!$A$10700:$A$12603,0))</f>
        <v>1.4345000000000001</v>
      </c>
      <c r="D1841" s="135">
        <f t="shared" si="58"/>
        <v>111.83362</v>
      </c>
      <c r="E1841">
        <f>INDEX('[3]wti-crude-oil-prices-10-year-da'!$B$655:$B$2543,MATCH(A1841,'[3]wti-crude-oil-prices-10-year-da'!$A$655:$A$2543,0))</f>
        <v>108.61799999999999</v>
      </c>
      <c r="F1841">
        <f t="shared" si="57"/>
        <v>8467.8592799999988</v>
      </c>
      <c r="G1841">
        <v>250.8</v>
      </c>
    </row>
    <row r="1842" spans="1:7" x14ac:dyDescent="0.25">
      <c r="A1842" s="133">
        <v>44733</v>
      </c>
      <c r="B1842" s="134">
        <v>78.150000000000006</v>
      </c>
      <c r="C1842" s="134">
        <f>INDEX('[2]cotton-prices-historical-chart-'!$B$10700:$B$12603,MATCH(A1842,'[2]cotton-prices-historical-chart-'!$A$10700:$A$12603,0))</f>
        <v>1.4351</v>
      </c>
      <c r="D1842" s="135">
        <f t="shared" si="58"/>
        <v>112.15306500000001</v>
      </c>
      <c r="E1842">
        <f>INDEX('[3]wti-crude-oil-prices-10-year-da'!$B$655:$B$2543,MATCH(A1842,'[3]wti-crude-oil-prices-10-year-da'!$A$655:$A$2543,0))</f>
        <v>109.746</v>
      </c>
      <c r="F1842">
        <f t="shared" si="57"/>
        <v>8576.6499000000003</v>
      </c>
      <c r="G1842">
        <v>267.10000000000002</v>
      </c>
    </row>
    <row r="1843" spans="1:7" x14ac:dyDescent="0.25">
      <c r="A1843" s="133">
        <v>44734</v>
      </c>
      <c r="B1843" s="134">
        <v>78.180000000000007</v>
      </c>
      <c r="C1843" s="134">
        <f>INDEX('[2]cotton-prices-historical-chart-'!$B$10700:$B$12603,MATCH(A1843,'[2]cotton-prices-historical-chart-'!$A$10700:$A$12603,0))</f>
        <v>1.4332</v>
      </c>
      <c r="D1843" s="135">
        <f t="shared" si="58"/>
        <v>112.04757600000001</v>
      </c>
      <c r="E1843">
        <f>INDEX('[3]wti-crude-oil-prices-10-year-da'!$B$655:$B$2543,MATCH(A1843,'[3]wti-crude-oil-prices-10-year-da'!$A$655:$A$2543,0))</f>
        <v>106.19</v>
      </c>
      <c r="F1843">
        <f t="shared" si="57"/>
        <v>8301.9341999999997</v>
      </c>
      <c r="G1843">
        <v>254.85</v>
      </c>
    </row>
    <row r="1844" spans="1:7" x14ac:dyDescent="0.25">
      <c r="A1844" s="133">
        <v>44735</v>
      </c>
      <c r="B1844" s="134">
        <v>78.14</v>
      </c>
      <c r="C1844" s="134">
        <f>INDEX('[2]cotton-prices-historical-chart-'!$B$10700:$B$12603,MATCH(A1844,'[2]cotton-prices-historical-chart-'!$A$10700:$A$12603,0))</f>
        <v>1.3632</v>
      </c>
      <c r="D1844" s="135">
        <f t="shared" si="58"/>
        <v>106.520448</v>
      </c>
      <c r="E1844">
        <f>INDEX('[3]wti-crude-oil-prices-10-year-da'!$B$655:$B$2543,MATCH(A1844,'[3]wti-crude-oil-prices-10-year-da'!$A$655:$A$2543,0))</f>
        <v>104.27</v>
      </c>
      <c r="F1844">
        <f t="shared" si="57"/>
        <v>8147.6578</v>
      </c>
      <c r="G1844">
        <v>258.39999999999998</v>
      </c>
    </row>
    <row r="1845" spans="1:7" x14ac:dyDescent="0.25">
      <c r="A1845" s="133">
        <v>44736</v>
      </c>
      <c r="B1845" s="134">
        <v>78.25</v>
      </c>
      <c r="C1845" s="134">
        <f>INDEX('[2]cotton-prices-historical-chart-'!$B$10700:$B$12603,MATCH(A1845,'[2]cotton-prices-historical-chart-'!$A$10700:$A$12603,0))</f>
        <v>1.0376000000000001</v>
      </c>
      <c r="D1845" s="135">
        <f t="shared" si="58"/>
        <v>81.1922</v>
      </c>
      <c r="E1845">
        <f>INDEX('[3]wti-crude-oil-prices-10-year-da'!$B$655:$B$2543,MATCH(A1845,'[3]wti-crude-oil-prices-10-year-da'!$A$655:$A$2543,0))</f>
        <v>107.62</v>
      </c>
      <c r="F1845">
        <f t="shared" si="57"/>
        <v>8421.2650000000012</v>
      </c>
      <c r="G1845">
        <v>277.2</v>
      </c>
    </row>
    <row r="1846" spans="1:7" x14ac:dyDescent="0.25">
      <c r="A1846" s="133">
        <v>44739</v>
      </c>
      <c r="B1846" s="134">
        <v>78.44</v>
      </c>
      <c r="C1846" s="134">
        <f>INDEX('[2]cotton-prices-historical-chart-'!$B$10700:$B$12603,MATCH(A1846,'[2]cotton-prices-historical-chart-'!$A$10700:$A$12603,0))</f>
        <v>0.99939999999999996</v>
      </c>
      <c r="D1846" s="135">
        <f t="shared" si="58"/>
        <v>78.392935999999992</v>
      </c>
      <c r="E1846">
        <f>INDEX('[3]wti-crude-oil-prices-10-year-da'!$B$655:$B$2543,MATCH(A1846,'[3]wti-crude-oil-prices-10-year-da'!$A$655:$A$2543,0))</f>
        <v>106.3706</v>
      </c>
      <c r="F1846">
        <f t="shared" si="57"/>
        <v>8343.7098639999986</v>
      </c>
      <c r="G1846">
        <v>280.8</v>
      </c>
    </row>
    <row r="1847" spans="1:7" x14ac:dyDescent="0.25">
      <c r="A1847" s="133">
        <v>44740</v>
      </c>
      <c r="B1847" s="134">
        <v>79.09</v>
      </c>
      <c r="C1847" s="134">
        <f>INDEX('[2]cotton-prices-historical-chart-'!$B$10700:$B$12603,MATCH(A1847,'[2]cotton-prices-historical-chart-'!$A$10700:$A$12603,0))</f>
        <v>1.0196000000000001</v>
      </c>
      <c r="D1847" s="135">
        <f t="shared" si="58"/>
        <v>80.640164000000013</v>
      </c>
      <c r="E1847">
        <f>INDEX('[3]wti-crude-oil-prices-10-year-da'!$B$655:$B$2543,MATCH(A1847,'[3]wti-crude-oil-prices-10-year-da'!$A$655:$A$2543,0))</f>
        <v>110.0287</v>
      </c>
      <c r="F1847">
        <f t="shared" si="57"/>
        <v>8702.1698830000005</v>
      </c>
      <c r="G1847">
        <v>272.3</v>
      </c>
    </row>
    <row r="1848" spans="1:7" x14ac:dyDescent="0.25">
      <c r="A1848" s="133">
        <v>44741</v>
      </c>
      <c r="B1848" s="134">
        <v>78.92</v>
      </c>
      <c r="C1848" s="134">
        <f>INDEX('[2]cotton-prices-historical-chart-'!$B$10700:$B$12603,MATCH(A1848,'[2]cotton-prices-historical-chart-'!$A$10700:$A$12603,0))</f>
        <v>1.0295000000000001</v>
      </c>
      <c r="D1848" s="135">
        <f t="shared" si="58"/>
        <v>81.248140000000006</v>
      </c>
      <c r="E1848">
        <f>INDEX('[3]wti-crude-oil-prices-10-year-da'!$B$655:$B$2543,MATCH(A1848,'[3]wti-crude-oil-prices-10-year-da'!$A$655:$A$2543,0))</f>
        <v>111.8361</v>
      </c>
      <c r="F1848">
        <f t="shared" si="57"/>
        <v>8826.105012</v>
      </c>
      <c r="G1848">
        <v>272.05</v>
      </c>
    </row>
    <row r="1849" spans="1:7" x14ac:dyDescent="0.25">
      <c r="A1849" s="133">
        <v>44742</v>
      </c>
      <c r="B1849" s="134">
        <v>78.97</v>
      </c>
      <c r="C1849" s="134">
        <f>INDEX('[2]cotton-prices-historical-chart-'!$B$10700:$B$12603,MATCH(A1849,'[2]cotton-prices-historical-chart-'!$A$10700:$A$12603,0))</f>
        <v>1.0491999999999999</v>
      </c>
      <c r="D1849" s="135">
        <f t="shared" si="58"/>
        <v>82.855323999999996</v>
      </c>
      <c r="E1849">
        <f>INDEX('[3]wti-crude-oil-prices-10-year-da'!$B$655:$B$2543,MATCH(A1849,'[3]wti-crude-oil-prices-10-year-da'!$A$655:$A$2543,0))</f>
        <v>109.5467</v>
      </c>
      <c r="F1849">
        <f t="shared" si="57"/>
        <v>8650.9028990000006</v>
      </c>
      <c r="G1849">
        <v>265.05</v>
      </c>
    </row>
    <row r="1850" spans="1:7" x14ac:dyDescent="0.25">
      <c r="A1850" s="133">
        <v>44743</v>
      </c>
      <c r="B1850" s="134">
        <v>78.95</v>
      </c>
      <c r="C1850" s="134">
        <f>INDEX('[2]cotton-prices-historical-chart-'!$B$10700:$B$12603,MATCH(A1850,'[2]cotton-prices-historical-chart-'!$A$10700:$A$12603,0))</f>
        <v>1.0498000000000001</v>
      </c>
      <c r="D1850" s="135">
        <f t="shared" si="58"/>
        <v>82.881710000000012</v>
      </c>
      <c r="E1850">
        <f>INDEX('[3]wti-crude-oil-prices-10-year-da'!$B$655:$B$2543,MATCH(A1850,'[3]wti-crude-oil-prices-10-year-da'!$A$655:$A$2543,0))</f>
        <v>105.9726</v>
      </c>
      <c r="F1850">
        <f t="shared" si="57"/>
        <v>8366.5367700000006</v>
      </c>
      <c r="G1850">
        <v>272</v>
      </c>
    </row>
    <row r="1851" spans="1:7" x14ac:dyDescent="0.25">
      <c r="A1851" s="133">
        <v>44746</v>
      </c>
      <c r="B1851" s="134">
        <v>78.94</v>
      </c>
      <c r="C1851" s="134">
        <f>INDEX('[2]cotton-prices-historical-chart-'!$B$10700:$B$12603,MATCH(A1851,'[2]cotton-prices-historical-chart-'!$A$10700:$A$12603,0))</f>
        <v>1.0898000000000001</v>
      </c>
      <c r="D1851" s="135">
        <f t="shared" si="58"/>
        <v>86.028812000000002</v>
      </c>
      <c r="E1851">
        <f>INDEX('[3]wti-crude-oil-prices-10-year-da'!$B$655:$B$2543,MATCH(A1851,'[3]wti-crude-oil-prices-10-year-da'!$A$655:$A$2543,0))</f>
        <v>108.1883</v>
      </c>
      <c r="F1851">
        <f t="shared" si="57"/>
        <v>8540.3844019999997</v>
      </c>
      <c r="G1851">
        <v>277.5</v>
      </c>
    </row>
    <row r="1852" spans="1:7" x14ac:dyDescent="0.25">
      <c r="A1852" s="133">
        <v>44747</v>
      </c>
      <c r="B1852" s="134">
        <v>79.37</v>
      </c>
      <c r="C1852" s="134">
        <f>INDEX('[2]cotton-prices-historical-chart-'!$B$10700:$B$12603,MATCH(A1852,'[2]cotton-prices-historical-chart-'!$A$10700:$A$12603,0))</f>
        <v>1.0896999999999999</v>
      </c>
      <c r="D1852" s="135">
        <f t="shared" si="58"/>
        <v>86.489488999999992</v>
      </c>
      <c r="E1852">
        <f>INDEX('[3]wti-crude-oil-prices-10-year-da'!$B$655:$B$2543,MATCH(A1852,'[3]wti-crude-oil-prices-10-year-da'!$A$655:$A$2543,0))</f>
        <v>110.3528</v>
      </c>
      <c r="F1852">
        <f t="shared" si="57"/>
        <v>8758.7017360000009</v>
      </c>
      <c r="G1852">
        <v>279.64999999999998</v>
      </c>
    </row>
    <row r="1853" spans="1:7" x14ac:dyDescent="0.25">
      <c r="A1853" s="133">
        <v>44748</v>
      </c>
      <c r="B1853" s="134">
        <v>79.040000000000006</v>
      </c>
      <c r="C1853" s="134">
        <f>INDEX('[2]cotton-prices-historical-chart-'!$B$10700:$B$12603,MATCH(A1853,'[2]cotton-prices-historical-chart-'!$A$10700:$A$12603,0))</f>
        <v>1.0894999999999999</v>
      </c>
      <c r="D1853" s="135">
        <f t="shared" si="58"/>
        <v>86.114080000000001</v>
      </c>
      <c r="E1853">
        <f>INDEX('[3]wti-crude-oil-prices-10-year-da'!$B$655:$B$2543,MATCH(A1853,'[3]wti-crude-oil-prices-10-year-da'!$A$655:$A$2543,0))</f>
        <v>101.0279</v>
      </c>
      <c r="F1853">
        <f t="shared" si="57"/>
        <v>7985.2452160000012</v>
      </c>
      <c r="G1853">
        <v>275</v>
      </c>
    </row>
    <row r="1854" spans="1:7" x14ac:dyDescent="0.25">
      <c r="A1854" s="133">
        <v>44749</v>
      </c>
      <c r="B1854" s="134">
        <v>79.22</v>
      </c>
      <c r="C1854" s="134">
        <f>INDEX('[2]cotton-prices-historical-chart-'!$B$10700:$B$12603,MATCH(A1854,'[2]cotton-prices-historical-chart-'!$A$10700:$A$12603,0))</f>
        <v>1.0896999999999999</v>
      </c>
      <c r="D1854" s="135">
        <f t="shared" si="58"/>
        <v>86.326033999999993</v>
      </c>
      <c r="E1854">
        <f>INDEX('[3]wti-crude-oil-prices-10-year-da'!$B$655:$B$2543,MATCH(A1854,'[3]wti-crude-oil-prices-10-year-da'!$A$655:$A$2543,0))</f>
        <v>98.240200000000002</v>
      </c>
      <c r="F1854">
        <f t="shared" si="57"/>
        <v>7782.5886440000004</v>
      </c>
      <c r="G1854">
        <v>280.75</v>
      </c>
    </row>
    <row r="1855" spans="1:7" x14ac:dyDescent="0.25">
      <c r="A1855" s="133">
        <v>44750</v>
      </c>
      <c r="B1855" s="134">
        <v>79.33</v>
      </c>
      <c r="C1855" s="134">
        <f>INDEX('[2]cotton-prices-historical-chart-'!$B$10700:$B$12603,MATCH(A1855,'[2]cotton-prices-historical-chart-'!$A$10700:$A$12603,0))</f>
        <v>1.0893999999999999</v>
      </c>
      <c r="D1855" s="135">
        <f t="shared" si="58"/>
        <v>86.422101999999995</v>
      </c>
      <c r="E1855">
        <f>INDEX('[3]wti-crude-oil-prices-10-year-da'!$B$655:$B$2543,MATCH(A1855,'[3]wti-crude-oil-prices-10-year-da'!$A$655:$A$2543,0))</f>
        <v>102.4885</v>
      </c>
      <c r="F1855">
        <f t="shared" si="57"/>
        <v>8130.4127049999997</v>
      </c>
      <c r="G1855">
        <v>277.75</v>
      </c>
    </row>
    <row r="1856" spans="1:7" x14ac:dyDescent="0.25">
      <c r="A1856" s="133">
        <v>44753</v>
      </c>
      <c r="B1856" s="134">
        <v>79.489999999999995</v>
      </c>
      <c r="C1856" s="134">
        <f>INDEX('[2]cotton-prices-historical-chart-'!$B$10700:$B$12603,MATCH(A1856,'[2]cotton-prices-historical-chart-'!$A$10700:$A$12603,0))</f>
        <v>1.0295000000000001</v>
      </c>
      <c r="D1856" s="135">
        <f t="shared" si="58"/>
        <v>81.834955000000008</v>
      </c>
      <c r="E1856">
        <f>INDEX('[3]wti-crude-oil-prices-10-year-da'!$B$655:$B$2543,MATCH(A1856,'[3]wti-crude-oil-prices-10-year-da'!$A$655:$A$2543,0))</f>
        <v>104.4933</v>
      </c>
      <c r="F1856">
        <f t="shared" si="57"/>
        <v>8306.1724169999998</v>
      </c>
      <c r="G1856">
        <v>282.2</v>
      </c>
    </row>
    <row r="1857" spans="1:7" x14ac:dyDescent="0.25">
      <c r="A1857" s="133">
        <v>44754</v>
      </c>
      <c r="B1857" s="134">
        <v>79.48</v>
      </c>
      <c r="C1857" s="134">
        <f>INDEX('[2]cotton-prices-historical-chart-'!$B$10700:$B$12603,MATCH(A1857,'[2]cotton-prices-historical-chart-'!$A$10700:$A$12603,0))</f>
        <v>1.0093000000000001</v>
      </c>
      <c r="D1857" s="135">
        <f t="shared" si="58"/>
        <v>80.219164000000006</v>
      </c>
      <c r="E1857">
        <f>INDEX('[3]wti-crude-oil-prices-10-year-da'!$B$655:$B$2543,MATCH(A1857,'[3]wti-crude-oil-prices-10-year-da'!$A$655:$A$2543,0))</f>
        <v>103.0596</v>
      </c>
      <c r="F1857">
        <f t="shared" si="57"/>
        <v>8191.1770080000006</v>
      </c>
      <c r="G1857">
        <v>276.64999999999998</v>
      </c>
    </row>
    <row r="1858" spans="1:7" x14ac:dyDescent="0.25">
      <c r="A1858" s="133">
        <v>44755</v>
      </c>
      <c r="B1858" s="134">
        <v>79.790000000000006</v>
      </c>
      <c r="C1858" s="134">
        <f>INDEX('[2]cotton-prices-historical-chart-'!$B$10700:$B$12603,MATCH(A1858,'[2]cotton-prices-historical-chart-'!$A$10700:$A$12603,0))</f>
        <v>0.9899</v>
      </c>
      <c r="D1858" s="135">
        <f t="shared" si="58"/>
        <v>78.984121000000002</v>
      </c>
      <c r="E1858">
        <f>INDEX('[3]wti-crude-oil-prices-10-year-da'!$B$655:$B$2543,MATCH(A1858,'[3]wti-crude-oil-prices-10-year-da'!$A$655:$A$2543,0))</f>
        <v>94.536799999999999</v>
      </c>
      <c r="F1858">
        <f t="shared" si="57"/>
        <v>7543.0912720000006</v>
      </c>
      <c r="G1858">
        <v>271.14999999999998</v>
      </c>
    </row>
    <row r="1859" spans="1:7" x14ac:dyDescent="0.25">
      <c r="A1859" s="133">
        <v>44756</v>
      </c>
      <c r="B1859" s="134">
        <v>79.88</v>
      </c>
      <c r="C1859" s="134">
        <f>INDEX('[2]cotton-prices-historical-chart-'!$B$10700:$B$12603,MATCH(A1859,'[2]cotton-prices-historical-chart-'!$A$10700:$A$12603,0))</f>
        <v>0.93930000000000002</v>
      </c>
      <c r="D1859" s="135">
        <f t="shared" si="58"/>
        <v>75.031283999999999</v>
      </c>
      <c r="E1859">
        <f>INDEX('[3]wti-crude-oil-prices-10-year-da'!$B$655:$B$2543,MATCH(A1859,'[3]wti-crude-oil-prices-10-year-da'!$A$655:$A$2543,0))</f>
        <v>95.587000000000003</v>
      </c>
      <c r="F1859">
        <f t="shared" ref="F1859:F1905" si="59">IFERROR(E1859*B1859,"")</f>
        <v>7635.48956</v>
      </c>
      <c r="G1859">
        <v>270.35000000000002</v>
      </c>
    </row>
    <row r="1860" spans="1:7" x14ac:dyDescent="0.25">
      <c r="A1860" s="133">
        <v>44757</v>
      </c>
      <c r="B1860" s="134">
        <v>79.72</v>
      </c>
      <c r="C1860" s="134">
        <f>INDEX('[2]cotton-prices-historical-chart-'!$B$10700:$B$12603,MATCH(A1860,'[2]cotton-prices-historical-chart-'!$A$10700:$A$12603,0))</f>
        <v>0.9194</v>
      </c>
      <c r="D1860" s="135">
        <f t="shared" si="58"/>
        <v>73.294567999999998</v>
      </c>
      <c r="E1860">
        <f>INDEX('[3]wti-crude-oil-prices-10-year-da'!$B$655:$B$2543,MATCH(A1860,'[3]wti-crude-oil-prices-10-year-da'!$A$655:$A$2543,0))</f>
        <v>96.496600000000001</v>
      </c>
      <c r="F1860">
        <f t="shared" si="59"/>
        <v>7692.708952</v>
      </c>
      <c r="G1860">
        <v>267</v>
      </c>
    </row>
    <row r="1861" spans="1:7" x14ac:dyDescent="0.25">
      <c r="A1861" s="133">
        <v>44760</v>
      </c>
      <c r="B1861" s="134">
        <v>80.02</v>
      </c>
      <c r="C1861" s="134">
        <f>INDEX('[2]cotton-prices-historical-chart-'!$B$10700:$B$12603,MATCH(A1861,'[2]cotton-prices-historical-chart-'!$A$10700:$A$12603,0))</f>
        <v>0.9597</v>
      </c>
      <c r="D1861" s="135">
        <f t="shared" si="58"/>
        <v>76.795193999999995</v>
      </c>
      <c r="E1861">
        <f>INDEX('[3]wti-crude-oil-prices-10-year-da'!$B$655:$B$2543,MATCH(A1861,'[3]wti-crude-oil-prices-10-year-da'!$A$655:$A$2543,0))</f>
        <v>97.227400000000003</v>
      </c>
      <c r="F1861">
        <f t="shared" si="59"/>
        <v>7780.1365479999995</v>
      </c>
      <c r="G1861">
        <v>307.3</v>
      </c>
    </row>
    <row r="1862" spans="1:7" x14ac:dyDescent="0.25">
      <c r="A1862" s="133">
        <v>44761</v>
      </c>
      <c r="B1862" s="134">
        <v>79.86</v>
      </c>
      <c r="C1862" s="134">
        <f>INDEX('[2]cotton-prices-historical-chart-'!$B$10700:$B$12603,MATCH(A1862,'[2]cotton-prices-historical-chart-'!$A$10700:$A$12603,0))</f>
        <v>1</v>
      </c>
      <c r="D1862" s="135">
        <f t="shared" si="58"/>
        <v>79.86</v>
      </c>
      <c r="E1862">
        <f>INDEX('[3]wti-crude-oil-prices-10-year-da'!$B$655:$B$2543,MATCH(A1862,'[3]wti-crude-oil-prices-10-year-da'!$A$655:$A$2543,0))</f>
        <v>104.22</v>
      </c>
      <c r="F1862">
        <f t="shared" si="59"/>
        <v>8323.0092000000004</v>
      </c>
      <c r="G1862">
        <v>316.85000000000002</v>
      </c>
    </row>
    <row r="1863" spans="1:7" x14ac:dyDescent="0.25">
      <c r="A1863" s="133">
        <v>44762</v>
      </c>
      <c r="B1863" s="134">
        <v>79.989999999999995</v>
      </c>
      <c r="C1863" s="134">
        <f>INDEX('[2]cotton-prices-historical-chart-'!$B$10700:$B$12603,MATCH(A1863,'[2]cotton-prices-historical-chart-'!$A$10700:$A$12603,0))</f>
        <v>1</v>
      </c>
      <c r="D1863" s="135">
        <f t="shared" si="58"/>
        <v>79.989999999999995</v>
      </c>
      <c r="E1863">
        <f>INDEX('[3]wti-crude-oil-prices-10-year-da'!$B$655:$B$2543,MATCH(A1863,'[3]wti-crude-oil-prices-10-year-da'!$A$655:$A$2543,0))</f>
        <v>102.26</v>
      </c>
      <c r="F1863">
        <f t="shared" si="59"/>
        <v>8179.7773999999999</v>
      </c>
      <c r="G1863">
        <v>308.14999999999998</v>
      </c>
    </row>
    <row r="1864" spans="1:7" x14ac:dyDescent="0.25">
      <c r="A1864" s="133">
        <v>44763</v>
      </c>
      <c r="B1864" s="134">
        <v>79.78</v>
      </c>
      <c r="C1864" s="134">
        <f>INDEX('[2]cotton-prices-historical-chart-'!$B$10700:$B$12603,MATCH(A1864,'[2]cotton-prices-historical-chart-'!$A$10700:$A$12603,0))</f>
        <v>1</v>
      </c>
      <c r="D1864" s="135">
        <f t="shared" si="58"/>
        <v>79.78</v>
      </c>
      <c r="E1864">
        <f>INDEX('[3]wti-crude-oil-prices-10-year-da'!$B$655:$B$2543,MATCH(A1864,'[3]wti-crude-oil-prices-10-year-da'!$A$655:$A$2543,0))</f>
        <v>96.24</v>
      </c>
      <c r="F1864">
        <f t="shared" si="59"/>
        <v>7678.0271999999995</v>
      </c>
      <c r="G1864">
        <v>303.39999999999998</v>
      </c>
    </row>
    <row r="1865" spans="1:7" x14ac:dyDescent="0.25">
      <c r="A1865" s="133">
        <v>44764</v>
      </c>
      <c r="B1865" s="134">
        <v>79.88</v>
      </c>
      <c r="C1865" s="134">
        <f>INDEX('[2]cotton-prices-historical-chart-'!$B$10700:$B$12603,MATCH(A1865,'[2]cotton-prices-historical-chart-'!$A$10700:$A$12603,0))</f>
        <v>0.99</v>
      </c>
      <c r="D1865" s="135">
        <f t="shared" si="58"/>
        <v>79.081199999999995</v>
      </c>
      <c r="E1865">
        <f>INDEX('[3]wti-crude-oil-prices-10-year-da'!$B$655:$B$2543,MATCH(A1865,'[3]wti-crude-oil-prices-10-year-da'!$A$655:$A$2543,0))</f>
        <v>94.7</v>
      </c>
      <c r="F1865">
        <f t="shared" si="59"/>
        <v>7564.6359999999995</v>
      </c>
      <c r="G1865">
        <v>309.64999999999998</v>
      </c>
    </row>
    <row r="1866" spans="1:7" x14ac:dyDescent="0.25">
      <c r="A1866" s="133">
        <v>44767</v>
      </c>
      <c r="B1866" s="134">
        <v>79.72</v>
      </c>
      <c r="C1866" s="134">
        <f>INDEX('[2]cotton-prices-historical-chart-'!$B$10700:$B$12603,MATCH(A1866,'[2]cotton-prices-historical-chart-'!$A$10700:$A$12603,0))</f>
        <v>0.97</v>
      </c>
      <c r="D1866" s="135">
        <f t="shared" si="58"/>
        <v>77.328400000000002</v>
      </c>
      <c r="E1866">
        <f>INDEX('[3]wti-crude-oil-prices-10-year-da'!$B$655:$B$2543,MATCH(A1866,'[3]wti-crude-oil-prices-10-year-da'!$A$655:$A$2543,0))</f>
        <v>96.16</v>
      </c>
      <c r="F1866">
        <f t="shared" si="59"/>
        <v>7665.8751999999995</v>
      </c>
      <c r="G1866">
        <v>312.5</v>
      </c>
    </row>
    <row r="1867" spans="1:7" x14ac:dyDescent="0.25">
      <c r="A1867" s="133">
        <v>44768</v>
      </c>
      <c r="B1867" s="134">
        <v>79.86</v>
      </c>
      <c r="C1867" s="134">
        <f>INDEX('[2]cotton-prices-historical-chart-'!$B$10700:$B$12603,MATCH(A1867,'[2]cotton-prices-historical-chart-'!$A$10700:$A$12603,0))</f>
        <v>1</v>
      </c>
      <c r="D1867" s="135">
        <f t="shared" si="58"/>
        <v>79.86</v>
      </c>
      <c r="E1867">
        <f>INDEX('[3]wti-crude-oil-prices-10-year-da'!$B$655:$B$2543,MATCH(A1867,'[3]wti-crude-oil-prices-10-year-da'!$A$655:$A$2543,0))</f>
        <v>95.69</v>
      </c>
      <c r="F1867">
        <f t="shared" si="59"/>
        <v>7641.8033999999998</v>
      </c>
      <c r="G1867">
        <v>309.7</v>
      </c>
    </row>
    <row r="1868" spans="1:7" x14ac:dyDescent="0.25">
      <c r="A1868" s="133">
        <v>44769</v>
      </c>
      <c r="B1868" s="134">
        <v>79.819999999999993</v>
      </c>
      <c r="C1868" s="134">
        <f>INDEX('[2]cotton-prices-historical-chart-'!$B$10700:$B$12603,MATCH(A1868,'[2]cotton-prices-historical-chart-'!$A$10700:$A$12603,0))</f>
        <v>0.99</v>
      </c>
      <c r="D1868" s="135">
        <f t="shared" si="58"/>
        <v>79.021799999999999</v>
      </c>
      <c r="E1868">
        <f>INDEX('[3]wti-crude-oil-prices-10-year-da'!$B$655:$B$2543,MATCH(A1868,'[3]wti-crude-oil-prices-10-year-da'!$A$655:$A$2543,0))</f>
        <v>98.07</v>
      </c>
      <c r="F1868">
        <f t="shared" si="59"/>
        <v>7827.9473999999991</v>
      </c>
      <c r="G1868">
        <v>305</v>
      </c>
    </row>
    <row r="1869" spans="1:7" x14ac:dyDescent="0.25">
      <c r="A1869" s="133">
        <v>44770</v>
      </c>
      <c r="B1869" s="134">
        <v>79.58</v>
      </c>
      <c r="C1869" s="134">
        <f>INDEX('[2]cotton-prices-historical-chart-'!$B$10700:$B$12603,MATCH(A1869,'[2]cotton-prices-historical-chart-'!$A$10700:$A$12603,0))</f>
        <v>1.02</v>
      </c>
      <c r="D1869" s="135">
        <f t="shared" si="58"/>
        <v>81.171599999999998</v>
      </c>
      <c r="E1869">
        <f>INDEX('[3]wti-crude-oil-prices-10-year-da'!$B$655:$B$2543,MATCH(A1869,'[3]wti-crude-oil-prices-10-year-da'!$A$655:$A$2543,0))</f>
        <v>97.4</v>
      </c>
      <c r="F1869">
        <f t="shared" si="59"/>
        <v>7751.0920000000006</v>
      </c>
      <c r="G1869">
        <v>295.35000000000002</v>
      </c>
    </row>
    <row r="1870" spans="1:7" x14ac:dyDescent="0.25">
      <c r="A1870" s="133">
        <v>44771</v>
      </c>
      <c r="B1870" s="134">
        <v>79.2</v>
      </c>
      <c r="C1870" s="134">
        <f>INDEX('[2]cotton-prices-historical-chart-'!$B$10700:$B$12603,MATCH(A1870,'[2]cotton-prices-historical-chart-'!$A$10700:$A$12603,0))</f>
        <v>1.03</v>
      </c>
      <c r="D1870" s="135">
        <f t="shared" si="58"/>
        <v>81.576000000000008</v>
      </c>
      <c r="E1870">
        <f>INDEX('[3]wti-crude-oil-prices-10-year-da'!$B$655:$B$2543,MATCH(A1870,'[3]wti-crude-oil-prices-10-year-da'!$A$655:$A$2543,0))</f>
        <v>98.62</v>
      </c>
      <c r="F1870">
        <f t="shared" si="59"/>
        <v>7810.7040000000006</v>
      </c>
      <c r="G1870">
        <v>302.64999999999998</v>
      </c>
    </row>
    <row r="1871" spans="1:7" x14ac:dyDescent="0.25">
      <c r="A1871" s="133">
        <v>44774</v>
      </c>
      <c r="B1871" s="134">
        <v>78.95</v>
      </c>
      <c r="C1871" s="134">
        <f>INDEX('[2]cotton-prices-historical-chart-'!$B$10700:$B$12603,MATCH(A1871,'[2]cotton-prices-historical-chart-'!$A$10700:$A$12603,0))</f>
        <v>1</v>
      </c>
      <c r="D1871" s="135">
        <f t="shared" si="58"/>
        <v>78.95</v>
      </c>
      <c r="E1871">
        <f>INDEX('[3]wti-crude-oil-prices-10-year-da'!$B$655:$B$2543,MATCH(A1871,'[3]wti-crude-oil-prices-10-year-da'!$A$655:$A$2543,0))</f>
        <v>93.74</v>
      </c>
      <c r="F1871">
        <f t="shared" si="59"/>
        <v>7400.7730000000001</v>
      </c>
      <c r="G1871">
        <v>308.89999999999998</v>
      </c>
    </row>
    <row r="1872" spans="1:7" x14ac:dyDescent="0.25">
      <c r="A1872" s="133">
        <v>44775</v>
      </c>
      <c r="B1872" s="134">
        <v>78.61</v>
      </c>
      <c r="C1872" s="134">
        <f>INDEX('[2]cotton-prices-historical-chart-'!$B$10700:$B$12603,MATCH(A1872,'[2]cotton-prices-historical-chart-'!$A$10700:$A$12603,0))</f>
        <v>1.01</v>
      </c>
      <c r="D1872" s="135">
        <f t="shared" si="58"/>
        <v>79.396100000000004</v>
      </c>
      <c r="E1872">
        <f>INDEX('[3]wti-crude-oil-prices-10-year-da'!$B$655:$B$2543,MATCH(A1872,'[3]wti-crude-oil-prices-10-year-da'!$A$655:$A$2543,0))</f>
        <v>93.9</v>
      </c>
      <c r="F1872">
        <f t="shared" si="59"/>
        <v>7381.4790000000003</v>
      </c>
      <c r="G1872">
        <v>310.05</v>
      </c>
    </row>
    <row r="1873" spans="1:7" x14ac:dyDescent="0.25">
      <c r="A1873" s="133">
        <v>44776</v>
      </c>
      <c r="B1873" s="134">
        <v>79.099999999999994</v>
      </c>
      <c r="C1873" s="134">
        <f>INDEX('[2]cotton-prices-historical-chart-'!$B$10700:$B$12603,MATCH(A1873,'[2]cotton-prices-historical-chart-'!$A$10700:$A$12603,0))</f>
        <v>1</v>
      </c>
      <c r="D1873" s="135">
        <f t="shared" si="58"/>
        <v>79.099999999999994</v>
      </c>
      <c r="E1873">
        <f>INDEX('[3]wti-crude-oil-prices-10-year-da'!$B$655:$B$2543,MATCH(A1873,'[3]wti-crude-oil-prices-10-year-da'!$A$655:$A$2543,0))</f>
        <v>91.16</v>
      </c>
      <c r="F1873">
        <f t="shared" si="59"/>
        <v>7210.7559999999994</v>
      </c>
      <c r="G1873">
        <v>309.35000000000002</v>
      </c>
    </row>
    <row r="1874" spans="1:7" x14ac:dyDescent="0.25">
      <c r="A1874" s="133">
        <v>44777</v>
      </c>
      <c r="B1874" s="134">
        <v>79.16</v>
      </c>
      <c r="C1874" s="134">
        <f>INDEX('[2]cotton-prices-historical-chart-'!$B$10700:$B$12603,MATCH(A1874,'[2]cotton-prices-historical-chart-'!$A$10700:$A$12603,0))</f>
        <v>1</v>
      </c>
      <c r="D1874" s="135">
        <f t="shared" si="58"/>
        <v>79.16</v>
      </c>
      <c r="E1874">
        <f>INDEX('[3]wti-crude-oil-prices-10-year-da'!$B$655:$B$2543,MATCH(A1874,'[3]wti-crude-oil-prices-10-year-da'!$A$655:$A$2543,0))</f>
        <v>87.87</v>
      </c>
      <c r="F1874">
        <f t="shared" si="59"/>
        <v>6955.7892000000002</v>
      </c>
      <c r="G1874">
        <v>317.10000000000002</v>
      </c>
    </row>
    <row r="1875" spans="1:7" x14ac:dyDescent="0.25">
      <c r="A1875" s="133">
        <v>44778</v>
      </c>
      <c r="B1875" s="134">
        <v>79.650000000000006</v>
      </c>
      <c r="C1875" s="134">
        <f>INDEX('[2]cotton-prices-historical-chart-'!$B$10700:$B$12603,MATCH(A1875,'[2]cotton-prices-historical-chart-'!$A$10700:$A$12603,0))</f>
        <v>1.01</v>
      </c>
      <c r="D1875" s="135">
        <f t="shared" si="58"/>
        <v>80.4465</v>
      </c>
      <c r="E1875">
        <f>INDEX('[3]wti-crude-oil-prices-10-year-da'!$B$655:$B$2543,MATCH(A1875,'[3]wti-crude-oil-prices-10-year-da'!$A$655:$A$2543,0))</f>
        <v>89.01</v>
      </c>
      <c r="F1875">
        <f t="shared" si="59"/>
        <v>7089.6465000000007</v>
      </c>
      <c r="G1875">
        <v>315.85000000000002</v>
      </c>
    </row>
    <row r="1876" spans="1:7" x14ac:dyDescent="0.25">
      <c r="A1876" s="133">
        <v>44781</v>
      </c>
      <c r="B1876" s="134">
        <v>79.599999999999994</v>
      </c>
      <c r="C1876" s="134">
        <f>INDEX('[2]cotton-prices-historical-chart-'!$B$10700:$B$12603,MATCH(A1876,'[2]cotton-prices-historical-chart-'!$A$10700:$A$12603,0))</f>
        <v>1.02</v>
      </c>
      <c r="D1876" s="135">
        <f t="shared" si="58"/>
        <v>81.191999999999993</v>
      </c>
      <c r="E1876">
        <f>INDEX('[3]wti-crude-oil-prices-10-year-da'!$B$655:$B$2543,MATCH(A1876,'[3]wti-crude-oil-prices-10-year-da'!$A$655:$A$2543,0))</f>
        <v>90.52</v>
      </c>
      <c r="F1876">
        <f t="shared" si="59"/>
        <v>7205.3919999999989</v>
      </c>
      <c r="G1876">
        <v>317.60000000000002</v>
      </c>
    </row>
    <row r="1877" spans="1:7" x14ac:dyDescent="0.25">
      <c r="A1877" s="133">
        <v>44782</v>
      </c>
      <c r="B1877" s="134">
        <v>79.569999999999993</v>
      </c>
      <c r="C1877" s="134">
        <f>INDEX('[2]cotton-prices-historical-chart-'!$B$10700:$B$12603,MATCH(A1877,'[2]cotton-prices-historical-chart-'!$A$10700:$A$12603,0))</f>
        <v>1.05</v>
      </c>
      <c r="D1877" s="135">
        <f t="shared" si="58"/>
        <v>83.54849999999999</v>
      </c>
      <c r="E1877">
        <f>INDEX('[3]wti-crude-oil-prices-10-year-da'!$B$655:$B$2543,MATCH(A1877,'[3]wti-crude-oil-prices-10-year-da'!$A$655:$A$2543,0))</f>
        <v>90.49</v>
      </c>
      <c r="F1877">
        <f t="shared" si="59"/>
        <v>7200.2892999999985</v>
      </c>
      <c r="G1877" t="s">
        <v>241</v>
      </c>
    </row>
    <row r="1878" spans="1:7" x14ac:dyDescent="0.25">
      <c r="A1878" s="133">
        <v>44783</v>
      </c>
      <c r="B1878" s="134">
        <v>79.099999999999994</v>
      </c>
      <c r="C1878" s="134">
        <f>INDEX('[2]cotton-prices-historical-chart-'!$B$10700:$B$12603,MATCH(A1878,'[2]cotton-prices-historical-chart-'!$A$10700:$A$12603,0))</f>
        <v>1.06</v>
      </c>
      <c r="D1878" s="135">
        <f t="shared" si="58"/>
        <v>83.846000000000004</v>
      </c>
      <c r="E1878">
        <f>INDEX('[3]wti-crude-oil-prices-10-year-da'!$B$655:$B$2543,MATCH(A1878,'[3]wti-crude-oil-prices-10-year-da'!$A$655:$A$2543,0))</f>
        <v>91.48</v>
      </c>
      <c r="F1878">
        <f t="shared" si="59"/>
        <v>7236.0680000000002</v>
      </c>
      <c r="G1878">
        <v>307.75</v>
      </c>
    </row>
    <row r="1879" spans="1:7" x14ac:dyDescent="0.25">
      <c r="A1879" s="133">
        <v>44784</v>
      </c>
      <c r="B1879" s="134">
        <v>79.66</v>
      </c>
      <c r="C1879" s="134">
        <f>INDEX('[2]cotton-prices-historical-chart-'!$B$10700:$B$12603,MATCH(A1879,'[2]cotton-prices-historical-chart-'!$A$10700:$A$12603,0))</f>
        <v>1.1000000000000001</v>
      </c>
      <c r="D1879" s="135">
        <f t="shared" ref="D1879:D1905" si="60">C1879*B1879</f>
        <v>87.626000000000005</v>
      </c>
      <c r="E1879">
        <f>INDEX('[3]wti-crude-oil-prices-10-year-da'!$B$655:$B$2543,MATCH(A1879,'[3]wti-crude-oil-prices-10-year-da'!$A$655:$A$2543,0))</f>
        <v>93.96</v>
      </c>
      <c r="F1879">
        <f t="shared" si="59"/>
        <v>7484.8535999999995</v>
      </c>
      <c r="G1879">
        <v>308</v>
      </c>
    </row>
    <row r="1880" spans="1:7" x14ac:dyDescent="0.25">
      <c r="A1880" s="133">
        <v>44785</v>
      </c>
      <c r="B1880" s="134">
        <v>79.63</v>
      </c>
      <c r="C1880" s="134">
        <f>INDEX('[2]cotton-prices-historical-chart-'!$B$10700:$B$12603,MATCH(A1880,'[2]cotton-prices-historical-chart-'!$A$10700:$A$12603,0))</f>
        <v>1.1399999999999999</v>
      </c>
      <c r="D1880" s="135">
        <f t="shared" si="60"/>
        <v>90.778199999999984</v>
      </c>
      <c r="E1880">
        <f>INDEX('[3]wti-crude-oil-prices-10-year-da'!$B$655:$B$2543,MATCH(A1880,'[3]wti-crude-oil-prices-10-year-da'!$A$655:$A$2543,0))</f>
        <v>92.45</v>
      </c>
      <c r="F1880">
        <f t="shared" si="59"/>
        <v>7361.7934999999998</v>
      </c>
      <c r="G1880">
        <v>311.05</v>
      </c>
    </row>
    <row r="1881" spans="1:7" x14ac:dyDescent="0.25">
      <c r="A1881" s="133">
        <v>44788</v>
      </c>
      <c r="B1881" s="134">
        <v>79.55</v>
      </c>
      <c r="C1881" s="134">
        <f>INDEX('[2]cotton-prices-historical-chart-'!$B$10700:$B$12603,MATCH(A1881,'[2]cotton-prices-historical-chart-'!$A$10700:$A$12603,0))</f>
        <v>1.19</v>
      </c>
      <c r="D1881" s="135">
        <f t="shared" si="60"/>
        <v>94.66449999999999</v>
      </c>
      <c r="E1881">
        <f>INDEX('[3]wti-crude-oil-prices-10-year-da'!$B$655:$B$2543,MATCH(A1881,'[3]wti-crude-oil-prices-10-year-da'!$A$655:$A$2543,0))</f>
        <v>92.45</v>
      </c>
      <c r="F1881">
        <f t="shared" si="59"/>
        <v>7354.3975</v>
      </c>
      <c r="G1881" t="s">
        <v>241</v>
      </c>
    </row>
    <row r="1882" spans="1:7" x14ac:dyDescent="0.25">
      <c r="A1882" s="133">
        <v>44789</v>
      </c>
      <c r="B1882" s="134">
        <v>79.150000000000006</v>
      </c>
      <c r="C1882" s="134">
        <f>INDEX('[2]cotton-prices-historical-chart-'!$B$10700:$B$12603,MATCH(A1882,'[2]cotton-prices-historical-chart-'!$A$10700:$A$12603,0))</f>
        <v>1.22</v>
      </c>
      <c r="D1882" s="135">
        <f t="shared" si="60"/>
        <v>96.563000000000002</v>
      </c>
      <c r="E1882">
        <f>INDEX('[3]wti-crude-oil-prices-10-year-da'!$B$655:$B$2543,MATCH(A1882,'[3]wti-crude-oil-prices-10-year-da'!$A$655:$A$2543,0))</f>
        <v>86.87</v>
      </c>
      <c r="F1882">
        <f t="shared" si="59"/>
        <v>6875.7605000000012</v>
      </c>
      <c r="G1882">
        <v>317.7</v>
      </c>
    </row>
    <row r="1883" spans="1:7" x14ac:dyDescent="0.25">
      <c r="A1883" s="133">
        <v>44790</v>
      </c>
      <c r="B1883" s="134">
        <v>79.349999999999994</v>
      </c>
      <c r="C1883" s="134">
        <f>INDEX('[2]cotton-prices-historical-chart-'!$B$10700:$B$12603,MATCH(A1883,'[2]cotton-prices-historical-chart-'!$A$10700:$A$12603,0))</f>
        <v>1.18</v>
      </c>
      <c r="D1883" s="135">
        <f t="shared" si="60"/>
        <v>93.632999999999981</v>
      </c>
      <c r="E1883">
        <f>INDEX('[3]wti-crude-oil-prices-10-year-da'!$B$655:$B$2543,MATCH(A1883,'[3]wti-crude-oil-prices-10-year-da'!$A$655:$A$2543,0))</f>
        <v>87.68</v>
      </c>
      <c r="F1883">
        <f t="shared" si="59"/>
        <v>6957.4080000000004</v>
      </c>
      <c r="G1883">
        <v>316.14999999999998</v>
      </c>
    </row>
    <row r="1884" spans="1:7" x14ac:dyDescent="0.25">
      <c r="A1884" s="133">
        <v>44791</v>
      </c>
      <c r="B1884" s="134">
        <v>79.81</v>
      </c>
      <c r="C1884" s="134">
        <f>INDEX('[2]cotton-prices-historical-chart-'!$B$10700:$B$12603,MATCH(A1884,'[2]cotton-prices-historical-chart-'!$A$10700:$A$12603,0))</f>
        <v>1.19</v>
      </c>
      <c r="D1884" s="135">
        <f t="shared" si="60"/>
        <v>94.9739</v>
      </c>
      <c r="E1884">
        <f>INDEX('[3]wti-crude-oil-prices-10-year-da'!$B$655:$B$2543,MATCH(A1884,'[3]wti-crude-oil-prices-10-year-da'!$A$655:$A$2543,0))</f>
        <v>90.75</v>
      </c>
      <c r="F1884">
        <f t="shared" si="59"/>
        <v>7242.7575000000006</v>
      </c>
      <c r="G1884">
        <v>311.45</v>
      </c>
    </row>
    <row r="1885" spans="1:7" x14ac:dyDescent="0.25">
      <c r="A1885" s="133">
        <v>44792</v>
      </c>
      <c r="B1885" s="134">
        <v>79.92</v>
      </c>
      <c r="C1885" s="134">
        <f>INDEX('[2]cotton-prices-historical-chart-'!$B$10700:$B$12603,MATCH(A1885,'[2]cotton-prices-historical-chart-'!$A$10700:$A$12603,0))</f>
        <v>1.19</v>
      </c>
      <c r="D1885" s="135">
        <f t="shared" si="60"/>
        <v>95.104799999999997</v>
      </c>
      <c r="E1885">
        <f>INDEX('[3]wti-crude-oil-prices-10-year-da'!$B$655:$B$2543,MATCH(A1885,'[3]wti-crude-oil-prices-10-year-da'!$A$655:$A$2543,0))</f>
        <v>90.77</v>
      </c>
      <c r="F1885">
        <f t="shared" si="59"/>
        <v>7254.3383999999996</v>
      </c>
      <c r="G1885">
        <v>334.45</v>
      </c>
    </row>
    <row r="1886" spans="1:7" x14ac:dyDescent="0.25">
      <c r="A1886" s="133">
        <v>44795</v>
      </c>
      <c r="B1886" s="134">
        <v>79.86</v>
      </c>
      <c r="C1886" s="134">
        <f>INDEX('[2]cotton-prices-historical-chart-'!$B$10700:$B$12603,MATCH(A1886,'[2]cotton-prices-historical-chart-'!$A$10700:$A$12603,0))</f>
        <v>1.21</v>
      </c>
      <c r="D1886" s="135">
        <f t="shared" si="60"/>
        <v>96.630600000000001</v>
      </c>
      <c r="E1886">
        <f>INDEX('[3]wti-crude-oil-prices-10-year-da'!$B$655:$B$2543,MATCH(A1886,'[3]wti-crude-oil-prices-10-year-da'!$A$655:$A$2543,0))</f>
        <v>90.23</v>
      </c>
      <c r="F1886">
        <f t="shared" si="59"/>
        <v>7205.7678000000005</v>
      </c>
      <c r="G1886">
        <v>336.85</v>
      </c>
    </row>
    <row r="1887" spans="1:7" x14ac:dyDescent="0.25">
      <c r="A1887" s="133">
        <v>44796</v>
      </c>
      <c r="B1887" s="134">
        <v>79.849999999999994</v>
      </c>
      <c r="C1887" s="134">
        <f>INDEX('[2]cotton-prices-historical-chart-'!$B$10700:$B$12603,MATCH(A1887,'[2]cotton-prices-historical-chart-'!$A$10700:$A$12603,0))</f>
        <v>1.17</v>
      </c>
      <c r="D1887" s="135">
        <f t="shared" si="60"/>
        <v>93.424499999999995</v>
      </c>
      <c r="E1887">
        <f>INDEX('[3]wti-crude-oil-prices-10-year-da'!$B$655:$B$2543,MATCH(A1887,'[3]wti-crude-oil-prices-10-year-da'!$A$655:$A$2543,0))</f>
        <v>93.77</v>
      </c>
      <c r="F1887">
        <f t="shared" si="59"/>
        <v>7487.5344999999988</v>
      </c>
      <c r="G1887">
        <v>334.65</v>
      </c>
    </row>
    <row r="1888" spans="1:7" x14ac:dyDescent="0.25">
      <c r="A1888" s="133">
        <v>44797</v>
      </c>
      <c r="B1888" s="134">
        <v>79.790000000000006</v>
      </c>
      <c r="C1888" s="134">
        <f>INDEX('[2]cotton-prices-historical-chart-'!$B$10700:$B$12603,MATCH(A1888,'[2]cotton-prices-historical-chart-'!$A$10700:$A$12603,0))</f>
        <v>1.18</v>
      </c>
      <c r="D1888" s="135">
        <f t="shared" si="60"/>
        <v>94.152200000000008</v>
      </c>
      <c r="E1888">
        <f>INDEX('[3]wti-crude-oil-prices-10-year-da'!$B$655:$B$2543,MATCH(A1888,'[3]wti-crude-oil-prices-10-year-da'!$A$655:$A$2543,0))</f>
        <v>95.24</v>
      </c>
      <c r="F1888">
        <f t="shared" si="59"/>
        <v>7599.1995999999999</v>
      </c>
      <c r="G1888">
        <v>334.6</v>
      </c>
    </row>
    <row r="1889" spans="1:7" x14ac:dyDescent="0.25">
      <c r="A1889" s="133">
        <v>44798</v>
      </c>
      <c r="B1889" s="134">
        <v>79.88</v>
      </c>
      <c r="C1889" s="134">
        <f>INDEX('[2]cotton-prices-historical-chart-'!$B$10700:$B$12603,MATCH(A1889,'[2]cotton-prices-historical-chart-'!$A$10700:$A$12603,0))</f>
        <v>1.18</v>
      </c>
      <c r="D1889" s="135">
        <f t="shared" si="60"/>
        <v>94.258399999999995</v>
      </c>
      <c r="E1889">
        <f>INDEX('[3]wti-crude-oil-prices-10-year-da'!$B$655:$B$2543,MATCH(A1889,'[3]wti-crude-oil-prices-10-year-da'!$A$655:$A$2543,0))</f>
        <v>92.92</v>
      </c>
      <c r="F1889">
        <f t="shared" si="59"/>
        <v>7422.4495999999999</v>
      </c>
      <c r="G1889">
        <v>335.35</v>
      </c>
    </row>
    <row r="1890" spans="1:7" x14ac:dyDescent="0.25">
      <c r="A1890" s="133">
        <v>44799</v>
      </c>
      <c r="B1890" s="134">
        <v>79.97</v>
      </c>
      <c r="C1890" s="134">
        <f>INDEX('[2]cotton-prices-historical-chart-'!$B$10700:$B$12603,MATCH(A1890,'[2]cotton-prices-historical-chart-'!$A$10700:$A$12603,0))</f>
        <v>1.22</v>
      </c>
      <c r="D1890" s="135">
        <f t="shared" si="60"/>
        <v>97.563400000000001</v>
      </c>
      <c r="E1890">
        <f>INDEX('[3]wti-crude-oil-prices-10-year-da'!$B$655:$B$2543,MATCH(A1890,'[3]wti-crude-oil-prices-10-year-da'!$A$655:$A$2543,0))</f>
        <v>93.06</v>
      </c>
      <c r="F1890">
        <f t="shared" si="59"/>
        <v>7442.0082000000002</v>
      </c>
      <c r="G1890">
        <v>335.15</v>
      </c>
    </row>
    <row r="1891" spans="1:7" x14ac:dyDescent="0.25">
      <c r="A1891" s="133">
        <v>44802</v>
      </c>
      <c r="B1891" s="134">
        <v>80</v>
      </c>
      <c r="C1891" s="134">
        <f>INDEX('[2]cotton-prices-historical-chart-'!$B$10700:$B$12603,MATCH(A1891,'[2]cotton-prices-historical-chart-'!$A$10700:$A$12603,0))</f>
        <v>1.22</v>
      </c>
      <c r="D1891" s="135">
        <f t="shared" si="60"/>
        <v>97.6</v>
      </c>
      <c r="E1891">
        <f>INDEX('[3]wti-crude-oil-prices-10-year-da'!$B$655:$B$2543,MATCH(A1891,'[3]wti-crude-oil-prices-10-year-da'!$A$655:$A$2543,0))</f>
        <v>96.79</v>
      </c>
      <c r="F1891">
        <f t="shared" si="59"/>
        <v>7743.2000000000007</v>
      </c>
      <c r="G1891">
        <v>333.35</v>
      </c>
    </row>
    <row r="1892" spans="1:7" x14ac:dyDescent="0.25">
      <c r="A1892" s="133">
        <v>44803</v>
      </c>
      <c r="B1892" s="134">
        <v>79.680000000000007</v>
      </c>
      <c r="C1892" s="134">
        <f>INDEX('[2]cotton-prices-historical-chart-'!$B$10700:$B$12603,MATCH(A1892,'[2]cotton-prices-historical-chart-'!$A$10700:$A$12603,0))</f>
        <v>1.17</v>
      </c>
      <c r="D1892" s="135">
        <f t="shared" si="60"/>
        <v>93.2256</v>
      </c>
      <c r="E1892">
        <f>INDEX('[3]wti-crude-oil-prices-10-year-da'!$B$655:$B$2543,MATCH(A1892,'[3]wti-crude-oil-prices-10-year-da'!$A$655:$A$2543,0))</f>
        <v>91.99</v>
      </c>
      <c r="F1892">
        <f t="shared" si="59"/>
        <v>7329.7632000000003</v>
      </c>
      <c r="G1892">
        <v>332.4</v>
      </c>
    </row>
    <row r="1893" spans="1:7" x14ac:dyDescent="0.25">
      <c r="A1893" s="133">
        <v>44804</v>
      </c>
      <c r="B1893" s="134">
        <v>79.5</v>
      </c>
      <c r="C1893" s="134">
        <f>INDEX('[2]cotton-prices-historical-chart-'!$B$10700:$B$12603,MATCH(A1893,'[2]cotton-prices-historical-chart-'!$A$10700:$A$12603,0))</f>
        <v>1.19</v>
      </c>
      <c r="D1893" s="135">
        <f t="shared" si="60"/>
        <v>94.60499999999999</v>
      </c>
      <c r="E1893">
        <f>INDEX('[3]wti-crude-oil-prices-10-year-da'!$B$655:$B$2543,MATCH(A1893,'[3]wti-crude-oil-prices-10-year-da'!$A$655:$A$2543,0))</f>
        <v>89.2</v>
      </c>
      <c r="F1893">
        <f t="shared" si="59"/>
        <v>7091.4000000000005</v>
      </c>
      <c r="G1893" t="s">
        <v>241</v>
      </c>
    </row>
    <row r="1894" spans="1:7" x14ac:dyDescent="0.25">
      <c r="A1894" s="133">
        <v>44805</v>
      </c>
      <c r="B1894" s="134">
        <v>79.69</v>
      </c>
      <c r="C1894" s="134">
        <f>INDEX('[2]cotton-prices-historical-chart-'!$B$10700:$B$12603,MATCH(A1894,'[2]cotton-prices-historical-chart-'!$A$10700:$A$12603,0))</f>
        <v>1.1299999999999999</v>
      </c>
      <c r="D1894" s="135">
        <f t="shared" si="60"/>
        <v>90.049699999999987</v>
      </c>
      <c r="E1894">
        <f>INDEX('[3]wti-crude-oil-prices-10-year-da'!$B$655:$B$2543,MATCH(A1894,'[3]wti-crude-oil-prices-10-year-da'!$A$655:$A$2543,0))</f>
        <v>87.05</v>
      </c>
      <c r="F1894">
        <f t="shared" si="59"/>
        <v>6937.0144999999993</v>
      </c>
      <c r="G1894">
        <v>326.95</v>
      </c>
    </row>
    <row r="1895" spans="1:7" x14ac:dyDescent="0.25">
      <c r="A1895" s="133">
        <v>44806</v>
      </c>
      <c r="B1895" s="134">
        <v>79.72</v>
      </c>
      <c r="C1895" s="134">
        <f>INDEX('[2]cotton-prices-historical-chart-'!$B$10700:$B$12603,MATCH(A1895,'[2]cotton-prices-historical-chart-'!$A$10700:$A$12603,0))</f>
        <v>1.0900000000000001</v>
      </c>
      <c r="D1895" s="135">
        <f t="shared" si="60"/>
        <v>86.894800000000004</v>
      </c>
      <c r="E1895">
        <f>INDEX('[3]wti-crude-oil-prices-10-year-da'!$B$655:$B$2543,MATCH(A1895,'[3]wti-crude-oil-prices-10-year-da'!$A$655:$A$2543,0))</f>
        <v>86.87</v>
      </c>
      <c r="F1895">
        <f t="shared" si="59"/>
        <v>6925.2764000000006</v>
      </c>
      <c r="G1895">
        <v>327.60000000000002</v>
      </c>
    </row>
    <row r="1896" spans="1:7" x14ac:dyDescent="0.25">
      <c r="A1896" s="133">
        <v>44809</v>
      </c>
      <c r="B1896" s="134">
        <v>79.790000000000006</v>
      </c>
      <c r="C1896" s="134">
        <f>INDEX('[2]cotton-prices-historical-chart-'!$B$10700:$B$12603,MATCH(A1896,'[2]cotton-prices-historical-chart-'!$A$10700:$A$12603,0))</f>
        <v>1.0900000000000001</v>
      </c>
      <c r="D1896" s="135">
        <f t="shared" si="60"/>
        <v>86.971100000000007</v>
      </c>
      <c r="E1896">
        <f>INDEX('[3]wti-crude-oil-prices-10-year-da'!$B$655:$B$2543,MATCH(A1896,'[3]wti-crude-oil-prices-10-year-da'!$A$655:$A$2543,0))</f>
        <v>89.03</v>
      </c>
      <c r="F1896">
        <f t="shared" si="59"/>
        <v>7103.7037000000009</v>
      </c>
      <c r="G1896">
        <v>328.8</v>
      </c>
    </row>
    <row r="1897" spans="1:7" x14ac:dyDescent="0.25">
      <c r="A1897" s="133">
        <v>44810</v>
      </c>
      <c r="B1897" s="134">
        <v>79.89</v>
      </c>
      <c r="C1897" s="134">
        <f>INDEX('[2]cotton-prices-historical-chart-'!$B$10700:$B$12603,MATCH(A1897,'[2]cotton-prices-historical-chart-'!$A$10700:$A$12603,0))</f>
        <v>1.0900000000000001</v>
      </c>
      <c r="D1897" s="135">
        <f t="shared" si="60"/>
        <v>87.080100000000002</v>
      </c>
      <c r="E1897">
        <f>INDEX('[3]wti-crude-oil-prices-10-year-da'!$B$655:$B$2543,MATCH(A1897,'[3]wti-crude-oil-prices-10-year-da'!$A$655:$A$2543,0))</f>
        <v>86.79</v>
      </c>
      <c r="F1897">
        <f t="shared" si="59"/>
        <v>6933.6531000000004</v>
      </c>
      <c r="G1897">
        <v>329.5</v>
      </c>
    </row>
    <row r="1898" spans="1:7" x14ac:dyDescent="0.25">
      <c r="A1898" s="133">
        <v>44811</v>
      </c>
      <c r="B1898" s="134">
        <v>79.64</v>
      </c>
      <c r="C1898" s="134">
        <f>INDEX('[2]cotton-prices-historical-chart-'!$B$10700:$B$12603,MATCH(A1898,'[2]cotton-prices-historical-chart-'!$A$10700:$A$12603,0))</f>
        <v>1.07</v>
      </c>
      <c r="D1898" s="135">
        <f t="shared" si="60"/>
        <v>85.214800000000011</v>
      </c>
      <c r="E1898">
        <f>INDEX('[3]wti-crude-oil-prices-10-year-da'!$B$655:$B$2543,MATCH(A1898,'[3]wti-crude-oil-prices-10-year-da'!$A$655:$A$2543,0))</f>
        <v>81.93</v>
      </c>
      <c r="F1898">
        <f t="shared" si="59"/>
        <v>6524.9052000000001</v>
      </c>
      <c r="G1898">
        <v>332.4</v>
      </c>
    </row>
    <row r="1899" spans="1:7" x14ac:dyDescent="0.25">
      <c r="A1899" s="133">
        <v>44812</v>
      </c>
      <c r="B1899" s="134">
        <v>79.7</v>
      </c>
      <c r="C1899" s="134">
        <f>INDEX('[2]cotton-prices-historical-chart-'!$B$10700:$B$12603,MATCH(A1899,'[2]cotton-prices-historical-chart-'!$A$10700:$A$12603,0))</f>
        <v>1.0900000000000001</v>
      </c>
      <c r="D1899" s="135">
        <f t="shared" si="60"/>
        <v>86.873000000000005</v>
      </c>
      <c r="E1899">
        <f>INDEX('[3]wti-crude-oil-prices-10-year-da'!$B$655:$B$2543,MATCH(A1899,'[3]wti-crude-oil-prices-10-year-da'!$A$655:$A$2543,0))</f>
        <v>82.96</v>
      </c>
      <c r="F1899">
        <f t="shared" si="59"/>
        <v>6611.9119999999994</v>
      </c>
      <c r="G1899">
        <v>337.05</v>
      </c>
    </row>
    <row r="1900" spans="1:7" x14ac:dyDescent="0.25">
      <c r="A1900" s="133">
        <v>44813</v>
      </c>
      <c r="B1900" s="134">
        <v>79.67</v>
      </c>
      <c r="C1900" s="134">
        <f>INDEX('[2]cotton-prices-historical-chart-'!$B$10700:$B$12603,MATCH(A1900,'[2]cotton-prices-historical-chart-'!$A$10700:$A$12603,0))</f>
        <v>1.0900000000000001</v>
      </c>
      <c r="D1900" s="135">
        <f t="shared" si="60"/>
        <v>86.840300000000013</v>
      </c>
      <c r="E1900">
        <f>INDEX('[3]wti-crude-oil-prices-10-year-da'!$B$655:$B$2543,MATCH(A1900,'[3]wti-crude-oil-prices-10-year-da'!$A$655:$A$2543,0))</f>
        <v>86.79</v>
      </c>
      <c r="F1900">
        <f t="shared" si="59"/>
        <v>6914.5593000000008</v>
      </c>
      <c r="G1900">
        <v>335.8</v>
      </c>
    </row>
    <row r="1901" spans="1:7" x14ac:dyDescent="0.25">
      <c r="A1901" s="133">
        <v>44816</v>
      </c>
      <c r="B1901" s="134">
        <v>79.36</v>
      </c>
      <c r="C1901" s="134">
        <f>INDEX('[2]cotton-prices-historical-chart-'!$B$10700:$B$12603,MATCH(A1901,'[2]cotton-prices-historical-chart-'!$A$10700:$A$12603,0))</f>
        <v>1.0900000000000001</v>
      </c>
      <c r="D1901" s="135">
        <f t="shared" si="60"/>
        <v>86.502400000000009</v>
      </c>
      <c r="E1901">
        <f>INDEX('[3]wti-crude-oil-prices-10-year-da'!$B$655:$B$2543,MATCH(A1901,'[3]wti-crude-oil-prices-10-year-da'!$A$655:$A$2543,0))</f>
        <v>88.03</v>
      </c>
      <c r="F1901">
        <f t="shared" si="59"/>
        <v>6986.0608000000002</v>
      </c>
      <c r="G1901">
        <v>337.15</v>
      </c>
    </row>
    <row r="1902" spans="1:7" x14ac:dyDescent="0.25">
      <c r="A1902" s="133">
        <v>44817</v>
      </c>
      <c r="B1902" s="134">
        <v>79.599999999999994</v>
      </c>
      <c r="C1902" s="134">
        <f>INDEX('[2]cotton-prices-historical-chart-'!$B$10700:$B$12603,MATCH(A1902,'[2]cotton-prices-historical-chart-'!$A$10700:$A$12603,0))</f>
        <v>1.06</v>
      </c>
      <c r="D1902" s="135">
        <f t="shared" si="60"/>
        <v>84.376000000000005</v>
      </c>
      <c r="E1902">
        <f>INDEX('[3]wti-crude-oil-prices-10-year-da'!$B$655:$B$2543,MATCH(A1902,'[3]wti-crude-oil-prices-10-year-da'!$A$655:$A$2543,0))</f>
        <v>87.61</v>
      </c>
      <c r="F1902">
        <f t="shared" si="59"/>
        <v>6973.7559999999994</v>
      </c>
      <c r="G1902">
        <v>340.25</v>
      </c>
    </row>
    <row r="1903" spans="1:7" x14ac:dyDescent="0.25">
      <c r="A1903" s="133">
        <v>44818</v>
      </c>
      <c r="B1903" s="134">
        <v>79.45</v>
      </c>
      <c r="C1903" s="134">
        <f>INDEX('[2]cotton-prices-historical-chart-'!$B$10700:$B$12603,MATCH(A1903,'[2]cotton-prices-historical-chart-'!$A$10700:$A$12603,0))</f>
        <v>1.06</v>
      </c>
      <c r="D1903" s="135">
        <f t="shared" si="60"/>
        <v>84.217000000000013</v>
      </c>
      <c r="E1903">
        <f>INDEX('[3]wti-crude-oil-prices-10-year-da'!$B$655:$B$2543,MATCH(A1903,'[3]wti-crude-oil-prices-10-year-da'!$A$655:$A$2543,0))</f>
        <v>88.93</v>
      </c>
      <c r="F1903">
        <f t="shared" si="59"/>
        <v>7065.4885000000004</v>
      </c>
      <c r="G1903">
        <v>345.6</v>
      </c>
    </row>
    <row r="1904" spans="1:7" x14ac:dyDescent="0.25">
      <c r="A1904" s="133">
        <v>44819</v>
      </c>
      <c r="B1904" s="134">
        <v>79.849999999999994</v>
      </c>
      <c r="C1904" s="134">
        <f>INDEX('[2]cotton-prices-historical-chart-'!$B$10700:$B$12603,MATCH(A1904,'[2]cotton-prices-historical-chart-'!$A$10700:$A$12603,0))</f>
        <v>1.06</v>
      </c>
      <c r="D1904" s="135">
        <f t="shared" si="60"/>
        <v>84.640999999999991</v>
      </c>
      <c r="E1904">
        <f>INDEX('[3]wti-crude-oil-prices-10-year-da'!$B$655:$B$2543,MATCH(A1904,'[3]wti-crude-oil-prices-10-year-da'!$A$655:$A$2543,0))</f>
        <v>84.58</v>
      </c>
      <c r="F1904">
        <f t="shared" si="59"/>
        <v>6753.7129999999997</v>
      </c>
      <c r="G1904">
        <v>349.75</v>
      </c>
    </row>
    <row r="1905" spans="1:7" x14ac:dyDescent="0.25">
      <c r="A1905" s="136">
        <v>44820</v>
      </c>
      <c r="B1905" s="137">
        <v>79.7</v>
      </c>
      <c r="C1905" s="137">
        <f>INDEX('[2]cotton-prices-historical-chart-'!$B$10700:$B$12603,MATCH(A1905,'[2]cotton-prices-historical-chart-'!$A$10700:$A$12603,0))</f>
        <v>1.02</v>
      </c>
      <c r="D1905" s="138">
        <f t="shared" si="60"/>
        <v>81.294000000000011</v>
      </c>
      <c r="E1905">
        <f>INDEX('[3]wti-crude-oil-prices-10-year-da'!$B$655:$B$2543,MATCH(A1905,'[3]wti-crude-oil-prices-10-year-da'!$A$655:$A$2543,0))</f>
        <v>85.11</v>
      </c>
      <c r="F1905">
        <f t="shared" si="59"/>
        <v>6783.2669999999998</v>
      </c>
      <c r="G1905">
        <v>353.9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94"/>
  <sheetViews>
    <sheetView showGridLines="0" topLeftCell="A76" workbookViewId="0">
      <selection activeCell="K44" sqref="K44"/>
    </sheetView>
  </sheetViews>
  <sheetFormatPr defaultRowHeight="15" x14ac:dyDescent="0.25"/>
  <cols>
    <col min="2" max="2" width="75" customWidth="1"/>
    <col min="3" max="3" width="10.5703125" bestFit="1" customWidth="1"/>
    <col min="4" max="4" width="9.42578125" bestFit="1" customWidth="1"/>
    <col min="5" max="5" width="9.28515625" bestFit="1" customWidth="1"/>
    <col min="6" max="6" width="9.42578125" bestFit="1" customWidth="1"/>
    <col min="7" max="8" width="9.28515625" bestFit="1" customWidth="1"/>
    <col min="9" max="9" width="9.7109375" bestFit="1" customWidth="1"/>
    <col min="10" max="19" width="9.28515625" bestFit="1" customWidth="1"/>
  </cols>
  <sheetData>
    <row r="2" spans="2:19" x14ac:dyDescent="0.25">
      <c r="B2" s="1" t="s">
        <v>118</v>
      </c>
      <c r="C2" s="19" t="s">
        <v>34</v>
      </c>
      <c r="D2" s="1"/>
      <c r="E2" s="1"/>
      <c r="F2" s="1"/>
      <c r="G2" s="1"/>
      <c r="H2" s="1"/>
      <c r="I2" s="1"/>
      <c r="J2" s="21" t="s">
        <v>35</v>
      </c>
      <c r="K2" s="22"/>
      <c r="L2" s="22"/>
      <c r="M2" s="22"/>
      <c r="N2" s="22"/>
      <c r="O2" s="22"/>
      <c r="P2" s="22"/>
      <c r="Q2" s="22"/>
      <c r="R2" s="22"/>
      <c r="S2" s="22"/>
    </row>
    <row r="3" spans="2:19" x14ac:dyDescent="0.25">
      <c r="B3" s="2" t="s">
        <v>1</v>
      </c>
      <c r="C3" s="18">
        <v>42460</v>
      </c>
      <c r="D3" s="18">
        <f>EDATE(C3,12)</f>
        <v>42825</v>
      </c>
      <c r="E3" s="18">
        <f t="shared" ref="E3:I3" si="0">EDATE(D3,12)</f>
        <v>43190</v>
      </c>
      <c r="F3" s="18">
        <f t="shared" si="0"/>
        <v>43555</v>
      </c>
      <c r="G3" s="18">
        <f t="shared" si="0"/>
        <v>43921</v>
      </c>
      <c r="H3" s="18">
        <f t="shared" si="0"/>
        <v>44286</v>
      </c>
      <c r="I3" s="18">
        <f t="shared" si="0"/>
        <v>44651</v>
      </c>
      <c r="J3" s="23">
        <f>EDATE(I3,12)</f>
        <v>45016</v>
      </c>
      <c r="K3" s="23">
        <f t="shared" ref="K3:S3" si="1">EDATE(J3,12)</f>
        <v>45382</v>
      </c>
      <c r="L3" s="23">
        <f t="shared" si="1"/>
        <v>45747</v>
      </c>
      <c r="M3" s="23">
        <f t="shared" si="1"/>
        <v>46112</v>
      </c>
      <c r="N3" s="23">
        <f t="shared" si="1"/>
        <v>46477</v>
      </c>
      <c r="O3" s="23">
        <f t="shared" si="1"/>
        <v>46843</v>
      </c>
      <c r="P3" s="23">
        <f t="shared" si="1"/>
        <v>47208</v>
      </c>
      <c r="Q3" s="23">
        <f t="shared" si="1"/>
        <v>47573</v>
      </c>
      <c r="R3" s="23">
        <f t="shared" si="1"/>
        <v>47938</v>
      </c>
      <c r="S3" s="23">
        <f t="shared" si="1"/>
        <v>48304</v>
      </c>
    </row>
    <row r="4" spans="2:19" x14ac:dyDescent="0.25">
      <c r="B4" s="3" t="s">
        <v>32</v>
      </c>
      <c r="C4" s="75">
        <f>'Income Statement'!I46</f>
        <v>664.88679999999852</v>
      </c>
      <c r="D4" s="75">
        <f>'Income Statement'!J46</f>
        <v>1000.1826999999993</v>
      </c>
      <c r="E4" s="75">
        <f>'Income Statement'!K46</f>
        <v>507.82000000000068</v>
      </c>
      <c r="F4" s="75">
        <f>'Income Statement'!L46</f>
        <v>753.70999999999981</v>
      </c>
      <c r="G4" s="75">
        <f>'Income Statement'!M46</f>
        <v>502.17000000000019</v>
      </c>
      <c r="H4" s="75">
        <f>'Income Statement'!N46</f>
        <v>451.62000000000052</v>
      </c>
      <c r="I4" s="75">
        <f>'Income Statement'!O46</f>
        <v>1677.8500000000008</v>
      </c>
      <c r="J4" s="75">
        <f>'Income Statement'!P46</f>
        <v>439.94181341920853</v>
      </c>
      <c r="K4" s="75">
        <f>'Income Statement'!Q46</f>
        <v>787.2912452695731</v>
      </c>
      <c r="L4" s="75">
        <f>'Income Statement'!R46</f>
        <v>836.335246535794</v>
      </c>
      <c r="M4" s="75">
        <f>'Income Statement'!S46</f>
        <v>887.20228433014722</v>
      </c>
      <c r="N4" s="75">
        <f>'Income Statement'!T46</f>
        <v>940.02440610882741</v>
      </c>
      <c r="O4" s="75">
        <f>'Income Statement'!U46</f>
        <v>994.93760348489991</v>
      </c>
      <c r="P4" s="75">
        <f>'Income Statement'!V46</f>
        <v>1052.0821822201851</v>
      </c>
      <c r="Q4" s="75">
        <f>'Income Statement'!W46</f>
        <v>1111.6031394857673</v>
      </c>
      <c r="R4" s="75">
        <f>'Income Statement'!X46</f>
        <v>1173.6505494845812</v>
      </c>
      <c r="S4" s="75">
        <f>'Income Statement'!Y46</f>
        <v>1238.3799585367417</v>
      </c>
    </row>
    <row r="5" spans="2:19" x14ac:dyDescent="0.25">
      <c r="B5" s="14" t="s">
        <v>119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</row>
    <row r="6" spans="2:19" x14ac:dyDescent="0.25">
      <c r="B6" s="44" t="s">
        <v>133</v>
      </c>
      <c r="C6" s="64">
        <v>130.1439</v>
      </c>
      <c r="D6" s="64">
        <v>112.52</v>
      </c>
      <c r="E6" s="64">
        <v>103.81</v>
      </c>
      <c r="F6" s="64">
        <v>107.81</v>
      </c>
      <c r="G6" s="64">
        <v>121.21</v>
      </c>
      <c r="H6" s="64">
        <v>100.64</v>
      </c>
      <c r="I6" s="63">
        <v>80.88</v>
      </c>
      <c r="J6" s="64">
        <f>'Income Statement'!P$43</f>
        <v>90.020358081770468</v>
      </c>
      <c r="K6" s="64">
        <f>'Income Statement'!Q$43</f>
        <v>84.169034806455386</v>
      </c>
      <c r="L6" s="64">
        <f>'Income Statement'!R$43</f>
        <v>78.698047544035788</v>
      </c>
      <c r="M6" s="64">
        <f>'Income Statement'!S$43</f>
        <v>73.582674453673462</v>
      </c>
      <c r="N6" s="64">
        <f>'Income Statement'!T$43</f>
        <v>68.79980061418469</v>
      </c>
      <c r="O6" s="64">
        <f>'Income Statement'!U$43</f>
        <v>64.327813574262692</v>
      </c>
      <c r="P6" s="64">
        <f>'Income Statement'!V$43</f>
        <v>60.146505691935623</v>
      </c>
      <c r="Q6" s="64">
        <f>'Income Statement'!W$43</f>
        <v>56.236982821959813</v>
      </c>
      <c r="R6" s="64">
        <f>'Income Statement'!X$43</f>
        <v>52.581578938532431</v>
      </c>
      <c r="S6" s="64">
        <f>'Income Statement'!Y$43</f>
        <v>49.163776307527826</v>
      </c>
    </row>
    <row r="7" spans="2:19" x14ac:dyDescent="0.25">
      <c r="B7" s="4" t="s">
        <v>128</v>
      </c>
      <c r="C7" s="64">
        <v>-38.710700000000003</v>
      </c>
      <c r="D7" s="64">
        <v>-95.3</v>
      </c>
      <c r="E7" s="64">
        <v>-78.08</v>
      </c>
      <c r="F7" s="64">
        <v>-46.56</v>
      </c>
      <c r="G7" s="64">
        <v>-38.130000000000003</v>
      </c>
      <c r="H7" s="64">
        <v>-35.630000000000003</v>
      </c>
      <c r="I7" s="63">
        <v>-42.62</v>
      </c>
      <c r="J7" s="64"/>
      <c r="K7" s="64"/>
      <c r="L7" s="64"/>
      <c r="M7" s="64"/>
      <c r="N7" s="64"/>
      <c r="O7" s="64"/>
      <c r="P7" s="64"/>
      <c r="Q7" s="64"/>
      <c r="R7" s="64"/>
      <c r="S7" s="64"/>
    </row>
    <row r="8" spans="2:19" x14ac:dyDescent="0.25">
      <c r="B8" s="4" t="s">
        <v>127</v>
      </c>
      <c r="C8" s="64">
        <v>-1.502</v>
      </c>
      <c r="D8" s="64">
        <f>-1.81+3.35</f>
        <v>1.54</v>
      </c>
      <c r="E8" s="64">
        <v>2.66</v>
      </c>
      <c r="F8" s="64">
        <v>-1.89</v>
      </c>
      <c r="G8" s="64">
        <v>-16.27</v>
      </c>
      <c r="H8" s="64">
        <v>-27.58</v>
      </c>
      <c r="I8" s="63">
        <v>-1.74</v>
      </c>
      <c r="J8" s="64"/>
      <c r="K8" s="64"/>
      <c r="L8" s="64"/>
      <c r="M8" s="64"/>
      <c r="N8" s="64"/>
      <c r="O8" s="64"/>
      <c r="P8" s="64"/>
      <c r="Q8" s="64"/>
      <c r="R8" s="64"/>
      <c r="S8" s="64"/>
    </row>
    <row r="9" spans="2:19" x14ac:dyDescent="0.25">
      <c r="B9" s="44" t="s">
        <v>123</v>
      </c>
      <c r="C9" s="64">
        <v>-55.298299999999998</v>
      </c>
      <c r="D9" s="64">
        <v>-33.299999999999997</v>
      </c>
      <c r="E9" s="64">
        <v>-17.760000000000002</v>
      </c>
      <c r="F9" s="64">
        <v>-11.66</v>
      </c>
      <c r="G9" s="64">
        <v>-27.29</v>
      </c>
      <c r="H9" s="64">
        <v>-28.65</v>
      </c>
      <c r="I9" s="64">
        <v>-24.77</v>
      </c>
      <c r="J9" s="64"/>
      <c r="K9" s="64"/>
      <c r="L9" s="64"/>
      <c r="M9" s="64"/>
      <c r="N9" s="64"/>
      <c r="O9" s="64"/>
      <c r="P9" s="64"/>
      <c r="Q9" s="64"/>
      <c r="R9" s="64"/>
      <c r="S9" s="64"/>
    </row>
    <row r="10" spans="2:19" x14ac:dyDescent="0.25">
      <c r="B10" s="44" t="s">
        <v>124</v>
      </c>
      <c r="C10" s="64">
        <v>-161.81649999999999</v>
      </c>
      <c r="D10" s="64">
        <v>-15.41</v>
      </c>
      <c r="E10" s="64">
        <v>-19.98</v>
      </c>
      <c r="F10" s="64">
        <v>-40.909999999999997</v>
      </c>
      <c r="G10" s="64">
        <v>-31.39</v>
      </c>
      <c r="H10" s="64">
        <v>-5.65</v>
      </c>
      <c r="I10" s="65">
        <v>-176.21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</row>
    <row r="11" spans="2:19" x14ac:dyDescent="0.25">
      <c r="B11" s="4" t="s">
        <v>126</v>
      </c>
      <c r="C11" s="64">
        <v>-7.4469000000000003</v>
      </c>
      <c r="D11" s="64">
        <v>-61.58</v>
      </c>
      <c r="E11" s="64">
        <v>-4.6900000000000004</v>
      </c>
      <c r="F11" s="64">
        <v>-17.420000000000002</v>
      </c>
      <c r="G11" s="64">
        <v>-4.5</v>
      </c>
      <c r="H11" s="64">
        <v>-0.66</v>
      </c>
      <c r="I11" s="65">
        <v>-5.35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</row>
    <row r="12" spans="2:19" x14ac:dyDescent="0.25">
      <c r="B12" s="4" t="s">
        <v>125</v>
      </c>
      <c r="C12" s="64">
        <v>-6.7145999999999999</v>
      </c>
      <c r="D12" s="64">
        <v>-365.61</v>
      </c>
      <c r="E12" s="64">
        <v>-20.260000000000002</v>
      </c>
      <c r="F12" s="64">
        <v>-23.23</v>
      </c>
      <c r="G12" s="64">
        <v>-19.82</v>
      </c>
      <c r="H12" s="64">
        <v>-18.12</v>
      </c>
      <c r="I12" s="65">
        <v>-24.83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</row>
    <row r="13" spans="2:19" x14ac:dyDescent="0.25">
      <c r="B13" s="4" t="s">
        <v>132</v>
      </c>
      <c r="C13" s="64">
        <v>-1.7410000000000001</v>
      </c>
      <c r="D13" s="64">
        <v>-3.5</v>
      </c>
      <c r="E13" s="64">
        <v>-8.02</v>
      </c>
      <c r="F13" s="64">
        <v>-19.309999999999999</v>
      </c>
      <c r="G13" s="64">
        <v>-1.66</v>
      </c>
      <c r="H13" s="64">
        <v>-6.68</v>
      </c>
      <c r="I13" s="65">
        <v>-5.52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</row>
    <row r="14" spans="2:19" x14ac:dyDescent="0.25">
      <c r="B14" s="4" t="s">
        <v>129</v>
      </c>
      <c r="C14" s="64">
        <f>4.7915+8.7113-1.1654</f>
        <v>12.337400000000001</v>
      </c>
      <c r="D14" s="64">
        <v>4.34</v>
      </c>
      <c r="E14" s="64">
        <v>3.32</v>
      </c>
      <c r="F14" s="64">
        <v>0.49</v>
      </c>
      <c r="G14" s="64">
        <v>2.37</v>
      </c>
      <c r="H14" s="64">
        <v>1.82</v>
      </c>
      <c r="I14" s="65">
        <v>5.82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</row>
    <row r="15" spans="2:19" x14ac:dyDescent="0.25">
      <c r="B15" s="4" t="s">
        <v>130</v>
      </c>
      <c r="C15" s="64">
        <v>0.33660000000000001</v>
      </c>
      <c r="D15" s="64">
        <v>3.52</v>
      </c>
      <c r="E15" s="64">
        <v>0.45</v>
      </c>
      <c r="F15" s="64">
        <v>0.73</v>
      </c>
      <c r="G15" s="64">
        <v>6.18</v>
      </c>
      <c r="H15" s="64">
        <v>0.37</v>
      </c>
      <c r="I15" s="65">
        <v>1.17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</row>
    <row r="16" spans="2:19" x14ac:dyDescent="0.25">
      <c r="B16" s="4" t="s">
        <v>167</v>
      </c>
      <c r="C16" s="64">
        <f>1.189+0.0815</f>
        <v>1.2705</v>
      </c>
      <c r="D16" s="64">
        <v>2.82</v>
      </c>
      <c r="E16" s="64">
        <v>0.08</v>
      </c>
      <c r="F16" s="64">
        <v>0.08</v>
      </c>
      <c r="G16" s="64">
        <v>-2.85</v>
      </c>
      <c r="H16" s="64">
        <v>-0.03</v>
      </c>
      <c r="I16" s="65">
        <v>14.99</v>
      </c>
      <c r="J16" s="64"/>
      <c r="K16" s="64"/>
      <c r="L16" s="64"/>
      <c r="M16" s="64"/>
      <c r="N16" s="64"/>
      <c r="O16" s="64"/>
      <c r="P16" s="64"/>
      <c r="Q16" s="64"/>
      <c r="R16" s="64"/>
      <c r="S16" s="64"/>
    </row>
    <row r="17" spans="2:19" x14ac:dyDescent="0.25">
      <c r="B17" s="55" t="s">
        <v>27</v>
      </c>
      <c r="C17" s="66">
        <v>363.096</v>
      </c>
      <c r="D17" s="66">
        <v>329.49</v>
      </c>
      <c r="E17" s="66">
        <v>228.55</v>
      </c>
      <c r="F17" s="66">
        <v>241.48</v>
      </c>
      <c r="G17" s="66">
        <v>319.20999999999998</v>
      </c>
      <c r="H17" s="66">
        <v>358.39</v>
      </c>
      <c r="I17" s="66">
        <v>362.1</v>
      </c>
      <c r="J17" s="66">
        <f>'Income Statement'!P$41</f>
        <v>414.98108575048968</v>
      </c>
      <c r="K17" s="66">
        <f>'Income Statement'!Q$41</f>
        <v>435.73014003801421</v>
      </c>
      <c r="L17" s="66">
        <f>'Income Statement'!R$41</f>
        <v>457.51664703991491</v>
      </c>
      <c r="M17" s="66">
        <f>'Income Statement'!S$41</f>
        <v>480.39247939191068</v>
      </c>
      <c r="N17" s="66">
        <f>'Income Statement'!T$41</f>
        <v>504.41210336150618</v>
      </c>
      <c r="O17" s="66">
        <f>'Income Statement'!U$41</f>
        <v>529.63270852958146</v>
      </c>
      <c r="P17" s="66">
        <f>'Income Statement'!V$41</f>
        <v>556.11434395606057</v>
      </c>
      <c r="Q17" s="66">
        <f>'Income Statement'!W$41</f>
        <v>583.92006115386368</v>
      </c>
      <c r="R17" s="66">
        <f>'Income Statement'!X$41</f>
        <v>613.11606421155682</v>
      </c>
      <c r="S17" s="66">
        <f>'Income Statement'!Y$41</f>
        <v>643.77186742213473</v>
      </c>
    </row>
    <row r="18" spans="2:19" x14ac:dyDescent="0.25">
      <c r="B18" s="4" t="s">
        <v>131</v>
      </c>
      <c r="C18" s="66"/>
      <c r="D18" s="66">
        <v>0</v>
      </c>
      <c r="E18" s="66">
        <v>10.57</v>
      </c>
      <c r="F18" s="66">
        <v>6.32</v>
      </c>
      <c r="G18" s="66">
        <v>0.97</v>
      </c>
      <c r="H18" s="66">
        <v>2.16</v>
      </c>
      <c r="I18" s="66">
        <v>0.84</v>
      </c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2:19" x14ac:dyDescent="0.25">
      <c r="B19" s="4" t="s">
        <v>134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</row>
    <row r="20" spans="2:19" x14ac:dyDescent="0.25">
      <c r="B20" s="10" t="s">
        <v>135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</row>
    <row r="21" spans="2:19" x14ac:dyDescent="0.25">
      <c r="B21" s="60" t="s">
        <v>120</v>
      </c>
      <c r="C21" s="62">
        <v>101.4114</v>
      </c>
      <c r="D21" s="62">
        <v>45.8</v>
      </c>
      <c r="E21" s="62">
        <v>-9.8800000000000008</v>
      </c>
      <c r="F21" s="62">
        <v>-41.77</v>
      </c>
      <c r="G21" s="62">
        <v>-41.28</v>
      </c>
      <c r="H21" s="62">
        <v>-208.39</v>
      </c>
      <c r="I21" s="68">
        <v>-303.3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</row>
    <row r="22" spans="2:19" x14ac:dyDescent="0.25">
      <c r="B22" s="60" t="s">
        <v>122</v>
      </c>
      <c r="C22" s="62">
        <v>-172.38120000000001</v>
      </c>
      <c r="D22" s="62">
        <v>220.11</v>
      </c>
      <c r="E22" s="62">
        <v>-527.5</v>
      </c>
      <c r="F22" s="62">
        <v>-325.63</v>
      </c>
      <c r="G22" s="62">
        <v>-64.03</v>
      </c>
      <c r="H22" s="62">
        <v>-112.71</v>
      </c>
      <c r="I22" s="68">
        <v>-71.08</v>
      </c>
      <c r="J22" s="62"/>
      <c r="K22" s="62"/>
      <c r="L22" s="62"/>
      <c r="M22" s="62"/>
      <c r="N22" s="62"/>
      <c r="O22" s="62"/>
      <c r="P22" s="62"/>
      <c r="Q22" s="62"/>
      <c r="R22" s="62"/>
      <c r="S22" s="62"/>
    </row>
    <row r="23" spans="2:19" x14ac:dyDescent="0.25">
      <c r="B23" s="60" t="s">
        <v>137</v>
      </c>
      <c r="C23" s="62"/>
      <c r="D23" s="62">
        <v>-6.26</v>
      </c>
      <c r="E23" s="62">
        <v>-8.6300000000000008</v>
      </c>
      <c r="F23" s="62">
        <v>10.49</v>
      </c>
      <c r="G23" s="62">
        <v>4.1100000000000003</v>
      </c>
      <c r="H23" s="62">
        <v>28.61</v>
      </c>
      <c r="I23" s="68">
        <v>-0.25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</row>
    <row r="24" spans="2:19" x14ac:dyDescent="0.25">
      <c r="B24" s="60" t="s">
        <v>138</v>
      </c>
      <c r="C24" s="62"/>
      <c r="D24" s="62">
        <v>26.26</v>
      </c>
      <c r="E24" s="62">
        <v>-56.07</v>
      </c>
      <c r="F24" s="62">
        <v>-99.04</v>
      </c>
      <c r="G24" s="62">
        <v>-29.61</v>
      </c>
      <c r="H24" s="62">
        <v>-89.15</v>
      </c>
      <c r="I24" s="68">
        <v>-152.6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</row>
    <row r="25" spans="2:19" x14ac:dyDescent="0.25">
      <c r="B25" s="60" t="s">
        <v>139</v>
      </c>
      <c r="C25" s="62"/>
      <c r="D25" s="62">
        <v>10.9</v>
      </c>
      <c r="E25" s="62">
        <v>-7.11</v>
      </c>
      <c r="F25" s="62">
        <v>-2.15</v>
      </c>
      <c r="G25" s="62">
        <v>9.15</v>
      </c>
      <c r="H25" s="62">
        <v>-36.07</v>
      </c>
      <c r="I25" s="68">
        <v>-93.03</v>
      </c>
      <c r="J25" s="62"/>
      <c r="K25" s="62"/>
      <c r="L25" s="62"/>
      <c r="M25" s="62"/>
      <c r="N25" s="62"/>
      <c r="O25" s="62"/>
      <c r="P25" s="62"/>
      <c r="Q25" s="62"/>
      <c r="R25" s="62"/>
      <c r="S25" s="62"/>
    </row>
    <row r="26" spans="2:19" x14ac:dyDescent="0.25">
      <c r="B26" s="60" t="s">
        <v>140</v>
      </c>
      <c r="C26" s="62"/>
      <c r="D26" s="62">
        <v>47.04</v>
      </c>
      <c r="E26" s="62">
        <v>-5.56</v>
      </c>
      <c r="F26" s="62">
        <v>-34.130000000000003</v>
      </c>
      <c r="G26" s="62">
        <v>47.76</v>
      </c>
      <c r="H26" s="62">
        <v>-165.45</v>
      </c>
      <c r="I26" s="68">
        <v>0.21</v>
      </c>
      <c r="J26" s="62"/>
      <c r="K26" s="62"/>
      <c r="L26" s="62"/>
      <c r="M26" s="62"/>
      <c r="N26" s="62"/>
      <c r="O26" s="62"/>
      <c r="P26" s="62"/>
      <c r="Q26" s="62"/>
      <c r="R26" s="62"/>
      <c r="S26" s="62"/>
    </row>
    <row r="27" spans="2:19" x14ac:dyDescent="0.25">
      <c r="B27" s="60" t="s">
        <v>141</v>
      </c>
      <c r="C27" s="62"/>
      <c r="D27" s="62">
        <v>10.19</v>
      </c>
      <c r="E27" s="62">
        <v>9.1</v>
      </c>
      <c r="F27" s="62">
        <v>0.11</v>
      </c>
      <c r="G27" s="62">
        <v>3.46</v>
      </c>
      <c r="H27" s="62">
        <v>-3.5</v>
      </c>
      <c r="I27" s="68">
        <v>-43.26</v>
      </c>
      <c r="J27" s="62"/>
      <c r="K27" s="62"/>
      <c r="L27" s="62"/>
      <c r="M27" s="62"/>
      <c r="N27" s="62"/>
      <c r="O27" s="62"/>
      <c r="P27" s="62"/>
      <c r="Q27" s="62"/>
      <c r="R27" s="62"/>
      <c r="S27" s="62"/>
    </row>
    <row r="28" spans="2:19" x14ac:dyDescent="0.25">
      <c r="B28" s="4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</row>
    <row r="29" spans="2:19" x14ac:dyDescent="0.25">
      <c r="B29" s="10" t="s">
        <v>136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</row>
    <row r="30" spans="2:19" x14ac:dyDescent="0.25">
      <c r="B30" s="60" t="s">
        <v>121</v>
      </c>
      <c r="C30" s="62">
        <v>37.656100000000002</v>
      </c>
      <c r="D30" s="62">
        <v>35</v>
      </c>
      <c r="E30" s="62">
        <v>26.8</v>
      </c>
      <c r="F30" s="62">
        <v>12.75</v>
      </c>
      <c r="G30" s="62">
        <v>53.22</v>
      </c>
      <c r="H30" s="62">
        <v>-40.159999999999997</v>
      </c>
      <c r="I30" s="62">
        <v>96.1</v>
      </c>
      <c r="J30" s="62"/>
      <c r="K30" s="62"/>
      <c r="L30" s="62"/>
      <c r="M30" s="62"/>
      <c r="N30" s="62"/>
      <c r="O30" s="62"/>
      <c r="P30" s="62"/>
      <c r="Q30" s="62"/>
      <c r="R30" s="62"/>
      <c r="S30" s="62"/>
    </row>
    <row r="31" spans="2:19" x14ac:dyDescent="0.25">
      <c r="B31" s="60" t="s">
        <v>142</v>
      </c>
      <c r="C31" s="62"/>
      <c r="D31" s="62">
        <v>2.97</v>
      </c>
      <c r="E31" s="62">
        <v>0.54</v>
      </c>
      <c r="F31" s="62">
        <v>-2.0299999999999998</v>
      </c>
      <c r="G31" s="62">
        <v>-0.33</v>
      </c>
      <c r="H31" s="62">
        <v>0.81</v>
      </c>
      <c r="I31" s="62">
        <v>-0.4</v>
      </c>
      <c r="J31" s="62"/>
      <c r="K31" s="62"/>
      <c r="L31" s="62"/>
      <c r="M31" s="62"/>
      <c r="N31" s="62"/>
      <c r="O31" s="62"/>
      <c r="P31" s="62"/>
      <c r="Q31" s="62"/>
      <c r="R31" s="62"/>
      <c r="S31" s="62"/>
    </row>
    <row r="32" spans="2:19" x14ac:dyDescent="0.25">
      <c r="B32" s="60" t="s">
        <v>143</v>
      </c>
      <c r="C32" s="62"/>
      <c r="D32" s="62">
        <v>-0.92</v>
      </c>
      <c r="E32" s="62">
        <v>-1.86</v>
      </c>
      <c r="F32" s="62">
        <v>3.82</v>
      </c>
      <c r="G32" s="62">
        <v>3.59</v>
      </c>
      <c r="H32" s="62">
        <v>0.11</v>
      </c>
      <c r="I32" s="62">
        <v>0.15</v>
      </c>
      <c r="J32" s="62"/>
      <c r="K32" s="62"/>
      <c r="L32" s="62"/>
      <c r="M32" s="62"/>
      <c r="N32" s="62"/>
      <c r="O32" s="62"/>
      <c r="P32" s="62"/>
      <c r="Q32" s="62"/>
      <c r="R32" s="62"/>
      <c r="S32" s="62"/>
    </row>
    <row r="33" spans="2:19" x14ac:dyDescent="0.25">
      <c r="B33" s="60" t="s">
        <v>145</v>
      </c>
      <c r="C33" s="62"/>
      <c r="D33" s="62">
        <v>13.12</v>
      </c>
      <c r="E33" s="62">
        <v>-31.07</v>
      </c>
      <c r="F33" s="62">
        <v>-40.81</v>
      </c>
      <c r="G33" s="62">
        <v>10.64</v>
      </c>
      <c r="H33" s="62">
        <v>-49.33</v>
      </c>
      <c r="I33" s="62">
        <v>105.73</v>
      </c>
      <c r="J33" s="62"/>
      <c r="K33" s="62"/>
      <c r="L33" s="62"/>
      <c r="M33" s="62"/>
      <c r="N33" s="62"/>
      <c r="O33" s="62"/>
      <c r="P33" s="62"/>
      <c r="Q33" s="62"/>
      <c r="R33" s="62"/>
      <c r="S33" s="62"/>
    </row>
    <row r="34" spans="2:19" x14ac:dyDescent="0.25">
      <c r="B34" s="60" t="s">
        <v>144</v>
      </c>
      <c r="C34" s="62"/>
      <c r="D34" s="62">
        <v>-0.54</v>
      </c>
      <c r="E34" s="62">
        <v>-1.1299999999999999</v>
      </c>
      <c r="F34" s="62">
        <v>0.09</v>
      </c>
      <c r="G34" s="62">
        <v>0.76</v>
      </c>
      <c r="H34" s="62">
        <v>-1.1599999999999999</v>
      </c>
      <c r="I34" s="62">
        <v>2.6</v>
      </c>
      <c r="J34" s="62"/>
      <c r="K34" s="62"/>
      <c r="L34" s="62"/>
      <c r="M34" s="62"/>
      <c r="N34" s="62"/>
      <c r="O34" s="62"/>
      <c r="P34" s="62"/>
      <c r="Q34" s="62"/>
      <c r="R34" s="62"/>
      <c r="S34" s="62"/>
    </row>
    <row r="35" spans="2:19" x14ac:dyDescent="0.25">
      <c r="B35" s="60" t="s">
        <v>147</v>
      </c>
      <c r="C35" s="62"/>
      <c r="D35" s="62">
        <v>7.71</v>
      </c>
      <c r="E35" s="62">
        <v>-2.4</v>
      </c>
      <c r="F35" s="62">
        <v>11.95</v>
      </c>
      <c r="G35" s="62">
        <v>43.89</v>
      </c>
      <c r="H35" s="62">
        <v>0.37</v>
      </c>
      <c r="I35" s="62">
        <v>0.36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</row>
    <row r="36" spans="2:19" x14ac:dyDescent="0.25">
      <c r="B36" s="60" t="s">
        <v>146</v>
      </c>
      <c r="C36" s="62"/>
      <c r="D36" s="62">
        <v>0.3</v>
      </c>
      <c r="E36" s="62">
        <v>0.16</v>
      </c>
      <c r="F36" s="62">
        <v>3.83</v>
      </c>
      <c r="G36" s="62">
        <v>-0.35</v>
      </c>
      <c r="H36" s="62">
        <v>-0.59</v>
      </c>
      <c r="I36" s="62">
        <v>26.06</v>
      </c>
      <c r="J36" s="62"/>
      <c r="K36" s="62"/>
      <c r="L36" s="62"/>
      <c r="M36" s="62"/>
      <c r="N36" s="62"/>
      <c r="O36" s="62"/>
      <c r="P36" s="62"/>
      <c r="Q36" s="62"/>
      <c r="R36" s="62"/>
      <c r="S36" s="62"/>
    </row>
    <row r="37" spans="2:19" x14ac:dyDescent="0.25">
      <c r="B37" s="4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</row>
    <row r="38" spans="2:19" x14ac:dyDescent="0.25">
      <c r="B38" s="12" t="s">
        <v>148</v>
      </c>
      <c r="C38" s="70">
        <f t="shared" ref="C38:H38" si="2">SUM(C4:C37)</f>
        <v>865.52749999999844</v>
      </c>
      <c r="D38" s="70">
        <f t="shared" si="2"/>
        <v>1291.3926999999994</v>
      </c>
      <c r="E38" s="70">
        <f t="shared" si="2"/>
        <v>93.860000000000582</v>
      </c>
      <c r="F38" s="70">
        <f t="shared" si="2"/>
        <v>447.12000000000012</v>
      </c>
      <c r="G38" s="70">
        <f t="shared" si="2"/>
        <v>851.18000000000029</v>
      </c>
      <c r="H38" s="70">
        <f t="shared" si="2"/>
        <v>115.39000000000063</v>
      </c>
      <c r="I38" s="70">
        <f>SUM(I4:I37)</f>
        <v>1429.9000000000012</v>
      </c>
      <c r="J38" s="70">
        <f t="shared" ref="J38" si="3">SUM(J4:J37)</f>
        <v>944.94325725146871</v>
      </c>
      <c r="K38" s="70">
        <f t="shared" ref="K38" si="4">SUM(K4:K37)</f>
        <v>1307.1904201140428</v>
      </c>
      <c r="L38" s="70">
        <f t="shared" ref="L38" si="5">SUM(L4:L37)</f>
        <v>1372.5499411197447</v>
      </c>
      <c r="M38" s="70">
        <f t="shared" ref="M38" si="6">SUM(M4:M37)</f>
        <v>1441.1774381757314</v>
      </c>
      <c r="N38" s="70">
        <f t="shared" ref="N38" si="7">SUM(N4:N37)</f>
        <v>1513.2363100845182</v>
      </c>
      <c r="O38" s="70">
        <f t="shared" ref="O38:P38" si="8">SUM(O4:O37)</f>
        <v>1588.8981255887443</v>
      </c>
      <c r="P38" s="70">
        <f t="shared" si="8"/>
        <v>1668.3430318681812</v>
      </c>
      <c r="Q38" s="70">
        <f t="shared" ref="Q38" si="9">SUM(Q4:Q37)</f>
        <v>1751.7601834615907</v>
      </c>
      <c r="R38" s="70">
        <f t="shared" ref="R38" si="10">SUM(R4:R37)</f>
        <v>1839.3481926346703</v>
      </c>
      <c r="S38" s="70">
        <f t="shared" ref="S38" si="11">SUM(S4:S37)</f>
        <v>1931.3156022664043</v>
      </c>
    </row>
    <row r="39" spans="2:19" x14ac:dyDescent="0.25">
      <c r="B39" s="4"/>
      <c r="C39" s="62"/>
      <c r="D39" s="62"/>
      <c r="E39" s="62"/>
      <c r="F39" s="62"/>
      <c r="G39" s="62"/>
      <c r="H39" s="62"/>
      <c r="I39" s="76"/>
      <c r="J39" s="62"/>
      <c r="K39" s="62"/>
      <c r="L39" s="62"/>
      <c r="M39" s="62"/>
      <c r="N39" s="62"/>
      <c r="O39" s="62"/>
      <c r="P39" s="62"/>
      <c r="Q39" s="62"/>
      <c r="R39" s="62"/>
      <c r="S39" s="62"/>
    </row>
    <row r="40" spans="2:19" x14ac:dyDescent="0.25">
      <c r="B40" s="11" t="s">
        <v>165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</row>
    <row r="41" spans="2:19" x14ac:dyDescent="0.25">
      <c r="B41" s="4" t="s">
        <v>149</v>
      </c>
      <c r="C41" s="62">
        <v>-454.84660000000002</v>
      </c>
      <c r="D41" s="62">
        <v>-918.42</v>
      </c>
      <c r="E41" s="62">
        <v>-879.24</v>
      </c>
      <c r="F41" s="62">
        <v>-103.24</v>
      </c>
      <c r="G41" s="62">
        <v>-392.34</v>
      </c>
      <c r="H41" s="62">
        <v>-552.39</v>
      </c>
      <c r="I41" s="62">
        <v>-1042.6600000000001</v>
      </c>
      <c r="J41" s="62"/>
      <c r="K41" s="62"/>
      <c r="L41" s="62"/>
      <c r="M41" s="62"/>
      <c r="N41" s="62"/>
      <c r="O41" s="62"/>
      <c r="P41" s="62"/>
      <c r="Q41" s="62"/>
      <c r="R41" s="62"/>
      <c r="S41" s="62"/>
    </row>
    <row r="42" spans="2:19" x14ac:dyDescent="0.25">
      <c r="B42" s="4" t="s">
        <v>150</v>
      </c>
      <c r="C42" s="62">
        <v>130.12479999999999</v>
      </c>
      <c r="D42" s="62">
        <v>807.16</v>
      </c>
      <c r="E42" s="62">
        <v>1028.3800000000001</v>
      </c>
      <c r="F42" s="62">
        <v>677.83</v>
      </c>
      <c r="G42" s="62">
        <v>505.96</v>
      </c>
      <c r="H42" s="62">
        <v>766.14</v>
      </c>
      <c r="I42" s="62">
        <v>465.51</v>
      </c>
      <c r="J42" s="62"/>
      <c r="K42" s="62"/>
      <c r="L42" s="62"/>
      <c r="M42" s="62"/>
      <c r="N42" s="62"/>
      <c r="O42" s="62"/>
      <c r="P42" s="62"/>
      <c r="Q42" s="62"/>
      <c r="R42" s="62"/>
      <c r="S42" s="62"/>
    </row>
    <row r="43" spans="2:19" x14ac:dyDescent="0.25">
      <c r="B43" s="4" t="s">
        <v>151</v>
      </c>
      <c r="C43" s="62">
        <v>42.390700000000002</v>
      </c>
      <c r="D43" s="62">
        <v>51.89</v>
      </c>
      <c r="E43" s="62">
        <v>25.02</v>
      </c>
      <c r="F43" s="62">
        <v>11.27</v>
      </c>
      <c r="G43" s="62">
        <v>27.22</v>
      </c>
      <c r="H43" s="62">
        <v>20.69</v>
      </c>
      <c r="I43" s="62">
        <v>16.7</v>
      </c>
      <c r="J43" s="62"/>
      <c r="K43" s="62"/>
      <c r="L43" s="62"/>
      <c r="M43" s="62"/>
      <c r="N43" s="62"/>
      <c r="O43" s="62"/>
      <c r="P43" s="62"/>
      <c r="Q43" s="62"/>
      <c r="R43" s="62"/>
      <c r="S43" s="62"/>
    </row>
    <row r="44" spans="2:19" ht="45" x14ac:dyDescent="0.25">
      <c r="B44" s="61" t="s">
        <v>152</v>
      </c>
      <c r="C44" s="62">
        <v>-371.12920000000003</v>
      </c>
      <c r="D44" s="62">
        <v>-291.02999999999997</v>
      </c>
      <c r="E44" s="62">
        <v>-363.1</v>
      </c>
      <c r="F44" s="62">
        <v>-877.84</v>
      </c>
      <c r="G44" s="62">
        <v>-640.96</v>
      </c>
      <c r="H44" s="62">
        <v>-242.68</v>
      </c>
      <c r="I44" s="62">
        <v>-516.49</v>
      </c>
      <c r="J44" s="62"/>
      <c r="K44" s="62"/>
      <c r="L44" s="62"/>
      <c r="M44" s="62"/>
      <c r="N44" s="62"/>
      <c r="O44" s="62"/>
      <c r="P44" s="62"/>
      <c r="Q44" s="62"/>
      <c r="R44" s="62"/>
      <c r="S44" s="62"/>
    </row>
    <row r="45" spans="2:19" x14ac:dyDescent="0.25">
      <c r="B45" s="4" t="s">
        <v>153</v>
      </c>
      <c r="C45" s="62">
        <v>10.7758</v>
      </c>
      <c r="D45" s="62">
        <v>1.6295999999999999</v>
      </c>
      <c r="E45" s="62">
        <v>-0.86</v>
      </c>
      <c r="F45" s="62">
        <v>-0.32</v>
      </c>
      <c r="G45" s="62">
        <v>0.18</v>
      </c>
      <c r="H45" s="62">
        <v>-32.020000000000003</v>
      </c>
      <c r="I45" s="62">
        <v>7.36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</row>
    <row r="46" spans="2:19" x14ac:dyDescent="0.25">
      <c r="B46" s="4" t="s">
        <v>154</v>
      </c>
      <c r="C46" s="62">
        <v>11.9816</v>
      </c>
      <c r="D46" s="62">
        <v>83.19</v>
      </c>
      <c r="E46" s="62">
        <v>9.68</v>
      </c>
      <c r="F46" s="62">
        <v>24.46</v>
      </c>
      <c r="G46" s="62">
        <v>6.6</v>
      </c>
      <c r="H46" s="62">
        <v>3.52</v>
      </c>
      <c r="I46" s="62">
        <v>10.71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</row>
    <row r="47" spans="2:19" x14ac:dyDescent="0.25">
      <c r="B47" s="4" t="s">
        <v>155</v>
      </c>
      <c r="C47" s="62">
        <v>161.81649999999999</v>
      </c>
      <c r="D47" s="62">
        <v>15.41</v>
      </c>
      <c r="E47" s="62">
        <v>19.98</v>
      </c>
      <c r="F47" s="62">
        <v>40.909999999999997</v>
      </c>
      <c r="G47" s="62">
        <v>31.39</v>
      </c>
      <c r="H47" s="62">
        <v>5.65</v>
      </c>
      <c r="I47" s="62">
        <v>176.21</v>
      </c>
      <c r="J47" s="62"/>
      <c r="K47" s="62"/>
      <c r="L47" s="62"/>
      <c r="M47" s="62"/>
      <c r="N47" s="62"/>
      <c r="O47" s="62"/>
      <c r="P47" s="62"/>
      <c r="Q47" s="62"/>
      <c r="R47" s="62"/>
      <c r="S47" s="62"/>
    </row>
    <row r="48" spans="2:19" x14ac:dyDescent="0.25"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</row>
    <row r="49" spans="2:19" x14ac:dyDescent="0.25">
      <c r="B49" s="5" t="s">
        <v>156</v>
      </c>
      <c r="C49" s="70">
        <f t="shared" ref="C49:S49" si="12">SUM(C41:C47)</f>
        <v>-468.88640000000009</v>
      </c>
      <c r="D49" s="70">
        <f t="shared" si="12"/>
        <v>-250.1704</v>
      </c>
      <c r="E49" s="70">
        <f t="shared" si="12"/>
        <v>-160.13999999999993</v>
      </c>
      <c r="F49" s="70">
        <f t="shared" si="12"/>
        <v>-226.93000000000004</v>
      </c>
      <c r="G49" s="70">
        <f t="shared" si="12"/>
        <v>-461.95</v>
      </c>
      <c r="H49" s="70">
        <f t="shared" si="12"/>
        <v>-31.090000000000011</v>
      </c>
      <c r="I49" s="70">
        <f>SUM(I41:I47)</f>
        <v>-882.66000000000008</v>
      </c>
      <c r="J49" s="70">
        <f t="shared" si="12"/>
        <v>0</v>
      </c>
      <c r="K49" s="70">
        <f t="shared" si="12"/>
        <v>0</v>
      </c>
      <c r="L49" s="70">
        <f t="shared" si="12"/>
        <v>0</v>
      </c>
      <c r="M49" s="70">
        <f t="shared" si="12"/>
        <v>0</v>
      </c>
      <c r="N49" s="70">
        <f t="shared" si="12"/>
        <v>0</v>
      </c>
      <c r="O49" s="70">
        <f t="shared" si="12"/>
        <v>0</v>
      </c>
      <c r="P49" s="70">
        <f t="shared" si="12"/>
        <v>0</v>
      </c>
      <c r="Q49" s="70">
        <f t="shared" si="12"/>
        <v>0</v>
      </c>
      <c r="R49" s="70">
        <f t="shared" si="12"/>
        <v>0</v>
      </c>
      <c r="S49" s="70">
        <f t="shared" si="12"/>
        <v>0</v>
      </c>
    </row>
    <row r="50" spans="2:19" x14ac:dyDescent="0.25"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</row>
    <row r="51" spans="2:19" x14ac:dyDescent="0.25">
      <c r="B51" t="s">
        <v>166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</row>
    <row r="52" spans="2:19" x14ac:dyDescent="0.25">
      <c r="B52" s="4" t="s">
        <v>157</v>
      </c>
      <c r="C52" s="62">
        <v>0</v>
      </c>
      <c r="D52" s="62">
        <v>-705.45</v>
      </c>
      <c r="E52" s="62">
        <v>187.78</v>
      </c>
      <c r="F52" s="62">
        <v>4.78</v>
      </c>
      <c r="G52" s="62">
        <v>3.43</v>
      </c>
      <c r="H52" s="62">
        <v>9.19</v>
      </c>
      <c r="I52" s="62">
        <v>12.82</v>
      </c>
      <c r="J52" s="62"/>
      <c r="K52" s="62"/>
      <c r="L52" s="62"/>
      <c r="M52" s="62"/>
      <c r="N52" s="62"/>
      <c r="O52" s="62"/>
      <c r="P52" s="62"/>
      <c r="Q52" s="62"/>
      <c r="R52" s="62"/>
      <c r="S52" s="62"/>
    </row>
    <row r="53" spans="2:19" x14ac:dyDescent="0.25">
      <c r="B53" s="4" t="s">
        <v>158</v>
      </c>
      <c r="C53" s="62">
        <v>0</v>
      </c>
      <c r="D53" s="62">
        <v>0</v>
      </c>
      <c r="E53" s="62">
        <v>715.8</v>
      </c>
      <c r="F53" s="62">
        <v>173</v>
      </c>
      <c r="G53" s="62">
        <v>357</v>
      </c>
      <c r="H53" s="62">
        <v>325</v>
      </c>
      <c r="I53" s="62">
        <v>87.95</v>
      </c>
      <c r="J53" s="62"/>
      <c r="K53" s="62"/>
      <c r="L53" s="62"/>
      <c r="M53" s="62"/>
      <c r="N53" s="62"/>
      <c r="O53" s="62"/>
      <c r="P53" s="62"/>
      <c r="Q53" s="62"/>
      <c r="R53" s="62"/>
      <c r="S53" s="62"/>
    </row>
    <row r="54" spans="2:19" x14ac:dyDescent="0.25">
      <c r="B54" s="4" t="s">
        <v>159</v>
      </c>
      <c r="C54" s="62">
        <v>-455.93880000000001</v>
      </c>
      <c r="D54" s="62">
        <v>-436.44</v>
      </c>
      <c r="E54" s="62">
        <v>-382</v>
      </c>
      <c r="F54" s="62">
        <v>-280.51</v>
      </c>
      <c r="G54" s="62">
        <v>-253.34</v>
      </c>
      <c r="H54" s="62">
        <v>-228.26</v>
      </c>
      <c r="I54" s="62">
        <v>-282.27999999999997</v>
      </c>
      <c r="J54" s="62"/>
      <c r="K54" s="62"/>
      <c r="L54" s="62"/>
      <c r="M54" s="62"/>
      <c r="N54" s="62"/>
      <c r="O54" s="62"/>
      <c r="P54" s="62"/>
      <c r="Q54" s="62"/>
      <c r="R54" s="62"/>
      <c r="S54" s="62"/>
    </row>
    <row r="55" spans="2:19" x14ac:dyDescent="0.25">
      <c r="B55" s="4" t="s">
        <v>160</v>
      </c>
      <c r="C55" s="62">
        <v>460.20370000000003</v>
      </c>
      <c r="D55" s="62">
        <v>38.24</v>
      </c>
      <c r="E55" s="62">
        <v>-249.55</v>
      </c>
      <c r="F55" s="62">
        <v>63.17</v>
      </c>
      <c r="G55" s="62">
        <v>-145.66</v>
      </c>
      <c r="H55" s="62">
        <v>-211.1</v>
      </c>
      <c r="I55" s="62">
        <v>42.83</v>
      </c>
      <c r="J55" s="62"/>
      <c r="K55" s="62"/>
      <c r="L55" s="62"/>
      <c r="M55" s="62"/>
      <c r="N55" s="62"/>
      <c r="O55" s="62"/>
      <c r="P55" s="62"/>
      <c r="Q55" s="62"/>
      <c r="R55" s="62"/>
      <c r="S55" s="62"/>
    </row>
    <row r="56" spans="2:19" x14ac:dyDescent="0.25">
      <c r="B56" s="4" t="s">
        <v>168</v>
      </c>
      <c r="C56" s="62">
        <v>-158.6772</v>
      </c>
      <c r="D56" s="62">
        <v>-1.05</v>
      </c>
      <c r="E56" s="62">
        <v>-98.82</v>
      </c>
      <c r="F56" s="62">
        <v>-99.09</v>
      </c>
      <c r="G56" s="62">
        <v>-118.56</v>
      </c>
      <c r="H56" s="62">
        <v>-0.28999999999999998</v>
      </c>
      <c r="I56" s="62">
        <v>-296.43</v>
      </c>
      <c r="J56" s="62"/>
      <c r="K56" s="62"/>
      <c r="L56" s="62"/>
      <c r="M56" s="62"/>
      <c r="N56" s="62"/>
      <c r="O56" s="62"/>
      <c r="P56" s="62"/>
      <c r="Q56" s="62"/>
      <c r="R56" s="62"/>
      <c r="S56" s="62"/>
    </row>
    <row r="57" spans="2:19" x14ac:dyDescent="0.25">
      <c r="B57" s="4" t="s">
        <v>133</v>
      </c>
      <c r="C57" s="62">
        <f>-133.3077+0.9162</f>
        <v>-132.39150000000001</v>
      </c>
      <c r="D57" s="62">
        <f>0.87-111.24</f>
        <v>-110.36999999999999</v>
      </c>
      <c r="E57" s="62">
        <f>-80.59+0.64</f>
        <v>-79.95</v>
      </c>
      <c r="F57" s="62">
        <f>-109.31+0.38</f>
        <v>-108.93</v>
      </c>
      <c r="G57" s="62">
        <v>-121.05</v>
      </c>
      <c r="H57" s="62">
        <v>-93.33</v>
      </c>
      <c r="I57" s="62">
        <v>-86.12</v>
      </c>
      <c r="J57" s="62"/>
      <c r="K57" s="62"/>
      <c r="L57" s="62"/>
      <c r="M57" s="62"/>
      <c r="N57" s="62"/>
      <c r="O57" s="62"/>
      <c r="P57" s="62"/>
      <c r="Q57" s="62"/>
      <c r="R57" s="62"/>
      <c r="S57" s="62"/>
    </row>
    <row r="58" spans="2:19" x14ac:dyDescent="0.25"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</row>
    <row r="59" spans="2:19" x14ac:dyDescent="0.25">
      <c r="B59" s="5" t="s">
        <v>161</v>
      </c>
      <c r="C59" s="70">
        <f t="shared" ref="C59:S59" si="13">SUM(C52:C57)</f>
        <v>-286.80380000000002</v>
      </c>
      <c r="D59" s="70">
        <f t="shared" si="13"/>
        <v>-1215.07</v>
      </c>
      <c r="E59" s="70">
        <f t="shared" si="13"/>
        <v>93.25999999999992</v>
      </c>
      <c r="F59" s="70">
        <f t="shared" si="13"/>
        <v>-247.57999999999998</v>
      </c>
      <c r="G59" s="70">
        <f t="shared" si="13"/>
        <v>-278.18</v>
      </c>
      <c r="H59" s="70">
        <f t="shared" si="13"/>
        <v>-198.79</v>
      </c>
      <c r="I59" s="70">
        <f>SUM(I52:I57)</f>
        <v>-521.23</v>
      </c>
      <c r="J59" s="70">
        <f t="shared" si="13"/>
        <v>0</v>
      </c>
      <c r="K59" s="70">
        <f t="shared" si="13"/>
        <v>0</v>
      </c>
      <c r="L59" s="70">
        <f t="shared" si="13"/>
        <v>0</v>
      </c>
      <c r="M59" s="70">
        <f t="shared" si="13"/>
        <v>0</v>
      </c>
      <c r="N59" s="70">
        <f t="shared" si="13"/>
        <v>0</v>
      </c>
      <c r="O59" s="70">
        <f t="shared" si="13"/>
        <v>0</v>
      </c>
      <c r="P59" s="70">
        <f t="shared" si="13"/>
        <v>0</v>
      </c>
      <c r="Q59" s="70">
        <f t="shared" si="13"/>
        <v>0</v>
      </c>
      <c r="R59" s="70">
        <f t="shared" si="13"/>
        <v>0</v>
      </c>
      <c r="S59" s="70">
        <f t="shared" si="13"/>
        <v>0</v>
      </c>
    </row>
    <row r="60" spans="2:19" x14ac:dyDescent="0.25"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</row>
    <row r="61" spans="2:19" x14ac:dyDescent="0.25">
      <c r="B61" s="45" t="s">
        <v>162</v>
      </c>
      <c r="C61" s="77">
        <f t="shared" ref="C61:S61" si="14">C59+C49+C38</f>
        <v>109.83729999999832</v>
      </c>
      <c r="D61" s="77">
        <f t="shared" si="14"/>
        <v>-173.84770000000049</v>
      </c>
      <c r="E61" s="77">
        <f t="shared" si="14"/>
        <v>26.980000000000572</v>
      </c>
      <c r="F61" s="77">
        <f t="shared" si="14"/>
        <v>-27.389999999999873</v>
      </c>
      <c r="G61" s="77">
        <f t="shared" si="14"/>
        <v>111.0500000000003</v>
      </c>
      <c r="H61" s="77">
        <f t="shared" si="14"/>
        <v>-114.48999999999937</v>
      </c>
      <c r="I61" s="77">
        <f>I59+I49+I38</f>
        <v>26.010000000001128</v>
      </c>
      <c r="J61" s="77">
        <f t="shared" si="14"/>
        <v>944.94325725146871</v>
      </c>
      <c r="K61" s="77">
        <f t="shared" si="14"/>
        <v>1307.1904201140428</v>
      </c>
      <c r="L61" s="77">
        <f t="shared" si="14"/>
        <v>1372.5499411197447</v>
      </c>
      <c r="M61" s="77">
        <f t="shared" si="14"/>
        <v>1441.1774381757314</v>
      </c>
      <c r="N61" s="77">
        <f t="shared" si="14"/>
        <v>1513.2363100845182</v>
      </c>
      <c r="O61" s="77">
        <f t="shared" si="14"/>
        <v>1588.8981255887443</v>
      </c>
      <c r="P61" s="77">
        <f t="shared" si="14"/>
        <v>1668.3430318681812</v>
      </c>
      <c r="Q61" s="77">
        <f t="shared" si="14"/>
        <v>1751.7601834615907</v>
      </c>
      <c r="R61" s="77">
        <f t="shared" si="14"/>
        <v>1839.3481926346703</v>
      </c>
      <c r="S61" s="77">
        <f t="shared" si="14"/>
        <v>1931.3156022664043</v>
      </c>
    </row>
    <row r="62" spans="2:19" x14ac:dyDescent="0.25"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</row>
    <row r="63" spans="2:19" x14ac:dyDescent="0.25">
      <c r="B63" t="s">
        <v>164</v>
      </c>
      <c r="C63" s="62">
        <v>175.54769999999999</v>
      </c>
      <c r="D63" s="62">
        <v>213.69</v>
      </c>
      <c r="E63" s="62">
        <v>38.22</v>
      </c>
      <c r="F63" s="62">
        <v>65.2</v>
      </c>
      <c r="G63" s="62">
        <v>37.43</v>
      </c>
      <c r="H63" s="62">
        <v>150.53</v>
      </c>
      <c r="I63" s="62">
        <v>36.049999999999997</v>
      </c>
      <c r="J63" s="62"/>
      <c r="K63" s="62"/>
      <c r="L63" s="62"/>
      <c r="M63" s="62"/>
      <c r="N63" s="62"/>
      <c r="O63" s="62"/>
      <c r="P63" s="62"/>
      <c r="Q63" s="62"/>
      <c r="R63" s="62"/>
      <c r="S63" s="62"/>
    </row>
    <row r="64" spans="2:19" x14ac:dyDescent="0.25">
      <c r="B64" t="s">
        <v>163</v>
      </c>
      <c r="C64" s="62">
        <f t="shared" ref="C64:G64" si="15">C63+C61</f>
        <v>285.38499999999829</v>
      </c>
      <c r="D64" s="62">
        <f t="shared" si="15"/>
        <v>39.842299999999511</v>
      </c>
      <c r="E64" s="62">
        <f t="shared" si="15"/>
        <v>65.200000000000571</v>
      </c>
      <c r="F64" s="62">
        <f t="shared" si="15"/>
        <v>37.81000000000013</v>
      </c>
      <c r="G64" s="62">
        <f t="shared" si="15"/>
        <v>148.4800000000003</v>
      </c>
      <c r="H64" s="62">
        <f>H63+H61</f>
        <v>36.040000000000632</v>
      </c>
      <c r="I64" s="62">
        <f t="shared" ref="I64:S64" si="16">I63+I61</f>
        <v>62.060000000001125</v>
      </c>
      <c r="J64" s="62">
        <f t="shared" si="16"/>
        <v>944.94325725146871</v>
      </c>
      <c r="K64" s="62">
        <f t="shared" si="16"/>
        <v>1307.1904201140428</v>
      </c>
      <c r="L64" s="62">
        <f t="shared" si="16"/>
        <v>1372.5499411197447</v>
      </c>
      <c r="M64" s="62">
        <f t="shared" si="16"/>
        <v>1441.1774381757314</v>
      </c>
      <c r="N64" s="62">
        <f t="shared" si="16"/>
        <v>1513.2363100845182</v>
      </c>
      <c r="O64" s="62">
        <f t="shared" si="16"/>
        <v>1588.8981255887443</v>
      </c>
      <c r="P64" s="62">
        <f t="shared" si="16"/>
        <v>1668.3430318681812</v>
      </c>
      <c r="Q64" s="62">
        <f t="shared" si="16"/>
        <v>1751.7601834615907</v>
      </c>
      <c r="R64" s="62">
        <f t="shared" si="16"/>
        <v>1839.3481926346703</v>
      </c>
      <c r="S64" s="62">
        <f t="shared" si="16"/>
        <v>1931.3156022664043</v>
      </c>
    </row>
    <row r="65" spans="2:19" x14ac:dyDescent="0.25"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</row>
    <row r="66" spans="2:19" x14ac:dyDescent="0.25">
      <c r="C66" s="62"/>
      <c r="D66" s="62"/>
      <c r="E66" s="62"/>
      <c r="F66" s="62"/>
      <c r="G66" s="62"/>
      <c r="H66" s="62"/>
      <c r="I66" s="62"/>
    </row>
    <row r="67" spans="2:19" x14ac:dyDescent="0.25">
      <c r="C67" s="62"/>
      <c r="D67" s="62"/>
      <c r="E67" s="62"/>
      <c r="F67" s="62"/>
      <c r="G67" s="62"/>
      <c r="H67" s="62"/>
      <c r="I67" s="62"/>
    </row>
    <row r="68" spans="2:19" x14ac:dyDescent="0.25">
      <c r="C68" s="62"/>
      <c r="D68" s="62"/>
      <c r="E68" s="62"/>
      <c r="F68" s="62"/>
      <c r="G68" s="62"/>
      <c r="H68" s="62"/>
      <c r="I68" s="62"/>
    </row>
    <row r="69" spans="2:19" x14ac:dyDescent="0.25">
      <c r="B69" s="1" t="s">
        <v>173</v>
      </c>
      <c r="C69" s="19" t="s">
        <v>34</v>
      </c>
      <c r="D69" s="1"/>
      <c r="E69" s="1"/>
      <c r="F69" s="1"/>
      <c r="G69" s="1"/>
      <c r="H69" s="1"/>
      <c r="I69" s="1"/>
      <c r="J69" s="21" t="s">
        <v>35</v>
      </c>
      <c r="K69" s="22"/>
      <c r="L69" s="22"/>
      <c r="M69" s="22"/>
      <c r="N69" s="22"/>
      <c r="O69" s="22"/>
      <c r="P69" s="22"/>
      <c r="Q69" s="22"/>
      <c r="R69" s="22"/>
      <c r="S69" s="22"/>
    </row>
    <row r="70" spans="2:19" x14ac:dyDescent="0.25">
      <c r="B70" s="2" t="s">
        <v>1</v>
      </c>
      <c r="C70" s="18">
        <v>42460</v>
      </c>
      <c r="D70" s="18">
        <f>EDATE(C70,12)</f>
        <v>42825</v>
      </c>
      <c r="E70" s="18">
        <f t="shared" ref="E70" si="17">EDATE(D70,12)</f>
        <v>43190</v>
      </c>
      <c r="F70" s="18">
        <f t="shared" ref="F70" si="18">EDATE(E70,12)</f>
        <v>43555</v>
      </c>
      <c r="G70" s="18">
        <f t="shared" ref="G70" si="19">EDATE(F70,12)</f>
        <v>43921</v>
      </c>
      <c r="H70" s="18">
        <f t="shared" ref="H70" si="20">EDATE(G70,12)</f>
        <v>44286</v>
      </c>
      <c r="I70" s="18">
        <f t="shared" ref="I70" si="21">EDATE(H70,12)</f>
        <v>44651</v>
      </c>
      <c r="J70" s="23">
        <f>EDATE(I70,12)</f>
        <v>45016</v>
      </c>
      <c r="K70" s="23">
        <f t="shared" ref="K70" si="22">EDATE(J70,12)</f>
        <v>45382</v>
      </c>
      <c r="L70" s="23">
        <f t="shared" ref="L70" si="23">EDATE(K70,12)</f>
        <v>45747</v>
      </c>
      <c r="M70" s="23">
        <f t="shared" ref="M70" si="24">EDATE(L70,12)</f>
        <v>46112</v>
      </c>
      <c r="N70" s="23">
        <f t="shared" ref="N70" si="25">EDATE(M70,12)</f>
        <v>46477</v>
      </c>
      <c r="O70" s="23">
        <f t="shared" ref="O70" si="26">EDATE(N70,12)</f>
        <v>46843</v>
      </c>
      <c r="P70" s="23">
        <f t="shared" ref="P70" si="27">EDATE(O70,12)</f>
        <v>47208</v>
      </c>
      <c r="Q70" s="23">
        <f t="shared" ref="Q70" si="28">EDATE(P70,12)</f>
        <v>47573</v>
      </c>
      <c r="R70" s="23">
        <f t="shared" ref="R70" si="29">EDATE(Q70,12)</f>
        <v>47938</v>
      </c>
      <c r="S70" s="23">
        <f t="shared" ref="S70" si="30">EDATE(R70,12)</f>
        <v>48304</v>
      </c>
    </row>
    <row r="72" spans="2:19" x14ac:dyDescent="0.25">
      <c r="B72" t="s">
        <v>169</v>
      </c>
      <c r="C72" s="62">
        <f>'Income Statement'!I42*(1-'Income Statement'!I47)</f>
        <v>771.67049231703584</v>
      </c>
      <c r="D72" s="62">
        <f>'Income Statement'!J42*(1-'Income Statement'!J47)</f>
        <v>1096.099777157335</v>
      </c>
      <c r="E72" s="62">
        <f>'Income Statement'!K42*(1-'Income Statement'!K47)</f>
        <v>590.6654975383525</v>
      </c>
      <c r="F72" s="62">
        <f>'Income Statement'!L42*(1-'Income Statement'!L47)</f>
        <v>843.38809612277839</v>
      </c>
      <c r="G72" s="62">
        <f>'Income Statement'!M42*(1-'Income Statement'!M47)</f>
        <v>612.5456352299301</v>
      </c>
      <c r="H72" s="62">
        <f>'Income Statement'!N42*(1-'Income Statement'!N47)</f>
        <v>556.84188075858413</v>
      </c>
      <c r="I72" s="62">
        <f>'Income Statement'!O42*(1-'Income Statement'!O47)</f>
        <v>1754.2523380990517</v>
      </c>
      <c r="J72" s="62"/>
      <c r="K72" s="62"/>
      <c r="L72" s="62"/>
      <c r="M72" s="62"/>
      <c r="N72" s="62"/>
      <c r="O72" s="62"/>
      <c r="P72" s="62"/>
      <c r="Q72" s="62"/>
      <c r="R72" s="62"/>
      <c r="S72" s="62"/>
    </row>
    <row r="73" spans="2:19" x14ac:dyDescent="0.25">
      <c r="B73" t="s">
        <v>27</v>
      </c>
      <c r="C73" s="62">
        <f>C17</f>
        <v>363.096</v>
      </c>
      <c r="D73" s="62">
        <f t="shared" ref="D73:I73" si="31">D17</f>
        <v>329.49</v>
      </c>
      <c r="E73" s="62">
        <f t="shared" si="31"/>
        <v>228.55</v>
      </c>
      <c r="F73" s="62">
        <f t="shared" si="31"/>
        <v>241.48</v>
      </c>
      <c r="G73" s="62">
        <f t="shared" si="31"/>
        <v>319.20999999999998</v>
      </c>
      <c r="H73" s="62">
        <f t="shared" si="31"/>
        <v>358.39</v>
      </c>
      <c r="I73" s="62">
        <f t="shared" si="31"/>
        <v>362.1</v>
      </c>
    </row>
    <row r="74" spans="2:19" x14ac:dyDescent="0.25">
      <c r="B74" t="s">
        <v>170</v>
      </c>
      <c r="C74" s="62">
        <f>C44</f>
        <v>-371.12920000000003</v>
      </c>
      <c r="D74" s="62">
        <f t="shared" ref="D74:I74" si="32">D44</f>
        <v>-291.02999999999997</v>
      </c>
      <c r="E74" s="62">
        <f t="shared" si="32"/>
        <v>-363.1</v>
      </c>
      <c r="F74" s="62">
        <f t="shared" si="32"/>
        <v>-877.84</v>
      </c>
      <c r="G74" s="62">
        <f t="shared" si="32"/>
        <v>-640.96</v>
      </c>
      <c r="H74" s="62">
        <f t="shared" si="32"/>
        <v>-242.68</v>
      </c>
      <c r="I74" s="62">
        <f t="shared" si="32"/>
        <v>-516.49</v>
      </c>
    </row>
    <row r="75" spans="2:19" x14ac:dyDescent="0.25">
      <c r="B75" t="s">
        <v>134</v>
      </c>
      <c r="C75" s="62"/>
      <c r="D75" s="62">
        <f>'Balance Sheet'!G14-'Balance Sheet'!G32-'Balance Sheet'!F14+'Balance Sheet'!F32</f>
        <v>216.39139999999998</v>
      </c>
      <c r="E75" s="62">
        <f>'Balance Sheet'!H14-'Balance Sheet'!H32-'Balance Sheet'!G14+'Balance Sheet'!G32</f>
        <v>1089.7330000000006</v>
      </c>
      <c r="F75" s="62">
        <f>'Balance Sheet'!I14-'Balance Sheet'!I32-'Balance Sheet'!H14+'Balance Sheet'!H32</f>
        <v>-260.22000000000025</v>
      </c>
      <c r="G75" s="62">
        <f>'Balance Sheet'!J14-'Balance Sheet'!J32-'Balance Sheet'!I14+'Balance Sheet'!I32</f>
        <v>530.07000000000016</v>
      </c>
      <c r="H75" s="62">
        <f>'Balance Sheet'!K14-'Balance Sheet'!K32-'Balance Sheet'!J14+'Balance Sheet'!J32</f>
        <v>412.14999999999918</v>
      </c>
      <c r="I75" s="62">
        <f>'Balance Sheet'!L14-'Balance Sheet'!L32-'Balance Sheet'!K14+'Balance Sheet'!K32</f>
        <v>104.80000000000018</v>
      </c>
      <c r="J75" s="62"/>
      <c r="K75" s="62"/>
      <c r="L75" s="62"/>
      <c r="M75" s="62"/>
      <c r="N75" s="62"/>
      <c r="O75" s="62"/>
      <c r="P75" s="62"/>
      <c r="Q75" s="62"/>
      <c r="R75" s="62"/>
      <c r="S75" s="62"/>
    </row>
    <row r="77" spans="2:19" x14ac:dyDescent="0.25">
      <c r="B77" s="5" t="s">
        <v>171</v>
      </c>
      <c r="C77" s="78">
        <f>C72+C73+C74-C75</f>
        <v>763.63729231703587</v>
      </c>
      <c r="D77" s="69">
        <f t="shared" ref="D77:I77" si="33">D72+D73+D74-D75</f>
        <v>918.16837715733504</v>
      </c>
      <c r="E77" s="69">
        <f t="shared" si="33"/>
        <v>-633.61750246164809</v>
      </c>
      <c r="F77" s="69">
        <f t="shared" si="33"/>
        <v>467.24809612277852</v>
      </c>
      <c r="G77" s="69">
        <f t="shared" si="33"/>
        <v>-239.27436477007018</v>
      </c>
      <c r="H77" s="69">
        <f t="shared" si="33"/>
        <v>260.40188075858487</v>
      </c>
      <c r="I77" s="69">
        <f t="shared" si="33"/>
        <v>1495.0623380990517</v>
      </c>
      <c r="J77" s="6"/>
      <c r="K77" s="6"/>
      <c r="L77" s="6"/>
      <c r="M77" s="6"/>
      <c r="N77" s="6"/>
      <c r="O77" s="6"/>
      <c r="P77" s="6"/>
      <c r="Q77" s="6"/>
      <c r="R77" s="6"/>
      <c r="S77" s="6"/>
    </row>
    <row r="80" spans="2:19" x14ac:dyDescent="0.25">
      <c r="B80" s="1" t="s">
        <v>172</v>
      </c>
      <c r="C80" s="19" t="s">
        <v>34</v>
      </c>
      <c r="D80" s="1"/>
      <c r="E80" s="1"/>
      <c r="F80" s="1"/>
      <c r="G80" s="1"/>
      <c r="H80" s="1"/>
      <c r="I80" s="1"/>
      <c r="J80" s="21" t="s">
        <v>35</v>
      </c>
      <c r="K80" s="22"/>
      <c r="L80" s="22"/>
      <c r="M80" s="22"/>
      <c r="N80" s="22"/>
      <c r="O80" s="22"/>
      <c r="P80" s="22"/>
      <c r="Q80" s="22"/>
      <c r="R80" s="22"/>
      <c r="S80" s="22"/>
    </row>
    <row r="81" spans="2:19" x14ac:dyDescent="0.25">
      <c r="B81" s="2" t="s">
        <v>1</v>
      </c>
      <c r="C81" s="18">
        <v>42460</v>
      </c>
      <c r="D81" s="18">
        <f>EDATE(C81,12)</f>
        <v>42825</v>
      </c>
      <c r="E81" s="18">
        <f t="shared" ref="E81" si="34">EDATE(D81,12)</f>
        <v>43190</v>
      </c>
      <c r="F81" s="18">
        <f t="shared" ref="F81" si="35">EDATE(E81,12)</f>
        <v>43555</v>
      </c>
      <c r="G81" s="18">
        <f t="shared" ref="G81" si="36">EDATE(F81,12)</f>
        <v>43921</v>
      </c>
      <c r="H81" s="18">
        <f t="shared" ref="H81" si="37">EDATE(G81,12)</f>
        <v>44286</v>
      </c>
      <c r="I81" s="18">
        <f t="shared" ref="I81" si="38">EDATE(H81,12)</f>
        <v>44651</v>
      </c>
      <c r="J81" s="23">
        <f>EDATE(I81,12)</f>
        <v>45016</v>
      </c>
      <c r="K81" s="23">
        <f t="shared" ref="K81" si="39">EDATE(J81,12)</f>
        <v>45382</v>
      </c>
      <c r="L81" s="23">
        <f t="shared" ref="L81" si="40">EDATE(K81,12)</f>
        <v>45747</v>
      </c>
      <c r="M81" s="23">
        <f t="shared" ref="M81" si="41">EDATE(L81,12)</f>
        <v>46112</v>
      </c>
      <c r="N81" s="23">
        <f t="shared" ref="N81" si="42">EDATE(M81,12)</f>
        <v>46477</v>
      </c>
      <c r="O81" s="23">
        <f t="shared" ref="O81" si="43">EDATE(N81,12)</f>
        <v>46843</v>
      </c>
      <c r="P81" s="23">
        <f t="shared" ref="P81" si="44">EDATE(O81,12)</f>
        <v>47208</v>
      </c>
      <c r="Q81" s="23">
        <f t="shared" ref="Q81" si="45">EDATE(P81,12)</f>
        <v>47573</v>
      </c>
      <c r="R81" s="23">
        <f t="shared" ref="R81" si="46">EDATE(Q81,12)</f>
        <v>47938</v>
      </c>
      <c r="S81" s="23">
        <f t="shared" ref="S81" si="47">EDATE(R81,12)</f>
        <v>48304</v>
      </c>
    </row>
    <row r="83" spans="2:19" x14ac:dyDescent="0.25">
      <c r="B83" t="s">
        <v>174</v>
      </c>
      <c r="C83" s="62">
        <f>C38</f>
        <v>865.52749999999844</v>
      </c>
      <c r="D83" s="62">
        <f t="shared" ref="D83:I83" si="48">D38</f>
        <v>1291.3926999999994</v>
      </c>
      <c r="E83" s="62">
        <f t="shared" si="48"/>
        <v>93.860000000000582</v>
      </c>
      <c r="F83" s="62">
        <f t="shared" si="48"/>
        <v>447.12000000000012</v>
      </c>
      <c r="G83" s="62">
        <f t="shared" si="48"/>
        <v>851.18000000000029</v>
      </c>
      <c r="H83" s="62">
        <f t="shared" si="48"/>
        <v>115.39000000000063</v>
      </c>
      <c r="I83" s="62">
        <f t="shared" si="48"/>
        <v>1429.9000000000012</v>
      </c>
      <c r="J83" s="62"/>
      <c r="K83" s="62"/>
      <c r="L83" s="62"/>
      <c r="M83" s="62"/>
      <c r="N83" s="62"/>
      <c r="O83" s="62"/>
      <c r="P83" s="62"/>
      <c r="Q83" s="62"/>
      <c r="R83" s="62"/>
      <c r="S83" s="62"/>
    </row>
    <row r="84" spans="2:19" x14ac:dyDescent="0.25">
      <c r="B84" t="s">
        <v>170</v>
      </c>
      <c r="C84" s="62">
        <f>C74</f>
        <v>-371.12920000000003</v>
      </c>
      <c r="D84" s="62">
        <f t="shared" ref="D84:I84" si="49">D74</f>
        <v>-291.02999999999997</v>
      </c>
      <c r="E84" s="62">
        <f t="shared" si="49"/>
        <v>-363.1</v>
      </c>
      <c r="F84" s="62">
        <f t="shared" si="49"/>
        <v>-877.84</v>
      </c>
      <c r="G84" s="62">
        <f t="shared" si="49"/>
        <v>-640.96</v>
      </c>
      <c r="H84" s="62">
        <f t="shared" si="49"/>
        <v>-242.68</v>
      </c>
      <c r="I84" s="62">
        <f t="shared" si="49"/>
        <v>-516.49</v>
      </c>
    </row>
    <row r="85" spans="2:19" x14ac:dyDescent="0.25">
      <c r="B85" t="s">
        <v>176</v>
      </c>
      <c r="C85" s="62">
        <f>C53+C54+C55</f>
        <v>4.2649000000000115</v>
      </c>
      <c r="D85" s="62">
        <f t="shared" ref="D85:I85" si="50">D53+D54+D55</f>
        <v>-398.2</v>
      </c>
      <c r="E85" s="62">
        <f t="shared" si="50"/>
        <v>84.249999999999943</v>
      </c>
      <c r="F85" s="62">
        <f t="shared" si="50"/>
        <v>-44.339999999999989</v>
      </c>
      <c r="G85" s="62">
        <f t="shared" si="50"/>
        <v>-42</v>
      </c>
      <c r="H85" s="62">
        <f t="shared" si="50"/>
        <v>-114.35999999999999</v>
      </c>
      <c r="I85" s="62">
        <f t="shared" si="50"/>
        <v>-151.5</v>
      </c>
    </row>
    <row r="86" spans="2:19" x14ac:dyDescent="0.25">
      <c r="C86" s="24"/>
      <c r="D86" s="24"/>
      <c r="E86" s="24"/>
      <c r="F86" s="24"/>
      <c r="G86" s="24"/>
      <c r="H86" s="24"/>
      <c r="I86" s="24"/>
    </row>
    <row r="88" spans="2:19" x14ac:dyDescent="0.25">
      <c r="B88" s="5" t="s">
        <v>175</v>
      </c>
      <c r="C88" s="69">
        <f>C83+C84+C85</f>
        <v>498.66319999999843</v>
      </c>
      <c r="D88" s="69">
        <f t="shared" ref="D88:I88" si="51">D83+D84+D85</f>
        <v>602.1626999999994</v>
      </c>
      <c r="E88" s="69">
        <f t="shared" si="51"/>
        <v>-184.9899999999995</v>
      </c>
      <c r="F88" s="69">
        <f t="shared" si="51"/>
        <v>-475.05999999999989</v>
      </c>
      <c r="G88" s="69">
        <f t="shared" si="51"/>
        <v>168.22000000000025</v>
      </c>
      <c r="H88" s="69">
        <f t="shared" si="51"/>
        <v>-241.64999999999935</v>
      </c>
      <c r="I88" s="69">
        <f t="shared" si="51"/>
        <v>761.91000000000122</v>
      </c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5">
      <c r="B89" t="s">
        <v>177</v>
      </c>
      <c r="C89" s="62">
        <f>C56</f>
        <v>-158.6772</v>
      </c>
      <c r="D89" s="62">
        <f t="shared" ref="D89:I89" si="52">D56</f>
        <v>-1.05</v>
      </c>
      <c r="E89" s="62">
        <f t="shared" si="52"/>
        <v>-98.82</v>
      </c>
      <c r="F89" s="62">
        <f t="shared" si="52"/>
        <v>-99.09</v>
      </c>
      <c r="G89" s="62">
        <f t="shared" si="52"/>
        <v>-118.56</v>
      </c>
      <c r="H89" s="62">
        <f t="shared" si="52"/>
        <v>-0.28999999999999998</v>
      </c>
      <c r="I89" s="62">
        <f t="shared" si="52"/>
        <v>-296.43</v>
      </c>
    </row>
    <row r="91" spans="2:19" x14ac:dyDescent="0.25">
      <c r="B91" s="5" t="s">
        <v>178</v>
      </c>
      <c r="C91" s="70">
        <f>C88+C89</f>
        <v>339.9859999999984</v>
      </c>
      <c r="D91" s="70">
        <f t="shared" ref="D91:I91" si="53">D88+D89</f>
        <v>601.11269999999945</v>
      </c>
      <c r="E91" s="70">
        <f t="shared" si="53"/>
        <v>-283.80999999999949</v>
      </c>
      <c r="F91" s="70">
        <f t="shared" si="53"/>
        <v>-574.14999999999986</v>
      </c>
      <c r="G91" s="70">
        <f t="shared" si="53"/>
        <v>49.660000000000252</v>
      </c>
      <c r="H91" s="70">
        <f t="shared" si="53"/>
        <v>-241.93999999999934</v>
      </c>
      <c r="I91" s="70">
        <f t="shared" si="53"/>
        <v>465.48000000000121</v>
      </c>
      <c r="J91" s="6"/>
      <c r="K91" s="6"/>
      <c r="L91" s="6"/>
      <c r="M91" s="6"/>
      <c r="N91" s="6"/>
      <c r="O91" s="6"/>
      <c r="P91" s="6"/>
      <c r="Q91" s="6"/>
      <c r="R91" s="6"/>
      <c r="S91" s="6"/>
    </row>
    <row r="94" spans="2:19" x14ac:dyDescent="0.25">
      <c r="H94" s="62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64"/>
  <sheetViews>
    <sheetView showGridLines="0" topLeftCell="A77" workbookViewId="0">
      <selection activeCell="J145" sqref="J145"/>
    </sheetView>
  </sheetViews>
  <sheetFormatPr defaultRowHeight="15" x14ac:dyDescent="0.25"/>
  <cols>
    <col min="2" max="2" width="76.42578125" customWidth="1"/>
    <col min="4" max="4" width="9.5703125" bestFit="1" customWidth="1"/>
    <col min="9" max="9" width="9.5703125" bestFit="1" customWidth="1"/>
    <col min="14" max="14" width="8.140625" bestFit="1" customWidth="1"/>
  </cols>
  <sheetData>
    <row r="2" spans="2:11" x14ac:dyDescent="0.25">
      <c r="B2" s="1" t="s">
        <v>42</v>
      </c>
      <c r="C2" s="19" t="s">
        <v>34</v>
      </c>
      <c r="D2" s="1"/>
      <c r="E2" s="1"/>
      <c r="F2" s="1"/>
      <c r="G2" s="1"/>
      <c r="H2" s="1"/>
      <c r="I2" s="1"/>
    </row>
    <row r="3" spans="2:11" x14ac:dyDescent="0.25">
      <c r="B3" s="2" t="s">
        <v>1</v>
      </c>
      <c r="C3" s="31">
        <v>42460</v>
      </c>
      <c r="D3" s="31">
        <f>EDATE(C3,12)</f>
        <v>42825</v>
      </c>
      <c r="E3" s="31">
        <f t="shared" ref="E3:I3" si="0">EDATE(D3,12)</f>
        <v>43190</v>
      </c>
      <c r="F3" s="31">
        <f t="shared" si="0"/>
        <v>43555</v>
      </c>
      <c r="G3" s="31">
        <f t="shared" si="0"/>
        <v>43921</v>
      </c>
      <c r="H3" s="31">
        <f t="shared" si="0"/>
        <v>44286</v>
      </c>
      <c r="I3" s="31">
        <f t="shared" si="0"/>
        <v>44651</v>
      </c>
    </row>
    <row r="4" spans="2:11" x14ac:dyDescent="0.25">
      <c r="K4" s="57"/>
    </row>
    <row r="5" spans="2:11" x14ac:dyDescent="0.25">
      <c r="B5" s="14" t="s">
        <v>43</v>
      </c>
      <c r="C5" s="14"/>
      <c r="D5" s="14"/>
      <c r="E5" s="14"/>
      <c r="F5" s="14"/>
      <c r="G5" s="14"/>
      <c r="H5" s="14"/>
      <c r="I5" s="14"/>
    </row>
    <row r="6" spans="2:11" x14ac:dyDescent="0.25">
      <c r="B6" s="33" t="s">
        <v>44</v>
      </c>
      <c r="C6" s="14"/>
      <c r="D6" s="14"/>
      <c r="E6" s="14"/>
      <c r="F6" s="14"/>
      <c r="G6" s="14"/>
      <c r="H6" s="14"/>
      <c r="I6" s="14"/>
    </row>
    <row r="7" spans="2:11" x14ac:dyDescent="0.25">
      <c r="B7" s="34" t="s">
        <v>95</v>
      </c>
      <c r="C7" s="94">
        <f>'Balance Sheet'!F7/'Balance Sheet'!F$25</f>
        <v>0.16686725838647182</v>
      </c>
      <c r="D7" s="94">
        <f>'Balance Sheet'!G7/'Balance Sheet'!G$25</f>
        <v>0.1258254565121191</v>
      </c>
      <c r="E7" s="94">
        <f>'Balance Sheet'!H7/'Balance Sheet'!H$25</f>
        <v>0.17416930441426409</v>
      </c>
      <c r="F7" s="94">
        <f>'Balance Sheet'!I7/'Balance Sheet'!I$25</f>
        <v>0.19693468369434305</v>
      </c>
      <c r="G7" s="94">
        <f>'Balance Sheet'!J7/'Balance Sheet'!J$25</f>
        <v>0.1887716749095876</v>
      </c>
      <c r="H7" s="94">
        <f>'Balance Sheet'!K7/'Balance Sheet'!K$25</f>
        <v>0.21380444076679078</v>
      </c>
      <c r="I7" s="94">
        <f>'Balance Sheet'!L7/'Balance Sheet'!L$25</f>
        <v>0.14644503382642859</v>
      </c>
      <c r="K7" s="26">
        <f>AVERAGE(C7:I7)</f>
        <v>0.17325969321571502</v>
      </c>
    </row>
    <row r="8" spans="2:11" x14ac:dyDescent="0.25">
      <c r="B8" s="34" t="s">
        <v>96</v>
      </c>
      <c r="C8" s="94">
        <f>'Balance Sheet'!F8/'Balance Sheet'!F$25</f>
        <v>1.5682873939356252E-2</v>
      </c>
      <c r="D8" s="94">
        <f>'Balance Sheet'!G8/'Balance Sheet'!G$25</f>
        <v>1.9787230009540954E-2</v>
      </c>
      <c r="E8" s="94">
        <f>'Balance Sheet'!H8/'Balance Sheet'!H$25</f>
        <v>1.8507112822831719E-2</v>
      </c>
      <c r="F8" s="94">
        <f>'Balance Sheet'!I8/'Balance Sheet'!I$25</f>
        <v>1.8835911063528783E-2</v>
      </c>
      <c r="G8" s="94">
        <f>'Balance Sheet'!J8/'Balance Sheet'!J$25</f>
        <v>1.8258948420246876E-2</v>
      </c>
      <c r="H8" s="94">
        <f>'Balance Sheet'!K8/'Balance Sheet'!K$25</f>
        <v>1.8587229347676183E-2</v>
      </c>
      <c r="I8" s="94">
        <f>'Balance Sheet'!L8/'Balance Sheet'!L$25</f>
        <v>2.3370729147460537E-2</v>
      </c>
      <c r="K8" s="26">
        <f t="shared" ref="K8:K14" si="1">AVERAGE(C8:I8)</f>
        <v>1.9004290678663043E-2</v>
      </c>
    </row>
    <row r="9" spans="2:11" x14ac:dyDescent="0.25">
      <c r="B9" s="34" t="s">
        <v>97</v>
      </c>
      <c r="C9" s="94">
        <f>'Balance Sheet'!F9/'Balance Sheet'!F$25</f>
        <v>5.7359210867707795E-2</v>
      </c>
      <c r="D9" s="94">
        <f>'Balance Sheet'!G9/'Balance Sheet'!G$25</f>
        <v>6.4196045591996806E-2</v>
      </c>
      <c r="E9" s="94">
        <f>'Balance Sheet'!H9/'Balance Sheet'!H$25</f>
        <v>6.3667170827291203E-2</v>
      </c>
      <c r="F9" s="94">
        <f>'Balance Sheet'!I9/'Balance Sheet'!I$25</f>
        <v>5.6352400252356286E-2</v>
      </c>
      <c r="G9" s="94">
        <f>'Balance Sheet'!J9/'Balance Sheet'!J$25</f>
        <v>5.9866982632570467E-2</v>
      </c>
      <c r="H9" s="94">
        <f>'Balance Sheet'!K9/'Balance Sheet'!K$25</f>
        <v>5.2096538408495381E-2</v>
      </c>
      <c r="I9" s="94">
        <f>'Balance Sheet'!L9/'Balance Sheet'!L$25</f>
        <v>7.4819994232251177E-2</v>
      </c>
      <c r="K9" s="26">
        <f t="shared" si="1"/>
        <v>6.1194048973238442E-2</v>
      </c>
    </row>
    <row r="10" spans="2:11" x14ac:dyDescent="0.25">
      <c r="B10" s="34" t="s">
        <v>98</v>
      </c>
      <c r="C10" s="95">
        <f>'Balance Sheet'!F10/'Balance Sheet'!F$25</f>
        <v>1.9078431362443818E-2</v>
      </c>
      <c r="D10" s="95">
        <f>'Balance Sheet'!G10/'Balance Sheet'!G$25</f>
        <v>1.8544151067115728E-2</v>
      </c>
      <c r="E10" s="95">
        <f>'Balance Sheet'!H10/'Balance Sheet'!H$25</f>
        <v>1.8672134470553377E-2</v>
      </c>
      <c r="F10" s="95">
        <f>'Balance Sheet'!I10/'Balance Sheet'!I$25</f>
        <v>1.9679488404993596E-2</v>
      </c>
      <c r="G10" s="95">
        <f>'Balance Sheet'!J10/'Balance Sheet'!J$25</f>
        <v>2.0286065261932374E-2</v>
      </c>
      <c r="H10" s="95">
        <f>'Balance Sheet'!K10/'Balance Sheet'!K$25</f>
        <v>1.7328368500896429E-2</v>
      </c>
      <c r="I10" s="95">
        <f>'Balance Sheet'!L10/'Balance Sheet'!L$25</f>
        <v>2.0744039598905074E-2</v>
      </c>
      <c r="K10" s="26">
        <f t="shared" si="1"/>
        <v>1.9190382666691486E-2</v>
      </c>
    </row>
    <row r="11" spans="2:11" x14ac:dyDescent="0.25">
      <c r="B11" s="48" t="s">
        <v>99</v>
      </c>
      <c r="C11" s="96">
        <f>'Balance Sheet'!F11/'Balance Sheet'!F$25</f>
        <v>0.25898777455597966</v>
      </c>
      <c r="D11" s="96">
        <f>'Balance Sheet'!G11/'Balance Sheet'!G$25</f>
        <v>0.22835288318077257</v>
      </c>
      <c r="E11" s="96">
        <f>'Balance Sheet'!H11/'Balance Sheet'!H$25</f>
        <v>0.27501572253494039</v>
      </c>
      <c r="F11" s="96">
        <f>'Balance Sheet'!I11/'Balance Sheet'!I$25</f>
        <v>0.29180248341522169</v>
      </c>
      <c r="G11" s="96">
        <f>'Balance Sheet'!J11/'Balance Sheet'!J$25</f>
        <v>0.28718367122433736</v>
      </c>
      <c r="H11" s="96">
        <f>'Balance Sheet'!K11/'Balance Sheet'!K$25</f>
        <v>0.30181657702385872</v>
      </c>
      <c r="I11" s="96">
        <f>'Balance Sheet'!L11/'Balance Sheet'!L$25</f>
        <v>0.26537979680504536</v>
      </c>
      <c r="K11" s="26">
        <f t="shared" si="1"/>
        <v>0.27264841553430796</v>
      </c>
    </row>
    <row r="12" spans="2:11" x14ac:dyDescent="0.25">
      <c r="B12" s="33" t="s">
        <v>45</v>
      </c>
      <c r="C12" s="94">
        <f>'Balance Sheet'!F12/'Balance Sheet'!F$25</f>
        <v>0.1102304325296895</v>
      </c>
      <c r="D12" s="94">
        <f>'Balance Sheet'!G12/'Balance Sheet'!G$25</f>
        <v>0.10316980387936339</v>
      </c>
      <c r="E12" s="94">
        <f>'Balance Sheet'!H12/'Balance Sheet'!H$25</f>
        <v>9.4506728205448046E-2</v>
      </c>
      <c r="F12" s="94">
        <f>'Balance Sheet'!I12/'Balance Sheet'!I$25</f>
        <v>9.1146978415890811E-2</v>
      </c>
      <c r="G12" s="94">
        <f>'Balance Sheet'!J12/'Balance Sheet'!J$25</f>
        <v>9.1078164892032243E-2</v>
      </c>
      <c r="H12" s="94">
        <f>'Balance Sheet'!K12/'Balance Sheet'!K$25</f>
        <v>0.11292676872155565</v>
      </c>
      <c r="I12" s="94">
        <f>'Balance Sheet'!L12/'Balance Sheet'!L$25</f>
        <v>0.12392906614473269</v>
      </c>
      <c r="K12" s="26">
        <f t="shared" si="1"/>
        <v>0.10385542039838747</v>
      </c>
    </row>
    <row r="13" spans="2:11" x14ac:dyDescent="0.25">
      <c r="B13" s="33" t="s">
        <v>46</v>
      </c>
      <c r="C13" s="94">
        <f>'Balance Sheet'!F13/'Balance Sheet'!F$25</f>
        <v>3.9706309213710815E-2</v>
      </c>
      <c r="D13" s="94">
        <f>'Balance Sheet'!G13/'Balance Sheet'!G$25</f>
        <v>0.10218752721031543</v>
      </c>
      <c r="E13" s="94">
        <f>'Balance Sheet'!H13/'Balance Sheet'!H$25</f>
        <v>0.11335168062204062</v>
      </c>
      <c r="F13" s="94">
        <f>'Balance Sheet'!I13/'Balance Sheet'!I$25</f>
        <v>4.521622345001626E-2</v>
      </c>
      <c r="G13" s="94">
        <f>'Balance Sheet'!J13/'Balance Sheet'!J$25</f>
        <v>7.1619447487475188E-2</v>
      </c>
      <c r="H13" s="94">
        <f>'Balance Sheet'!K13/'Balance Sheet'!K$25</f>
        <v>4.3052820300648185E-2</v>
      </c>
      <c r="I13" s="94">
        <f>'Balance Sheet'!L13/'Balance Sheet'!L$25</f>
        <v>5.8662733251071998E-2</v>
      </c>
      <c r="K13" s="26">
        <f t="shared" si="1"/>
        <v>6.7685248790754077E-2</v>
      </c>
    </row>
    <row r="14" spans="2:11" x14ac:dyDescent="0.25">
      <c r="B14" s="12" t="s">
        <v>47</v>
      </c>
      <c r="C14" s="97">
        <f>'Balance Sheet'!F14/'Balance Sheet'!F$25</f>
        <v>0.40892451629937998</v>
      </c>
      <c r="D14" s="97">
        <f>'Balance Sheet'!G14/'Balance Sheet'!G$25</f>
        <v>0.43371021427045137</v>
      </c>
      <c r="E14" s="97">
        <f>'Balance Sheet'!H14/'Balance Sheet'!H$25</f>
        <v>0.48287413136242907</v>
      </c>
      <c r="F14" s="97">
        <f>'Balance Sheet'!I14/'Balance Sheet'!I$25</f>
        <v>0.42816568528112875</v>
      </c>
      <c r="G14" s="97">
        <f>'Balance Sheet'!J14/'Balance Sheet'!J$25</f>
        <v>0.44988128360384477</v>
      </c>
      <c r="H14" s="97">
        <f>'Balance Sheet'!K14/'Balance Sheet'!K$25</f>
        <v>0.45779616604606255</v>
      </c>
      <c r="I14" s="97">
        <f>'Balance Sheet'!L14/'Balance Sheet'!L$25</f>
        <v>0.44797159620085003</v>
      </c>
      <c r="K14" s="26">
        <f t="shared" si="1"/>
        <v>0.44418908472344948</v>
      </c>
    </row>
    <row r="15" spans="2:11" x14ac:dyDescent="0.25">
      <c r="B15" s="13"/>
      <c r="C15" s="98"/>
      <c r="D15" s="98"/>
      <c r="E15" s="98"/>
      <c r="F15" s="98"/>
      <c r="G15" s="98"/>
      <c r="H15" s="98"/>
      <c r="I15" s="98"/>
    </row>
    <row r="16" spans="2:11" x14ac:dyDescent="0.25">
      <c r="B16" s="37" t="s">
        <v>48</v>
      </c>
      <c r="C16" s="94"/>
      <c r="D16" s="94"/>
      <c r="E16" s="94"/>
      <c r="F16" s="94"/>
      <c r="G16" s="94"/>
      <c r="H16" s="94"/>
      <c r="I16" s="94"/>
    </row>
    <row r="17" spans="2:11" x14ac:dyDescent="0.25">
      <c r="B17" s="33" t="s">
        <v>49</v>
      </c>
      <c r="C17" s="94">
        <f>'Balance Sheet'!F17/'Balance Sheet'!F$25</f>
        <v>0.35632318870630258</v>
      </c>
      <c r="D17" s="94">
        <f>'Balance Sheet'!G17/'Balance Sheet'!G$25</f>
        <v>0.35228871599185702</v>
      </c>
      <c r="E17" s="94">
        <f>'Balance Sheet'!H17/'Balance Sheet'!H$25</f>
        <v>0.32524077567970727</v>
      </c>
      <c r="F17" s="94">
        <f>'Balance Sheet'!I17/'Balance Sheet'!I$25</f>
        <v>0.3653012503106659</v>
      </c>
      <c r="G17" s="94">
        <f>'Balance Sheet'!J17/'Balance Sheet'!J$25</f>
        <v>0.39769648938657082</v>
      </c>
      <c r="H17" s="94">
        <f>'Balance Sheet'!K17/'Balance Sheet'!K$25</f>
        <v>0.37395117914770371</v>
      </c>
      <c r="I17" s="94">
        <f>'Balance Sheet'!L17/'Balance Sheet'!L$25</f>
        <v>0.32391582868840452</v>
      </c>
      <c r="K17" s="26">
        <f>AVERAGE(C17:I17)</f>
        <v>0.35638820398731597</v>
      </c>
    </row>
    <row r="18" spans="2:11" x14ac:dyDescent="0.25">
      <c r="B18" s="35" t="s">
        <v>50</v>
      </c>
      <c r="C18" s="94">
        <f>'Balance Sheet'!F18/'Balance Sheet'!F$25</f>
        <v>1.586524176112315E-3</v>
      </c>
      <c r="D18" s="94">
        <f>'Balance Sheet'!G18/'Balance Sheet'!G$25</f>
        <v>9.6886866149556406E-4</v>
      </c>
      <c r="E18" s="94">
        <f>'Balance Sheet'!H18/'Balance Sheet'!H$25</f>
        <v>4.8466987874157329E-4</v>
      </c>
      <c r="F18" s="94">
        <f>'Balance Sheet'!I18/'Balance Sheet'!I$25</f>
        <v>1.9117900089854129E-4</v>
      </c>
      <c r="G18" s="94">
        <f>'Balance Sheet'!J18/'Balance Sheet'!J$25</f>
        <v>2.0855583108352779E-4</v>
      </c>
      <c r="H18" s="94">
        <f>'Balance Sheet'!K18/'Balance Sheet'!K$25</f>
        <v>1.864570404082195E-4</v>
      </c>
      <c r="I18" s="94">
        <f>'Balance Sheet'!L18/'Balance Sheet'!L$25</f>
        <v>1.3521116106674993E-4</v>
      </c>
      <c r="K18" s="26">
        <f t="shared" ref="K18:K23" si="2">AVERAGE(C18:I18)</f>
        <v>5.3735224997235591E-4</v>
      </c>
    </row>
    <row r="19" spans="2:11" x14ac:dyDescent="0.25">
      <c r="B19" s="35" t="s">
        <v>51</v>
      </c>
      <c r="C19" s="94">
        <f>'Balance Sheet'!F19/'Balance Sheet'!F$25</f>
        <v>1.2144431420966434E-2</v>
      </c>
      <c r="D19" s="94">
        <f>'Balance Sheet'!G19/'Balance Sheet'!G$25</f>
        <v>6.9756129324069858E-3</v>
      </c>
      <c r="E19" s="94">
        <f>'Balance Sheet'!H19/'Balance Sheet'!H$25</f>
        <v>1.365391712015135E-2</v>
      </c>
      <c r="F19" s="94">
        <f>'Balance Sheet'!I19/'Balance Sheet'!I$25</f>
        <v>3.2695193759917411E-2</v>
      </c>
      <c r="G19" s="94">
        <f>'Balance Sheet'!J19/'Balance Sheet'!J$25</f>
        <v>1.5976293389926063E-2</v>
      </c>
      <c r="H19" s="94">
        <f>'Balance Sheet'!K19/'Balance Sheet'!K$25</f>
        <v>8.5781271548751904E-3</v>
      </c>
      <c r="I19" s="94">
        <f>'Balance Sheet'!L19/'Balance Sheet'!L$25</f>
        <v>2.2789226601614025E-2</v>
      </c>
      <c r="K19" s="26">
        <f t="shared" si="2"/>
        <v>1.6116114625693925E-2</v>
      </c>
    </row>
    <row r="20" spans="2:11" x14ac:dyDescent="0.25">
      <c r="B20" s="35" t="s">
        <v>52</v>
      </c>
      <c r="C20" s="94">
        <f>'Balance Sheet'!F20/'Balance Sheet'!F$25</f>
        <v>4.3003961500361933E-3</v>
      </c>
      <c r="D20" s="94">
        <f>'Balance Sheet'!G20/'Balance Sheet'!G$25</f>
        <v>5.3416467387220369E-3</v>
      </c>
      <c r="E20" s="94">
        <f>'Balance Sheet'!H20/'Balance Sheet'!H$25</f>
        <v>5.9511743824032341E-3</v>
      </c>
      <c r="F20" s="94">
        <f>'Balance Sheet'!I20/'Balance Sheet'!I$25</f>
        <v>4.2190815760796843E-3</v>
      </c>
      <c r="G20" s="94">
        <f>'Balance Sheet'!J20/'Balance Sheet'!J$25</f>
        <v>3.5752428185747615E-3</v>
      </c>
      <c r="H20" s="94">
        <f>'Balance Sheet'!K20/'Balance Sheet'!K$25</f>
        <v>2.890635774375948E-4</v>
      </c>
      <c r="I20" s="94">
        <f>'Balance Sheet'!L20/'Balance Sheet'!L$25</f>
        <v>2.7136785472837218E-4</v>
      </c>
      <c r="K20" s="26">
        <f t="shared" si="2"/>
        <v>3.421139013997411E-3</v>
      </c>
    </row>
    <row r="21" spans="2:11" x14ac:dyDescent="0.25">
      <c r="B21" s="35" t="s">
        <v>56</v>
      </c>
      <c r="C21" s="94">
        <f>'Balance Sheet'!F21/'Balance Sheet'!F$25</f>
        <v>0.15469770289554691</v>
      </c>
      <c r="D21" s="94">
        <f>'Balance Sheet'!G21/'Balance Sheet'!G$25</f>
        <v>0.13994634468900558</v>
      </c>
      <c r="E21" s="94">
        <f>'Balance Sheet'!H21/'Balance Sheet'!H$25</f>
        <v>0.10258499264549191</v>
      </c>
      <c r="F21" s="94">
        <f>'Balance Sheet'!I21/'Balance Sheet'!I$25</f>
        <v>8.9747787103064608E-2</v>
      </c>
      <c r="G21" s="94">
        <f>'Balance Sheet'!J21/'Balance Sheet'!J$25</f>
        <v>6.3967052762333443E-2</v>
      </c>
      <c r="H21" s="94">
        <f>'Balance Sheet'!K21/'Balance Sheet'!K$25</f>
        <v>7.3261067438973926E-2</v>
      </c>
      <c r="I21" s="94">
        <f>'Balance Sheet'!L21/'Balance Sheet'!L$25</f>
        <v>0.10373910864642283</v>
      </c>
      <c r="K21" s="26">
        <f t="shared" si="2"/>
        <v>0.10399200802583418</v>
      </c>
    </row>
    <row r="22" spans="2:11" x14ac:dyDescent="0.25">
      <c r="B22" s="35" t="s">
        <v>53</v>
      </c>
      <c r="C22" s="94">
        <f>'Balance Sheet'!F22/'Balance Sheet'!F$25</f>
        <v>6.202324035165567E-2</v>
      </c>
      <c r="D22" s="94">
        <f>'Balance Sheet'!G22/'Balance Sheet'!G$25</f>
        <v>6.0768596716061357E-2</v>
      </c>
      <c r="E22" s="94">
        <f>'Balance Sheet'!H22/'Balance Sheet'!H$25</f>
        <v>6.9210338931075518E-2</v>
      </c>
      <c r="F22" s="94">
        <f>'Balance Sheet'!I22/'Balance Sheet'!I$25</f>
        <v>7.9679822968245176E-2</v>
      </c>
      <c r="G22" s="94">
        <f>'Balance Sheet'!J22/'Balance Sheet'!J$25</f>
        <v>6.8695082207666611E-2</v>
      </c>
      <c r="H22" s="94">
        <f>'Balance Sheet'!K22/'Balance Sheet'!K$25</f>
        <v>8.5937939594538673E-2</v>
      </c>
      <c r="I22" s="94">
        <f>'Balance Sheet'!L22/'Balance Sheet'!L$25</f>
        <v>0.10117766084691354</v>
      </c>
      <c r="K22" s="26">
        <f t="shared" si="2"/>
        <v>7.5356097373736636E-2</v>
      </c>
    </row>
    <row r="23" spans="2:11" x14ac:dyDescent="0.25">
      <c r="B23" s="12" t="s">
        <v>54</v>
      </c>
      <c r="C23" s="97">
        <f>'Balance Sheet'!F23/'Balance Sheet'!F$25</f>
        <v>0.59107548370061991</v>
      </c>
      <c r="D23" s="97">
        <f>'Balance Sheet'!G23/'Balance Sheet'!G$25</f>
        <v>0.56628978572954858</v>
      </c>
      <c r="E23" s="97">
        <f>'Balance Sheet'!H23/'Balance Sheet'!H$25</f>
        <v>0.51712586863757082</v>
      </c>
      <c r="F23" s="97">
        <f>'Balance Sheet'!I23/'Balance Sheet'!I$25</f>
        <v>0.57183431471887136</v>
      </c>
      <c r="G23" s="97">
        <f>'Balance Sheet'!J23/'Balance Sheet'!J$25</f>
        <v>0.55011871639615528</v>
      </c>
      <c r="H23" s="97">
        <f>'Balance Sheet'!K23/'Balance Sheet'!K$25</f>
        <v>0.54220383395393734</v>
      </c>
      <c r="I23" s="97">
        <f>'Balance Sheet'!L23/'Balance Sheet'!L$25</f>
        <v>0.55202840379915008</v>
      </c>
      <c r="K23" s="26">
        <f t="shared" si="2"/>
        <v>0.55581091527655047</v>
      </c>
    </row>
    <row r="24" spans="2:11" x14ac:dyDescent="0.25">
      <c r="B24" s="36"/>
      <c r="C24" s="94"/>
      <c r="D24" s="94"/>
      <c r="E24" s="94"/>
      <c r="F24" s="94"/>
      <c r="G24" s="94"/>
      <c r="H24" s="94"/>
      <c r="I24" s="94"/>
    </row>
    <row r="25" spans="2:11" x14ac:dyDescent="0.25">
      <c r="B25" s="40" t="s">
        <v>55</v>
      </c>
      <c r="C25" s="99">
        <f>'Balance Sheet'!F25/'Balance Sheet'!F$25</f>
        <v>1</v>
      </c>
      <c r="D25" s="99">
        <f>'Balance Sheet'!G25/'Balance Sheet'!G$25</f>
        <v>1</v>
      </c>
      <c r="E25" s="99">
        <f>'Balance Sheet'!H25/'Balance Sheet'!H$25</f>
        <v>1</v>
      </c>
      <c r="F25" s="99">
        <f>'Balance Sheet'!I25/'Balance Sheet'!I$25</f>
        <v>1</v>
      </c>
      <c r="G25" s="99">
        <f>'Balance Sheet'!J25/'Balance Sheet'!J$25</f>
        <v>1</v>
      </c>
      <c r="H25" s="99">
        <f>'Balance Sheet'!K25/'Balance Sheet'!K$25</f>
        <v>1</v>
      </c>
      <c r="I25" s="99">
        <f>'Balance Sheet'!L25/'Balance Sheet'!L$25</f>
        <v>1</v>
      </c>
    </row>
    <row r="26" spans="2:11" x14ac:dyDescent="0.25">
      <c r="B26" s="36"/>
      <c r="C26" s="49"/>
      <c r="D26" s="49"/>
      <c r="E26" s="49"/>
      <c r="F26" s="49"/>
      <c r="G26" s="49"/>
      <c r="H26" s="49"/>
      <c r="I26" s="49"/>
    </row>
    <row r="27" spans="2:11" x14ac:dyDescent="0.25">
      <c r="B27" s="35"/>
      <c r="C27" s="49"/>
      <c r="D27" s="49"/>
      <c r="E27" s="49"/>
      <c r="F27" s="49"/>
      <c r="G27" s="49"/>
      <c r="H27" s="49"/>
      <c r="I27" s="49"/>
    </row>
    <row r="28" spans="2:11" x14ac:dyDescent="0.25">
      <c r="B28" s="37" t="s">
        <v>80</v>
      </c>
      <c r="C28" s="49"/>
      <c r="D28" s="49"/>
      <c r="E28" s="49"/>
      <c r="F28" s="49"/>
      <c r="G28" s="49"/>
      <c r="H28" s="49"/>
      <c r="I28" s="49"/>
    </row>
    <row r="29" spans="2:11" x14ac:dyDescent="0.25">
      <c r="B29" s="36" t="s">
        <v>81</v>
      </c>
      <c r="C29" s="71">
        <f>'Balance Sheet'!F29/'Balance Sheet'!F$25</f>
        <v>2.0887579135094089E-2</v>
      </c>
      <c r="D29" s="71">
        <f>'Balance Sheet'!G29/'Balance Sheet'!G$25</f>
        <v>2.5495333546318982E-2</v>
      </c>
      <c r="E29" s="71">
        <f>'Balance Sheet'!H29/'Balance Sheet'!H$25</f>
        <v>3.2085665725913336E-2</v>
      </c>
      <c r="F29" s="71">
        <f>'Balance Sheet'!I29/'Balance Sheet'!I$25</f>
        <v>2.8719865409983371E-2</v>
      </c>
      <c r="G29" s="71">
        <f>'Balance Sheet'!J29/'Balance Sheet'!J$25</f>
        <v>3.345143857687001E-2</v>
      </c>
      <c r="H29" s="71">
        <f>'Balance Sheet'!K29/'Balance Sheet'!K$25</f>
        <v>2.8467245897117636E-2</v>
      </c>
      <c r="I29" s="71">
        <f>'Balance Sheet'!L29/'Balance Sheet'!L$25</f>
        <v>3.296221178984593E-2</v>
      </c>
      <c r="K29" s="26">
        <f>AVERAGE(C29:I29)</f>
        <v>2.8867048583020478E-2</v>
      </c>
    </row>
    <row r="30" spans="2:11" x14ac:dyDescent="0.25">
      <c r="B30" s="36" t="s">
        <v>82</v>
      </c>
      <c r="C30" s="71">
        <f>'Balance Sheet'!F30/'Balance Sheet'!F$25</f>
        <v>0.2252240021993511</v>
      </c>
      <c r="D30" s="71">
        <f>'Balance Sheet'!G30/'Balance Sheet'!G$25</f>
        <v>0.21251906096293377</v>
      </c>
      <c r="E30" s="71">
        <f>'Balance Sheet'!H30/'Balance Sheet'!H$25</f>
        <v>0.14122864463952511</v>
      </c>
      <c r="F30" s="71">
        <f>'Balance Sheet'!I30/'Balance Sheet'!I$25</f>
        <v>0.13945671707419657</v>
      </c>
      <c r="G30" s="71">
        <f>'Balance Sheet'!J30/'Balance Sheet'!J$25</f>
        <v>0.10661901204123446</v>
      </c>
      <c r="H30" s="71">
        <f>'Balance Sheet'!K30/'Balance Sheet'!K$25</f>
        <v>9.2148393325058614E-2</v>
      </c>
      <c r="I30" s="71">
        <f>'Balance Sheet'!L30/'Balance Sheet'!L$25</f>
        <v>0.10015554011185651</v>
      </c>
      <c r="K30" s="26">
        <f>AVERAGE(C30:I30)</f>
        <v>0.14533591005059374</v>
      </c>
    </row>
    <row r="31" spans="2:11" x14ac:dyDescent="0.25">
      <c r="B31" s="36" t="s">
        <v>83</v>
      </c>
      <c r="C31" s="71">
        <f>'Balance Sheet'!F31/'Balance Sheet'!F$25</f>
        <v>4.5231485879585531E-2</v>
      </c>
      <c r="D31" s="71">
        <f>'Balance Sheet'!G31/'Balance Sheet'!G$25</f>
        <v>4.6564142018363272E-2</v>
      </c>
      <c r="E31" s="71">
        <f>'Balance Sheet'!H31/'Balance Sheet'!H$25</f>
        <v>3.3119974636042798E-2</v>
      </c>
      <c r="F31" s="71">
        <f>'Balance Sheet'!I31/'Balance Sheet'!I$25</f>
        <v>3.6877234404573016E-2</v>
      </c>
      <c r="G31" s="71">
        <f>'Balance Sheet'!J31/'Balance Sheet'!J$25</f>
        <v>3.5099258824661847E-2</v>
      </c>
      <c r="H31" s="71">
        <f>'Balance Sheet'!K31/'Balance Sheet'!K$25</f>
        <v>2.7212798234726245E-2</v>
      </c>
      <c r="I31" s="71">
        <f>'Balance Sheet'!L31/'Balance Sheet'!L$25</f>
        <v>3.9300116773275467E-2</v>
      </c>
      <c r="K31" s="26">
        <f>AVERAGE(C31:I31)</f>
        <v>3.7629287253032599E-2</v>
      </c>
    </row>
    <row r="32" spans="2:11" x14ac:dyDescent="0.25">
      <c r="B32" s="12" t="s">
        <v>84</v>
      </c>
      <c r="C32" s="100">
        <f>'Balance Sheet'!F32/'Balance Sheet'!F$25</f>
        <v>0.29134306721403075</v>
      </c>
      <c r="D32" s="100">
        <f>'Balance Sheet'!G32/'Balance Sheet'!G$25</f>
        <v>0.28457853652761606</v>
      </c>
      <c r="E32" s="100">
        <f>'Balance Sheet'!H32/'Balance Sheet'!H$25</f>
        <v>0.20643428500148128</v>
      </c>
      <c r="F32" s="100">
        <f>'Balance Sheet'!I32/'Balance Sheet'!I$25</f>
        <v>0.20505381688875296</v>
      </c>
      <c r="G32" s="100">
        <f>'Balance Sheet'!J32/'Balance Sheet'!J$25</f>
        <v>0.17516970944276633</v>
      </c>
      <c r="H32" s="100">
        <f>'Balance Sheet'!K32/'Balance Sheet'!K$25</f>
        <v>0.1478284374569025</v>
      </c>
      <c r="I32" s="100">
        <f>'Balance Sheet'!L32/'Balance Sheet'!L$25</f>
        <v>0.17241786867497791</v>
      </c>
      <c r="K32" s="26">
        <f>AVERAGE(C32:I32)</f>
        <v>0.21183224588664687</v>
      </c>
    </row>
    <row r="33" spans="2:11" x14ac:dyDescent="0.25">
      <c r="B33" s="13"/>
      <c r="C33" s="101"/>
      <c r="D33" s="101"/>
      <c r="E33" s="101"/>
      <c r="F33" s="101"/>
      <c r="G33" s="101"/>
      <c r="H33" s="101"/>
      <c r="I33" s="101"/>
    </row>
    <row r="34" spans="2:11" x14ac:dyDescent="0.25">
      <c r="B34" s="29" t="s">
        <v>85</v>
      </c>
      <c r="C34" s="71"/>
      <c r="D34" s="71"/>
      <c r="E34" s="71"/>
      <c r="F34" s="71"/>
      <c r="G34" s="71"/>
      <c r="H34" s="71"/>
      <c r="I34" s="71"/>
    </row>
    <row r="35" spans="2:11" x14ac:dyDescent="0.25">
      <c r="B35" s="33" t="s">
        <v>100</v>
      </c>
      <c r="C35" s="102">
        <f>'Balance Sheet'!F35/'Balance Sheet'!F$25</f>
        <v>0.14634069281047327</v>
      </c>
      <c r="D35" s="102">
        <f>'Balance Sheet'!G35/'Balance Sheet'!G$25</f>
        <v>0.10337674418885384</v>
      </c>
      <c r="E35" s="102">
        <f>'Balance Sheet'!H35/'Balance Sheet'!H$25</f>
        <v>0.15534774089262415</v>
      </c>
      <c r="F35" s="102">
        <f>'Balance Sheet'!I35/'Balance Sheet'!I$25</f>
        <v>0.12801226413290764</v>
      </c>
      <c r="G35" s="102">
        <f>'Balance Sheet'!J35/'Balance Sheet'!J$25</f>
        <v>0.14508839558686695</v>
      </c>
      <c r="H35" s="102">
        <f>'Balance Sheet'!K35/'Balance Sheet'!K$25</f>
        <v>0.14305337194869672</v>
      </c>
      <c r="I35" s="102">
        <f>'Balance Sheet'!L35/'Balance Sheet'!L$25</f>
        <v>8.7089225183315133E-2</v>
      </c>
      <c r="K35" s="26">
        <f>AVERAGE(C35:I35)</f>
        <v>0.12975834782053397</v>
      </c>
    </row>
    <row r="36" spans="2:11" x14ac:dyDescent="0.25">
      <c r="B36" s="35" t="s">
        <v>86</v>
      </c>
      <c r="C36" s="71">
        <f>'Balance Sheet'!F36/'Balance Sheet'!F$25</f>
        <v>2.9546092375378745E-2</v>
      </c>
      <c r="D36" s="71">
        <f>'Balance Sheet'!G36/'Balance Sheet'!G$25</f>
        <v>3.4260146646238401E-2</v>
      </c>
      <c r="E36" s="71">
        <f>'Balance Sheet'!H36/'Balance Sheet'!H$25</f>
        <v>3.0613464726947641E-2</v>
      </c>
      <c r="F36" s="71">
        <f>'Balance Sheet'!I36/'Balance Sheet'!I$25</f>
        <v>3.5543760873305685E-2</v>
      </c>
      <c r="G36" s="71">
        <f>'Balance Sheet'!J36/'Balance Sheet'!J$25</f>
        <v>2.5819670252604655E-2</v>
      </c>
      <c r="H36" s="71">
        <f>'Balance Sheet'!K36/'Balance Sheet'!K$25</f>
        <v>2.6752723762239691E-2</v>
      </c>
      <c r="I36" s="71">
        <f>'Balance Sheet'!L36/'Balance Sheet'!L$25</f>
        <v>2.1726447964977476E-2</v>
      </c>
      <c r="K36" s="26">
        <f t="shared" ref="K36:K41" si="3">AVERAGE(C36:I36)</f>
        <v>2.9180329514527471E-2</v>
      </c>
    </row>
    <row r="37" spans="2:11" x14ac:dyDescent="0.25">
      <c r="B37" s="35" t="s">
        <v>87</v>
      </c>
      <c r="C37" s="71">
        <f>'Balance Sheet'!F37/'Balance Sheet'!F$25</f>
        <v>1.595027707482873E-3</v>
      </c>
      <c r="D37" s="71">
        <f>'Balance Sheet'!G37/'Balance Sheet'!G$25</f>
        <v>1.8940786660305742E-3</v>
      </c>
      <c r="E37" s="71">
        <f>'Balance Sheet'!H37/'Balance Sheet'!H$25</f>
        <v>1.5410683007707937E-3</v>
      </c>
      <c r="F37" s="71">
        <f>'Balance Sheet'!I37/'Balance Sheet'!I$25</f>
        <v>1.6309958514156805E-3</v>
      </c>
      <c r="G37" s="71">
        <f>'Balance Sheet'!J37/'Balance Sheet'!J$25</f>
        <v>1.9377357712211287E-3</v>
      </c>
      <c r="H37" s="71">
        <f>'Balance Sheet'!K37/'Balance Sheet'!K$25</f>
        <v>2.0962625844711076E-3</v>
      </c>
      <c r="I37" s="71">
        <f>'Balance Sheet'!L37/'Balance Sheet'!L$25</f>
        <v>1.7728736153857065E-3</v>
      </c>
      <c r="K37" s="26">
        <f t="shared" si="3"/>
        <v>1.7811489281111237E-3</v>
      </c>
    </row>
    <row r="38" spans="2:11" x14ac:dyDescent="0.25">
      <c r="B38" s="44" t="s">
        <v>83</v>
      </c>
      <c r="C38" s="71">
        <f>'Balance Sheet'!F38/'Balance Sheet'!F$25</f>
        <v>2.9365242018805919E-3</v>
      </c>
      <c r="D38" s="71">
        <f>'Balance Sheet'!G38/'Balance Sheet'!G$25</f>
        <v>3.0897337875309067E-3</v>
      </c>
      <c r="E38" s="71">
        <f>'Balance Sheet'!H38/'Balance Sheet'!H$25</f>
        <v>4.1944084948466465E-3</v>
      </c>
      <c r="F38" s="71">
        <f>'Balance Sheet'!I38/'Balance Sheet'!I$25</f>
        <v>3.7554724989007212E-3</v>
      </c>
      <c r="G38" s="71">
        <f>'Balance Sheet'!J38/'Balance Sheet'!J$25</f>
        <v>2.6871616697300691E-3</v>
      </c>
      <c r="H38" s="71">
        <f>'Balance Sheet'!K38/'Balance Sheet'!K$25</f>
        <v>3.005378568473314E-3</v>
      </c>
      <c r="I38" s="71">
        <f>'Balance Sheet'!L38/'Balance Sheet'!L$25</f>
        <v>4.1452148959205005E-3</v>
      </c>
      <c r="K38" s="26">
        <f t="shared" si="3"/>
        <v>3.4019848738975353E-3</v>
      </c>
    </row>
    <row r="39" spans="2:11" x14ac:dyDescent="0.25">
      <c r="B39" s="12" t="s">
        <v>88</v>
      </c>
      <c r="C39" s="100">
        <f>'Balance Sheet'!F39/'Balance Sheet'!F$25</f>
        <v>0.18041833709521549</v>
      </c>
      <c r="D39" s="100">
        <f>'Balance Sheet'!G39/'Balance Sheet'!G$25</f>
        <v>0.14262070328865373</v>
      </c>
      <c r="E39" s="100">
        <f>'Balance Sheet'!H39/'Balance Sheet'!H$25</f>
        <v>0.19169668241518922</v>
      </c>
      <c r="F39" s="100">
        <f>'Balance Sheet'!I39/'Balance Sheet'!I$25</f>
        <v>0.16894249335652975</v>
      </c>
      <c r="G39" s="100">
        <f>'Balance Sheet'!J39/'Balance Sheet'!J$25</f>
        <v>0.17553296328042281</v>
      </c>
      <c r="H39" s="100">
        <f>'Balance Sheet'!K39/'Balance Sheet'!K$25</f>
        <v>0.17490773686388084</v>
      </c>
      <c r="I39" s="100">
        <f>'Balance Sheet'!L39/'Balance Sheet'!L$25</f>
        <v>0.11473376165959881</v>
      </c>
      <c r="K39" s="26">
        <f t="shared" si="3"/>
        <v>0.16412181113707008</v>
      </c>
    </row>
    <row r="40" spans="2:11" x14ac:dyDescent="0.25">
      <c r="B40" s="35"/>
      <c r="C40" s="71"/>
      <c r="D40" s="71"/>
      <c r="E40" s="71"/>
      <c r="F40" s="71"/>
      <c r="G40" s="71"/>
      <c r="H40" s="71"/>
      <c r="I40" s="71"/>
      <c r="K40" s="26"/>
    </row>
    <row r="41" spans="2:11" x14ac:dyDescent="0.25">
      <c r="B41" s="40" t="s">
        <v>89</v>
      </c>
      <c r="C41" s="103">
        <f>'Balance Sheet'!F41/'Balance Sheet'!F$25</f>
        <v>0.47176140430924618</v>
      </c>
      <c r="D41" s="103">
        <f>'Balance Sheet'!G41/'Balance Sheet'!G$25</f>
        <v>0.42719923981626978</v>
      </c>
      <c r="E41" s="103">
        <f>'Balance Sheet'!H41/'Balance Sheet'!H$25</f>
        <v>0.39813096741667053</v>
      </c>
      <c r="F41" s="103">
        <f>'Balance Sheet'!I41/'Balance Sheet'!I$25</f>
        <v>0.37399631024528268</v>
      </c>
      <c r="G41" s="103">
        <f>'Balance Sheet'!J41/'Balance Sheet'!J$25</f>
        <v>0.35070267272318911</v>
      </c>
      <c r="H41" s="103">
        <f>'Balance Sheet'!K41/'Balance Sheet'!K$25</f>
        <v>0.32273617432078333</v>
      </c>
      <c r="I41" s="103">
        <f>'Balance Sheet'!L41/'Balance Sheet'!L$25</f>
        <v>0.28715163033457669</v>
      </c>
      <c r="K41" s="26">
        <f t="shared" si="3"/>
        <v>0.37595405702371698</v>
      </c>
    </row>
    <row r="42" spans="2:11" x14ac:dyDescent="0.25">
      <c r="B42" s="35"/>
      <c r="C42" s="71"/>
      <c r="D42" s="71"/>
      <c r="E42" s="71"/>
      <c r="F42" s="71"/>
      <c r="G42" s="71"/>
      <c r="H42" s="71"/>
      <c r="I42" s="71"/>
    </row>
    <row r="43" spans="2:11" x14ac:dyDescent="0.25">
      <c r="B43" s="35"/>
      <c r="C43" s="71"/>
      <c r="D43" s="71"/>
      <c r="E43" s="71"/>
      <c r="F43" s="71"/>
      <c r="G43" s="71"/>
      <c r="H43" s="71"/>
      <c r="I43" s="71"/>
    </row>
    <row r="44" spans="2:11" x14ac:dyDescent="0.25">
      <c r="B44" s="29" t="s">
        <v>90</v>
      </c>
      <c r="C44" s="71"/>
      <c r="D44" s="71"/>
      <c r="E44" s="71"/>
      <c r="F44" s="71"/>
      <c r="G44" s="71"/>
      <c r="H44" s="71"/>
      <c r="I44" s="71"/>
    </row>
    <row r="45" spans="2:11" x14ac:dyDescent="0.25">
      <c r="B45" s="33" t="s">
        <v>91</v>
      </c>
      <c r="C45" s="102">
        <f>'Balance Sheet'!F45/'Balance Sheet'!F$25</f>
        <v>8.8833414560668348E-3</v>
      </c>
      <c r="D45" s="102">
        <f>'Balance Sheet'!G45/'Balance Sheet'!G$25</f>
        <v>8.0376191040280737E-3</v>
      </c>
      <c r="E45" s="102">
        <f>'Balance Sheet'!H45/'Balance Sheet'!H$25</f>
        <v>7.4623568729567189E-3</v>
      </c>
      <c r="F45" s="102">
        <f>'Balance Sheet'!I45/'Balance Sheet'!I$25</f>
        <v>6.8681056072800971E-3</v>
      </c>
      <c r="G45" s="102">
        <f>'Balance Sheet'!J45/'Balance Sheet'!J$25</f>
        <v>6.5912809911673172E-3</v>
      </c>
      <c r="H45" s="102">
        <f>'Balance Sheet'!K45/'Balance Sheet'!K$25</f>
        <v>6.3505723348503658E-3</v>
      </c>
      <c r="I45" s="102">
        <f>'Balance Sheet'!L45/'Balance Sheet'!L$25</f>
        <v>5.4623418005777212E-3</v>
      </c>
    </row>
    <row r="46" spans="2:11" x14ac:dyDescent="0.25">
      <c r="B46" s="35" t="s">
        <v>92</v>
      </c>
      <c r="C46" s="71">
        <f>'Balance Sheet'!F46/'Balance Sheet'!F$25</f>
        <v>0</v>
      </c>
      <c r="D46" s="71">
        <f>'Balance Sheet'!G46/'Balance Sheet'!G$25</f>
        <v>0</v>
      </c>
      <c r="E46" s="71">
        <f>'Balance Sheet'!H46/'Balance Sheet'!H$25</f>
        <v>0</v>
      </c>
      <c r="F46" s="71">
        <f>'Balance Sheet'!I46/'Balance Sheet'!I$25</f>
        <v>0</v>
      </c>
      <c r="G46" s="71">
        <f>'Balance Sheet'!J46/'Balance Sheet'!J$25</f>
        <v>0</v>
      </c>
      <c r="H46" s="71">
        <f>'Balance Sheet'!K46/'Balance Sheet'!K$25</f>
        <v>0</v>
      </c>
      <c r="I46" s="71">
        <f>'Balance Sheet'!L46/'Balance Sheet'!L$25</f>
        <v>0</v>
      </c>
    </row>
    <row r="47" spans="2:11" x14ac:dyDescent="0.25">
      <c r="B47" s="33" t="s">
        <v>103</v>
      </c>
      <c r="C47" s="102">
        <f>'Balance Sheet'!F47/'Balance Sheet'!F$25</f>
        <v>0.51922170298189929</v>
      </c>
      <c r="D47" s="102">
        <f>'Balance Sheet'!G47/'Balance Sheet'!G$25</f>
        <v>0.5646122039914675</v>
      </c>
      <c r="E47" s="102">
        <f>'Balance Sheet'!H47/'Balance Sheet'!H$25</f>
        <v>0.59426244419149776</v>
      </c>
      <c r="F47" s="102">
        <f>'Balance Sheet'!I47/'Balance Sheet'!I$25</f>
        <v>0.61899339476551907</v>
      </c>
      <c r="G47" s="102">
        <f>'Balance Sheet'!J47/'Balance Sheet'!J$25</f>
        <v>0.64257312059110672</v>
      </c>
      <c r="H47" s="102">
        <f>'Balance Sheet'!K47/'Balance Sheet'!K$25</f>
        <v>0.67077092814784167</v>
      </c>
      <c r="I47" s="102">
        <f>'Balance Sheet'!L47/'Balance Sheet'!L$25</f>
        <v>0.70725838096453786</v>
      </c>
    </row>
    <row r="48" spans="2:11" x14ac:dyDescent="0.25">
      <c r="B48" s="33" t="s">
        <v>101</v>
      </c>
      <c r="C48" s="102">
        <f>'Balance Sheet'!F48/'Balance Sheet'!F$25</f>
        <v>1.3323630718145273E-4</v>
      </c>
      <c r="D48" s="102">
        <f>'Balance Sheet'!G48/'Balance Sheet'!G$25</f>
        <v>1.5089397567011404E-4</v>
      </c>
      <c r="E48" s="102">
        <f>'Balance Sheet'!H48/'Balance Sheet'!H$25</f>
        <v>1.4423151887483823E-4</v>
      </c>
      <c r="F48" s="102">
        <f>'Balance Sheet'!I48/'Balance Sheet'!I$25</f>
        <v>1.421893819182901E-4</v>
      </c>
      <c r="G48" s="102">
        <f>'Balance Sheet'!J48/'Balance Sheet'!J$25</f>
        <v>1.3292569453675395E-4</v>
      </c>
      <c r="H48" s="102">
        <f>'Balance Sheet'!K48/'Balance Sheet'!K$25</f>
        <v>1.423251965246173E-4</v>
      </c>
      <c r="I48" s="102">
        <f>'Balance Sheet'!L48/'Balance Sheet'!L$25</f>
        <v>1.2764690030777088E-4</v>
      </c>
    </row>
    <row r="49" spans="2:11" x14ac:dyDescent="0.25">
      <c r="B49" s="33"/>
      <c r="C49" s="101"/>
      <c r="D49" s="101"/>
      <c r="E49" s="101"/>
      <c r="F49" s="101"/>
      <c r="G49" s="101"/>
      <c r="H49" s="101"/>
      <c r="I49" s="101"/>
    </row>
    <row r="50" spans="2:11" x14ac:dyDescent="0.25">
      <c r="B50" s="55" t="s">
        <v>102</v>
      </c>
      <c r="C50" s="64">
        <f>'Balance Sheet'!F50</f>
        <v>6.2053137999999999</v>
      </c>
      <c r="D50" s="64">
        <f>'Balance Sheet'!G50</f>
        <v>5.5928807999999997</v>
      </c>
      <c r="E50" s="64">
        <f>'Balance Sheet'!H50</f>
        <v>5.7433459999999998</v>
      </c>
      <c r="F50" s="64">
        <f>'Balance Sheet'!I50</f>
        <v>5.7478160000000003</v>
      </c>
      <c r="G50" s="64">
        <f>'Balance Sheet'!J50</f>
        <v>5.7518760000000002</v>
      </c>
      <c r="H50" s="64">
        <f>'Balance Sheet'!K50</f>
        <v>5.7562559999999996</v>
      </c>
      <c r="I50" s="64">
        <f>'Balance Sheet'!L50</f>
        <v>28.886405</v>
      </c>
    </row>
    <row r="51" spans="2:11" x14ac:dyDescent="0.25">
      <c r="B51" s="45" t="s">
        <v>93</v>
      </c>
      <c r="C51" s="103">
        <f>'Balance Sheet'!F51/'Balance Sheet'!F$25</f>
        <v>0.52823828074514767</v>
      </c>
      <c r="D51" s="103">
        <f>'Balance Sheet'!G51/'Balance Sheet'!G$25</f>
        <v>0.57280071707116575</v>
      </c>
      <c r="E51" s="103">
        <f>'Balance Sheet'!H51/'Balance Sheet'!H$25</f>
        <v>0.60186903258332936</v>
      </c>
      <c r="F51" s="103">
        <f>'Balance Sheet'!I51/'Balance Sheet'!I$25</f>
        <v>0.62600368975471732</v>
      </c>
      <c r="G51" s="103">
        <f>'Balance Sheet'!J51/'Balance Sheet'!J$25</f>
        <v>0.64929732727681089</v>
      </c>
      <c r="H51" s="103">
        <f>'Balance Sheet'!K51/'Balance Sheet'!K$25</f>
        <v>0.67726382567921672</v>
      </c>
      <c r="I51" s="103">
        <f>'Balance Sheet'!L51/'Balance Sheet'!L$25</f>
        <v>0.71284836966542342</v>
      </c>
      <c r="K51" s="26">
        <f>AVERAGE(C51:I51)</f>
        <v>0.62404589182511594</v>
      </c>
    </row>
    <row r="54" spans="2:11" x14ac:dyDescent="0.25">
      <c r="B54" s="1" t="s">
        <v>0</v>
      </c>
      <c r="C54" s="19" t="s">
        <v>34</v>
      </c>
      <c r="D54" s="1"/>
      <c r="E54" s="1"/>
      <c r="F54" s="1"/>
      <c r="G54" s="1"/>
      <c r="H54" s="1"/>
      <c r="I54" s="1"/>
    </row>
    <row r="55" spans="2:11" x14ac:dyDescent="0.25">
      <c r="B55" s="2" t="s">
        <v>1</v>
      </c>
      <c r="C55" s="18">
        <v>42095</v>
      </c>
      <c r="D55" s="18">
        <f>EDATE(C55,12)</f>
        <v>42461</v>
      </c>
      <c r="E55" s="18">
        <f t="shared" ref="E55:I55" si="4">EDATE(D55,12)</f>
        <v>42826</v>
      </c>
      <c r="F55" s="18">
        <f t="shared" si="4"/>
        <v>43191</v>
      </c>
      <c r="G55" s="18">
        <f t="shared" si="4"/>
        <v>43556</v>
      </c>
      <c r="H55" s="18">
        <f t="shared" si="4"/>
        <v>43922</v>
      </c>
      <c r="I55" s="18">
        <f t="shared" si="4"/>
        <v>44287</v>
      </c>
    </row>
    <row r="56" spans="2:11" x14ac:dyDescent="0.25">
      <c r="C56" s="62"/>
      <c r="D56" s="62"/>
      <c r="E56" s="62"/>
      <c r="F56" s="62"/>
      <c r="G56" s="62"/>
      <c r="H56" s="62"/>
      <c r="I56" s="62"/>
    </row>
    <row r="57" spans="2:11" x14ac:dyDescent="0.25">
      <c r="B57" t="s">
        <v>2</v>
      </c>
      <c r="C57" s="62"/>
      <c r="D57" s="62"/>
      <c r="E57" s="62"/>
      <c r="F57" s="62"/>
      <c r="G57" s="62"/>
      <c r="H57" s="62"/>
      <c r="I57" s="62"/>
    </row>
    <row r="58" spans="2:11" x14ac:dyDescent="0.25">
      <c r="B58" s="8" t="s">
        <v>3</v>
      </c>
      <c r="C58" s="62"/>
      <c r="D58" s="62"/>
      <c r="E58" s="62"/>
      <c r="F58" s="62"/>
      <c r="G58" s="62"/>
      <c r="H58" s="62"/>
      <c r="I58" s="62"/>
    </row>
    <row r="59" spans="2:11" x14ac:dyDescent="0.25">
      <c r="B59" s="9" t="s">
        <v>40</v>
      </c>
      <c r="C59" s="26">
        <f>'Income Statement'!I7/'Income Statement'!I$12</f>
        <v>0.9244740705517045</v>
      </c>
      <c r="D59" s="26">
        <f>'Income Statement'!J7/'Income Statement'!J$12</f>
        <v>0.88010644438791119</v>
      </c>
      <c r="E59" s="26">
        <f>'Income Statement'!K7/'Income Statement'!K$12</f>
        <v>0.95461977724875868</v>
      </c>
      <c r="F59" s="26">
        <f>'Income Statement'!L7/'Income Statement'!L$12</f>
        <v>0.95675116617768119</v>
      </c>
      <c r="G59" s="26">
        <f>'Income Statement'!M7/'Income Statement'!M$12</f>
        <v>0.96263688507663703</v>
      </c>
      <c r="H59" s="26">
        <f>'Income Statement'!N7/'Income Statement'!N$12</f>
        <v>0.97097813154921031</v>
      </c>
      <c r="I59" s="26">
        <f>'Income Statement'!O7/'Income Statement'!O$12</f>
        <v>0.9453612783624562</v>
      </c>
    </row>
    <row r="60" spans="2:11" x14ac:dyDescent="0.25">
      <c r="B60" s="9" t="s">
        <v>36</v>
      </c>
      <c r="C60" s="26">
        <f>'Income Statement'!I8/'Income Statement'!I$12</f>
        <v>6.1232002746785218E-4</v>
      </c>
      <c r="D60" s="26">
        <f>'Income Statement'!J8/'Income Statement'!J$12</f>
        <v>1.0603291689037107E-3</v>
      </c>
      <c r="E60" s="26">
        <f>'Income Statement'!K8/'Income Statement'!K$12</f>
        <v>3.6445986220103943E-4</v>
      </c>
      <c r="F60" s="26">
        <f>'Income Statement'!L8/'Income Statement'!L$12</f>
        <v>3.8746950750665631E-4</v>
      </c>
      <c r="G60" s="26">
        <f>'Income Statement'!M8/'Income Statement'!M$12</f>
        <v>5.7173502316220314E-4</v>
      </c>
      <c r="H60" s="26">
        <f>'Income Statement'!N8/'Income Statement'!N$12</f>
        <v>4.4304396091257098E-4</v>
      </c>
      <c r="I60" s="26">
        <f>'Income Statement'!O8/'Income Statement'!O$12</f>
        <v>3.3284248512771157E-4</v>
      </c>
    </row>
    <row r="61" spans="2:11" x14ac:dyDescent="0.25">
      <c r="B61" s="9" t="s">
        <v>37</v>
      </c>
      <c r="C61" s="26">
        <f>'Income Statement'!I9/'Income Statement'!I$12</f>
        <v>1.8307702537348269E-2</v>
      </c>
      <c r="D61" s="26">
        <f>'Income Statement'!J9/'Income Statement'!J$12</f>
        <v>1.7685340988804428E-2</v>
      </c>
      <c r="E61" s="26">
        <f>'Income Statement'!K9/'Income Statement'!K$12</f>
        <v>1.2476123737436489E-2</v>
      </c>
      <c r="F61" s="26">
        <f>'Income Statement'!L9/'Income Statement'!L$12</f>
        <v>7.8941258416531223E-3</v>
      </c>
      <c r="G61" s="26">
        <f>'Income Statement'!M9/'Income Statement'!M$12</f>
        <v>9.2879972630689998E-3</v>
      </c>
      <c r="H61" s="26">
        <f>'Income Statement'!N9/'Income Statement'!N$12</f>
        <v>9.8432088993759218E-3</v>
      </c>
      <c r="I61" s="26">
        <f>'Income Statement'!O9/'Income Statement'!O$12</f>
        <v>1.9016331952157243E-2</v>
      </c>
    </row>
    <row r="62" spans="2:11" x14ac:dyDescent="0.25">
      <c r="B62" s="12" t="s">
        <v>18</v>
      </c>
      <c r="C62" s="100">
        <f>'Income Statement'!I10/'Income Statement'!I$12</f>
        <v>0.94339409311652056</v>
      </c>
      <c r="D62" s="100">
        <f>'Income Statement'!J10/'Income Statement'!J$12</f>
        <v>0.89885211454561931</v>
      </c>
      <c r="E62" s="100">
        <f>'Income Statement'!K10/'Income Statement'!K$12</f>
        <v>0.96746036084839626</v>
      </c>
      <c r="F62" s="100">
        <f>'Income Statement'!L10/'Income Statement'!L$12</f>
        <v>0.96503276152684092</v>
      </c>
      <c r="G62" s="100">
        <f>'Income Statement'!M10/'Income Statement'!M$12</f>
        <v>0.9724966173628683</v>
      </c>
      <c r="H62" s="100">
        <f>'Income Statement'!N10/'Income Statement'!N$12</f>
        <v>0.9812643844094987</v>
      </c>
      <c r="I62" s="100">
        <f>'Income Statement'!O10/'Income Statement'!O$12</f>
        <v>0.96471045279974121</v>
      </c>
    </row>
    <row r="63" spans="2:11" x14ac:dyDescent="0.25">
      <c r="B63" s="4" t="s">
        <v>4</v>
      </c>
      <c r="C63" s="26">
        <f>'Income Statement'!I11/'Income Statement'!I$12</f>
        <v>5.6605906883479419E-2</v>
      </c>
      <c r="D63" s="26">
        <f>'Income Statement'!J11/'Income Statement'!J$12</f>
        <v>0.10114788545438073</v>
      </c>
      <c r="E63" s="26">
        <f>'Income Statement'!K11/'Income Statement'!K$12</f>
        <v>3.2539639151603704E-2</v>
      </c>
      <c r="F63" s="26">
        <f>'Income Statement'!L11/'Income Statement'!L$12</f>
        <v>3.4967238473159072E-2</v>
      </c>
      <c r="G63" s="26">
        <f>'Income Statement'!M11/'Income Statement'!M$12</f>
        <v>2.7503382637131646E-2</v>
      </c>
      <c r="H63" s="26">
        <f>'Income Statement'!N11/'Income Statement'!N$12</f>
        <v>1.873561559050127E-2</v>
      </c>
      <c r="I63" s="26">
        <f>'Income Statement'!O11/'Income Statement'!O$12</f>
        <v>3.5289547200258856E-2</v>
      </c>
    </row>
    <row r="64" spans="2:11" x14ac:dyDescent="0.25">
      <c r="B64" s="5" t="s">
        <v>5</v>
      </c>
      <c r="C64" s="100">
        <f>'Income Statement'!I12/'Income Statement'!I$12</f>
        <v>1</v>
      </c>
      <c r="D64" s="100">
        <f>'Income Statement'!J12/'Income Statement'!J$12</f>
        <v>1</v>
      </c>
      <c r="E64" s="100">
        <f>'Income Statement'!K12/'Income Statement'!K$12</f>
        <v>1</v>
      </c>
      <c r="F64" s="100">
        <f>'Income Statement'!L12/'Income Statement'!L$12</f>
        <v>1</v>
      </c>
      <c r="G64" s="100">
        <f>'Income Statement'!M12/'Income Statement'!M$12</f>
        <v>1</v>
      </c>
      <c r="H64" s="100">
        <f>'Income Statement'!N12/'Income Statement'!N$12</f>
        <v>1</v>
      </c>
      <c r="I64" s="100">
        <f>'Income Statement'!O12/'Income Statement'!O$12</f>
        <v>1</v>
      </c>
    </row>
    <row r="65" spans="2:9" x14ac:dyDescent="0.25">
      <c r="C65" s="26"/>
      <c r="D65" s="26"/>
      <c r="E65" s="26"/>
      <c r="F65" s="26"/>
      <c r="G65" s="26"/>
      <c r="H65" s="26"/>
      <c r="I65" s="26"/>
    </row>
    <row r="66" spans="2:9" x14ac:dyDescent="0.25">
      <c r="B66" t="s">
        <v>6</v>
      </c>
      <c r="C66" s="26"/>
      <c r="D66" s="26"/>
      <c r="E66" s="26"/>
      <c r="F66" s="26"/>
      <c r="G66" s="26"/>
      <c r="H66" s="26"/>
      <c r="I66" s="26"/>
    </row>
    <row r="67" spans="2:9" x14ac:dyDescent="0.25">
      <c r="B67" s="4" t="s">
        <v>12</v>
      </c>
      <c r="C67" s="26"/>
      <c r="D67" s="26"/>
      <c r="E67" s="26"/>
      <c r="F67" s="26"/>
      <c r="G67" s="26"/>
      <c r="H67" s="26"/>
      <c r="I67" s="26"/>
    </row>
    <row r="68" spans="2:9" x14ac:dyDescent="0.25">
      <c r="B68" s="10" t="s">
        <v>7</v>
      </c>
      <c r="C68" s="26">
        <f>'Income Statement'!I16/'Income Statement'!I$12</f>
        <v>0.34808193807316318</v>
      </c>
      <c r="D68" s="26">
        <f>'Income Statement'!J16/'Income Statement'!J$12</f>
        <v>0.35151336271922207</v>
      </c>
      <c r="E68" s="26">
        <f>'Income Statement'!K16/'Income Statement'!K$12</f>
        <v>0.42123608218901215</v>
      </c>
      <c r="F68" s="26">
        <f>'Income Statement'!L16/'Income Statement'!L$12</f>
        <v>0.38155192845232316</v>
      </c>
      <c r="G68" s="26">
        <f>'Income Statement'!M16/'Income Statement'!M$12</f>
        <v>0.41229029961380914</v>
      </c>
      <c r="H68" s="26">
        <f>'Income Statement'!N16/'Income Statement'!N$12</f>
        <v>0.42456720246777147</v>
      </c>
      <c r="I68" s="26">
        <f>'Income Statement'!O16/'Income Statement'!O$12</f>
        <v>0.40035798600412814</v>
      </c>
    </row>
    <row r="69" spans="2:9" x14ac:dyDescent="0.25">
      <c r="B69" s="10" t="s">
        <v>8</v>
      </c>
      <c r="C69" s="26">
        <f>'Income Statement'!I17/'Income Statement'!I$12</f>
        <v>0.10077564944797951</v>
      </c>
      <c r="D69" s="26">
        <f>'Income Statement'!J17/'Income Statement'!J$12</f>
        <v>9.0833810415518482E-2</v>
      </c>
      <c r="E69" s="26">
        <f>'Income Statement'!K17/'Income Statement'!K$12</f>
        <v>9.5470260903562254E-2</v>
      </c>
      <c r="F69" s="26">
        <f>'Income Statement'!L17/'Income Statement'!L$12</f>
        <v>9.9961102282904002E-2</v>
      </c>
      <c r="G69" s="26">
        <f>'Income Statement'!M17/'Income Statement'!M$12</f>
        <v>9.1722633001593459E-2</v>
      </c>
      <c r="H69" s="26">
        <f>'Income Statement'!N17/'Income Statement'!N$12</f>
        <v>8.2402858048383057E-2</v>
      </c>
      <c r="I69" s="26">
        <f>'Income Statement'!O17/'Income Statement'!O$12</f>
        <v>8.2451163351466211E-2</v>
      </c>
    </row>
    <row r="70" spans="2:9" x14ac:dyDescent="0.25">
      <c r="B70" s="10" t="s">
        <v>9</v>
      </c>
      <c r="C70" s="26">
        <f>'Income Statement'!I18/'Income Statement'!I$12</f>
        <v>1.8376043264172835E-3</v>
      </c>
      <c r="D70" s="26">
        <f>'Income Statement'!J18/'Income Statement'!J$12</f>
        <v>3.8061069421095888E-3</v>
      </c>
      <c r="E70" s="26">
        <f>'Income Statement'!K18/'Income Statement'!K$12</f>
        <v>4.0421911989569816E-3</v>
      </c>
      <c r="F70" s="26">
        <f>'Income Statement'!L18/'Income Statement'!L$12</f>
        <v>4.5169597061865468E-3</v>
      </c>
      <c r="G70" s="26">
        <f>'Income Statement'!M18/'Income Statement'!M$12</f>
        <v>5.2396201583598135E-3</v>
      </c>
      <c r="H70" s="26">
        <f>'Income Statement'!N18/'Income Statement'!N$12</f>
        <v>1.8451868334635915E-3</v>
      </c>
      <c r="I70" s="26">
        <f>'Income Statement'!O18/'Income Statement'!O$12</f>
        <v>6.3106110802541981E-3</v>
      </c>
    </row>
    <row r="71" spans="2:9" x14ac:dyDescent="0.25">
      <c r="B71" s="10" t="s">
        <v>10</v>
      </c>
      <c r="C71" s="26">
        <f>'Income Statement'!I19/'Income Statement'!I$12</f>
        <v>7.8550299063157318E-4</v>
      </c>
      <c r="D71" s="26">
        <f>'Income Statement'!J19/'Income Statement'!J$12</f>
        <v>2.1459796313931818E-3</v>
      </c>
      <c r="E71" s="26">
        <f>'Income Statement'!K19/'Income Statement'!K$12</f>
        <v>5.7650923657255318E-3</v>
      </c>
      <c r="F71" s="26">
        <f>'Income Statement'!L19/'Income Statement'!L$12</f>
        <v>5.7622897186398467E-3</v>
      </c>
      <c r="G71" s="26">
        <f>'Income Statement'!M19/'Income Statement'!M$12</f>
        <v>3.8911884999583909E-3</v>
      </c>
      <c r="H71" s="26">
        <f>'Income Statement'!N19/'Income Statement'!N$12</f>
        <v>2.8922308010135254E-3</v>
      </c>
      <c r="I71" s="26">
        <f>'Income Statement'!O19/'Income Statement'!O$12</f>
        <v>5.0472522976951432E-3</v>
      </c>
    </row>
    <row r="72" spans="2:9" x14ac:dyDescent="0.25">
      <c r="B72" s="10" t="s">
        <v>11</v>
      </c>
      <c r="C72" s="26">
        <f>'Income Statement'!I20/'Income Statement'!I$12</f>
        <v>7.0249723559979852E-4</v>
      </c>
      <c r="D72" s="26">
        <f>'Income Statement'!J20/'Income Statement'!J$12</f>
        <v>6.2986717794578635E-4</v>
      </c>
      <c r="E72" s="26">
        <f>'Income Statement'!K20/'Income Statement'!K$12</f>
        <v>3.8268285531109134E-4</v>
      </c>
      <c r="F72" s="26">
        <f>'Income Statement'!L20/'Income Statement'!L$12</f>
        <v>3.8445418059998972E-4</v>
      </c>
      <c r="G72" s="26">
        <f>'Income Statement'!M20/'Income Statement'!M$12</f>
        <v>4.3612132494583156E-4</v>
      </c>
      <c r="H72" s="26">
        <f>'Income Statement'!N20/'Income Statement'!N$12</f>
        <v>1.4104395759388964E-4</v>
      </c>
      <c r="I72" s="26">
        <f>'Income Statement'!O20/'Income Statement'!O$12</f>
        <v>1.0201673692768869E-4</v>
      </c>
    </row>
    <row r="73" spans="2:9" x14ac:dyDescent="0.25">
      <c r="B73" s="4" t="s">
        <v>13</v>
      </c>
      <c r="C73" s="26"/>
      <c r="D73" s="26"/>
      <c r="E73" s="26"/>
      <c r="F73" s="26"/>
      <c r="G73" s="26"/>
      <c r="H73" s="26"/>
      <c r="I73" s="26"/>
    </row>
    <row r="74" spans="2:9" x14ac:dyDescent="0.25">
      <c r="B74" s="10" t="s">
        <v>10</v>
      </c>
      <c r="C74" s="26">
        <f>'Income Statement'!I22/'Income Statement'!I$12</f>
        <v>2.2977471363268821E-4</v>
      </c>
      <c r="D74" s="26">
        <f>'Income Statement'!J22/'Income Statement'!J$12</f>
        <v>4.8110457812944483E-6</v>
      </c>
      <c r="E74" s="26">
        <f>'Income Statement'!K22/'Income Statement'!K$12</f>
        <v>0</v>
      </c>
      <c r="F74" s="26">
        <f>'Income Statement'!L22/'Income Statement'!L$12</f>
        <v>1.1654238494266356E-3</v>
      </c>
      <c r="G74" s="26">
        <f>'Income Statement'!M22/'Income Statement'!M$12</f>
        <v>2.7430952593766086E-4</v>
      </c>
      <c r="H74" s="26">
        <f>'Income Statement'!N22/'Income Statement'!N$12</f>
        <v>0</v>
      </c>
      <c r="I74" s="26">
        <f>'Income Statement'!O22/'Income Statement'!O$12</f>
        <v>0</v>
      </c>
    </row>
    <row r="75" spans="2:9" x14ac:dyDescent="0.25">
      <c r="B75" s="10" t="s">
        <v>9</v>
      </c>
      <c r="C75" s="26">
        <f>'Income Statement'!I23/'Income Statement'!I$12</f>
        <v>1.1150066775892023E-2</v>
      </c>
      <c r="D75" s="26">
        <f>'Income Statement'!J23/'Income Statement'!J$12</f>
        <v>4.6167365046407205E-3</v>
      </c>
      <c r="E75" s="26">
        <f>'Income Statement'!K23/'Income Statement'!K$12</f>
        <v>5.5447598126676309E-3</v>
      </c>
      <c r="F75" s="26">
        <f>'Income Statement'!L23/'Income Statement'!L$12</f>
        <v>6.3321865039998315E-3</v>
      </c>
      <c r="G75" s="26">
        <f>'Income Statement'!M23/'Income Statement'!M$12</f>
        <v>7.7053237622938435E-3</v>
      </c>
      <c r="H75" s="26">
        <f>'Income Statement'!N23/'Income Statement'!N$12</f>
        <v>3.0697802535140691E-4</v>
      </c>
      <c r="I75" s="26">
        <f>'Income Statement'!O23/'Income Statement'!O$12</f>
        <v>4.1218883607146948E-5</v>
      </c>
    </row>
    <row r="76" spans="2:9" x14ac:dyDescent="0.25">
      <c r="B76" s="10" t="s">
        <v>11</v>
      </c>
      <c r="C76" s="26">
        <f>'Income Statement'!I24/'Income Statement'!I$12</f>
        <v>4.7809687334478031E-6</v>
      </c>
      <c r="D76" s="26">
        <f>'Income Statement'!J24/'Income Statement'!J$12</f>
        <v>1.4243227641990143E-7</v>
      </c>
      <c r="E76" s="26">
        <f>'Income Statement'!K24/'Income Statement'!K$12</f>
        <v>2.6506171796439227E-5</v>
      </c>
      <c r="F76" s="26">
        <f>'Income Statement'!L24/'Income Statement'!L$12</f>
        <v>5.2768220866665255E-5</v>
      </c>
      <c r="G76" s="26">
        <f>'Income Statement'!M24/'Income Statement'!M$12</f>
        <v>4.160874831638676E-5</v>
      </c>
      <c r="H76" s="26">
        <f>'Income Statement'!N24/'Income Statement'!N$12</f>
        <v>6.8032967780582061E-5</v>
      </c>
      <c r="I76" s="26">
        <f>'Income Statement'!O24/'Income Statement'!O$12</f>
        <v>3.0914162705360208E-6</v>
      </c>
    </row>
    <row r="77" spans="2:9" x14ac:dyDescent="0.25">
      <c r="B77" s="4" t="s">
        <v>14</v>
      </c>
      <c r="C77" s="26">
        <f>'Income Statement'!I25/'Income Statement'!I$12</f>
        <v>2.0687014356570955E-3</v>
      </c>
      <c r="D77" s="26">
        <f>'Income Statement'!J25/'Income Statement'!J$12</f>
        <v>-1.17395847386981E-2</v>
      </c>
      <c r="E77" s="26">
        <f>'Income Statement'!K25/'Income Statement'!K$12</f>
        <v>-7.9535081746690446E-3</v>
      </c>
      <c r="F77" s="26">
        <f>'Income Statement'!L25/'Income Statement'!L$12</f>
        <v>2.6082577742665973E-4</v>
      </c>
      <c r="G77" s="26">
        <f>'Income Statement'!M25/'Income Statement'!M$12</f>
        <v>-7.7515557048676064E-3</v>
      </c>
      <c r="H77" s="26">
        <f>'Income Statement'!N25/'Income Statement'!N$12</f>
        <v>1.1162384738048184E-2</v>
      </c>
      <c r="I77" s="26">
        <f>'Income Statement'!O25/'Income Statement'!O$12</f>
        <v>-4.0993210219397815E-2</v>
      </c>
    </row>
    <row r="78" spans="2:9" x14ac:dyDescent="0.25">
      <c r="B78" s="11" t="s">
        <v>15</v>
      </c>
      <c r="C78" s="26">
        <f>'Income Statement'!I26/'Income Statement'!I$12</f>
        <v>0.46563651596770678</v>
      </c>
      <c r="D78" s="26">
        <f>'Income Statement'!J26/'Income Statement'!J$12</f>
        <v>0.44181123213018952</v>
      </c>
      <c r="E78" s="26">
        <f>'Income Statement'!K26/'Income Statement'!K$12</f>
        <v>0.52451406732236305</v>
      </c>
      <c r="F78" s="26">
        <f>'Income Statement'!L26/'Income Statement'!L$12</f>
        <v>0.49998793869237335</v>
      </c>
      <c r="G78" s="26">
        <f>'Income Statement'!M26/'Income Statement'!M$12</f>
        <v>0.51384954893034696</v>
      </c>
      <c r="H78" s="26">
        <f>'Income Statement'!N26/'Income Statement'!N$12</f>
        <v>0.52338591783940558</v>
      </c>
      <c r="I78" s="26">
        <f>'Income Statement'!O26/'Income Statement'!O$12</f>
        <v>0.45332012955095102</v>
      </c>
    </row>
    <row r="79" spans="2:9" x14ac:dyDescent="0.25">
      <c r="B79" s="12" t="s">
        <v>19</v>
      </c>
      <c r="C79" s="100">
        <f>'Income Statement'!I27/'Income Statement'!I10</f>
        <v>0.5064241769529555</v>
      </c>
      <c r="D79" s="100">
        <f>'Income Statement'!J27/'Income Statement'!J10</f>
        <v>0.50847172189884604</v>
      </c>
      <c r="E79" s="100">
        <f>'Income Statement'!K27/'Income Statement'!K10</f>
        <v>0.45784438458811871</v>
      </c>
      <c r="F79" s="100">
        <f>'Income Statement'!L27/'Income Statement'!L10</f>
        <v>0.48189537327073745</v>
      </c>
      <c r="G79" s="100">
        <f>'Income Statement'!M27/'Income Statement'!M10</f>
        <v>0.47161816323458333</v>
      </c>
      <c r="H79" s="100">
        <f>'Income Statement'!N27/'Income Statement'!N10</f>
        <v>0.46662089630984965</v>
      </c>
      <c r="I79" s="100">
        <f>'Income Statement'!O27/'Income Statement'!O10</f>
        <v>0.53009721389941944</v>
      </c>
    </row>
    <row r="80" spans="2:9" x14ac:dyDescent="0.25">
      <c r="B80" s="16" t="s">
        <v>20</v>
      </c>
      <c r="C80" s="73">
        <f>'Income Statement'!I28</f>
        <v>0.5064241769529555</v>
      </c>
      <c r="D80" s="73">
        <f>'Income Statement'!J28</f>
        <v>0.50847172189884604</v>
      </c>
      <c r="E80" s="73">
        <f>'Income Statement'!K28</f>
        <v>0.45784438458811871</v>
      </c>
      <c r="F80" s="73">
        <f>'Income Statement'!L28</f>
        <v>0.48189537327073745</v>
      </c>
      <c r="G80" s="73">
        <f>'Income Statement'!M28</f>
        <v>0.47161816323458333</v>
      </c>
      <c r="H80" s="73">
        <f>'Income Statement'!N28</f>
        <v>0.46662089630984965</v>
      </c>
      <c r="I80" s="73">
        <f>'Income Statement'!O28</f>
        <v>0.53009721389941944</v>
      </c>
    </row>
    <row r="81" spans="2:9" x14ac:dyDescent="0.25">
      <c r="B81" s="12" t="s">
        <v>16</v>
      </c>
      <c r="C81" s="100">
        <f>'Income Statement'!I29/'Income Statement'!I$12</f>
        <v>0.53436348403229317</v>
      </c>
      <c r="D81" s="100">
        <f>'Income Statement'!J29/'Income Statement'!J$12</f>
        <v>0.55818876786981053</v>
      </c>
      <c r="E81" s="100">
        <f>'Income Statement'!K29/'Income Statement'!K$12</f>
        <v>0.475485932677637</v>
      </c>
      <c r="F81" s="100">
        <f>'Income Statement'!L29/'Income Statement'!L$12</f>
        <v>0.50001206130762665</v>
      </c>
      <c r="G81" s="100">
        <f>'Income Statement'!M29/'Income Statement'!M$12</f>
        <v>0.48615045106965304</v>
      </c>
      <c r="H81" s="100">
        <f>'Income Statement'!N29/'Income Statement'!N$12</f>
        <v>0.47661408216059437</v>
      </c>
      <c r="I81" s="100">
        <f>'Income Statement'!O29/'Income Statement'!O$12</f>
        <v>0.54667987044904898</v>
      </c>
    </row>
    <row r="82" spans="2:9" x14ac:dyDescent="0.25">
      <c r="B82" t="s">
        <v>17</v>
      </c>
      <c r="C82" s="26">
        <f>'Income Statement'!I30</f>
        <v>0.53436348403229317</v>
      </c>
      <c r="D82" s="26">
        <f>'Income Statement'!J30</f>
        <v>0.55818876786981053</v>
      </c>
      <c r="E82" s="26">
        <f>'Income Statement'!K30</f>
        <v>0.475485932677637</v>
      </c>
      <c r="F82" s="26">
        <f>'Income Statement'!L30</f>
        <v>0.50001206130762665</v>
      </c>
      <c r="G82" s="26">
        <f>'Income Statement'!M30</f>
        <v>0.48615045106965304</v>
      </c>
      <c r="H82" s="26">
        <f>'Income Statement'!N30</f>
        <v>0.47661408216059437</v>
      </c>
      <c r="I82" s="26">
        <f>'Income Statement'!O30</f>
        <v>0.54667987044904898</v>
      </c>
    </row>
    <row r="83" spans="2:9" x14ac:dyDescent="0.25">
      <c r="C83" s="26"/>
      <c r="D83" s="26"/>
      <c r="E83" s="26"/>
      <c r="F83" s="26"/>
      <c r="G83" s="26"/>
      <c r="H83" s="26"/>
      <c r="I83" s="26"/>
    </row>
    <row r="84" spans="2:9" x14ac:dyDescent="0.25">
      <c r="B84" t="s">
        <v>21</v>
      </c>
      <c r="C84" s="26"/>
      <c r="D84" s="26"/>
      <c r="E84" s="26"/>
      <c r="F84" s="26"/>
      <c r="G84" s="26"/>
      <c r="H84" s="26"/>
      <c r="I84" s="26"/>
    </row>
    <row r="85" spans="2:9" x14ac:dyDescent="0.25">
      <c r="B85" s="4" t="s">
        <v>23</v>
      </c>
      <c r="C85" s="26">
        <f>'Income Statement'!I33/'Income Statement'!I$12</f>
        <v>0.10201620911157021</v>
      </c>
      <c r="D85" s="26">
        <f>'Income Statement'!J33/'Income Statement'!J$12</f>
        <v>8.7674013666376935E-2</v>
      </c>
      <c r="E85" s="26">
        <f>'Income Statement'!K33/'Income Statement'!K$12</f>
        <v>9.7156716084110709E-2</v>
      </c>
      <c r="F85" s="26">
        <f>'Income Statement'!L33/'Income Statement'!L$12</f>
        <v>0.10039530935746399</v>
      </c>
      <c r="G85" s="26">
        <f>'Income Statement'!M33/'Income Statement'!M$12</f>
        <v>0.10945874723764142</v>
      </c>
      <c r="H85" s="26">
        <f>'Income Statement'!N33/'Income Statement'!N$12</f>
        <v>9.6893880185647027E-2</v>
      </c>
      <c r="I85" s="26">
        <f>'Income Statement'!O33/'Income Statement'!O$12</f>
        <v>7.6218868150065594E-2</v>
      </c>
    </row>
    <row r="86" spans="2:9" x14ac:dyDescent="0.25">
      <c r="B86" s="4" t="s">
        <v>22</v>
      </c>
      <c r="C86" s="26">
        <f>'Income Statement'!I34/'Income Statement'!I$12</f>
        <v>6.9583999094531987E-2</v>
      </c>
      <c r="D86" s="26">
        <f>'Income Statement'!J34/'Income Statement'!J$12</f>
        <v>7.1787449896479436E-2</v>
      </c>
      <c r="E86" s="26">
        <f>'Income Statement'!K34/'Income Statement'!K$12</f>
        <v>7.9457219867038423E-2</v>
      </c>
      <c r="F86" s="26">
        <f>'Income Statement'!L34/'Income Statement'!L$12</f>
        <v>7.8377392284984582E-2</v>
      </c>
      <c r="G86" s="26">
        <f>'Income Statement'!M34/'Income Statement'!M$12</f>
        <v>8.4909585730973236E-2</v>
      </c>
      <c r="H86" s="26">
        <f>'Income Statement'!N34/'Income Statement'!N$12</f>
        <v>9.5355671377534854E-2</v>
      </c>
      <c r="I86" s="26">
        <f>'Income Statement'!O34/'Income Statement'!O$12</f>
        <v>7.3568493934126039E-2</v>
      </c>
    </row>
    <row r="87" spans="2:9" x14ac:dyDescent="0.25">
      <c r="B87" s="4" t="s">
        <v>38</v>
      </c>
      <c r="C87" s="26">
        <f>'Income Statement'!I35/'Income Statement'!I$12</f>
        <v>7.5437583249465756E-2</v>
      </c>
      <c r="D87" s="26">
        <f>'Income Statement'!J35/'Income Statement'!J$12</f>
        <v>6.9119598404283736E-2</v>
      </c>
      <c r="E87" s="26">
        <f>'Income Statement'!K35/'Income Statement'!K$12</f>
        <v>7.3634145250508182E-2</v>
      </c>
      <c r="F87" s="26">
        <f>'Income Statement'!L35/'Income Statement'!L$12</f>
        <v>6.7406125335078199E-2</v>
      </c>
      <c r="G87" s="26">
        <f>'Income Statement'!M35/'Income Statement'!M$12</f>
        <v>7.382162483703239E-2</v>
      </c>
      <c r="H87" s="26">
        <f>'Income Statement'!N35/'Income Statement'!N$12</f>
        <v>7.5697462370301782E-2</v>
      </c>
      <c r="I87" s="26">
        <f>'Income Statement'!O35/'Income Statement'!O$12</f>
        <v>7.7244187879793383E-2</v>
      </c>
    </row>
    <row r="88" spans="2:9" x14ac:dyDescent="0.25">
      <c r="B88" s="4" t="s">
        <v>39</v>
      </c>
      <c r="C88" s="26">
        <f>'Income Statement'!I36/'Income Statement'!I$12</f>
        <v>2.9988677241920853E-2</v>
      </c>
      <c r="D88" s="26">
        <f>'Income Statement'!J36/'Income Statement'!J$12</f>
        <v>3.1980793798815202E-2</v>
      </c>
      <c r="E88" s="26">
        <f>'Income Statement'!K36/'Income Statement'!K$12</f>
        <v>3.2301083605435751E-2</v>
      </c>
      <c r="F88" s="26">
        <f>'Income Statement'!L36/'Income Statement'!L$12</f>
        <v>3.2066493988945816E-2</v>
      </c>
      <c r="G88" s="26">
        <f>'Income Statement'!M36/'Income Statement'!M$12</f>
        <v>3.4573787721412473E-2</v>
      </c>
      <c r="H88" s="26">
        <f>'Income Statement'!N36/'Income Statement'!N$12</f>
        <v>3.2954505856642918E-2</v>
      </c>
      <c r="I88" s="26">
        <f>'Income Statement'!O36/'Income Statement'!O$12</f>
        <v>2.831943398229031E-2</v>
      </c>
    </row>
    <row r="89" spans="2:9" x14ac:dyDescent="0.25">
      <c r="B89" s="4" t="s">
        <v>24</v>
      </c>
      <c r="C89" s="26">
        <f>'Income Statement'!I37/'Income Statement'!I$12</f>
        <v>1.9234379735935229E-2</v>
      </c>
      <c r="D89" s="26">
        <f>'Income Statement'!J37/'Income Statement'!J$12</f>
        <v>1.9184045052911613E-2</v>
      </c>
      <c r="E89" s="26">
        <f>'Income Statement'!K37/'Income Statement'!K$12</f>
        <v>2.0046949056794446E-2</v>
      </c>
      <c r="F89" s="26">
        <f>'Income Statement'!L37/'Income Statement'!L$12</f>
        <v>1.8274388717852846E-2</v>
      </c>
      <c r="G89" s="26">
        <f>'Income Statement'!M37/'Income Statement'!M$12</f>
        <v>2.0841359712252389E-2</v>
      </c>
      <c r="H89" s="26">
        <f>'Income Statement'!N37/'Income Statement'!N$12</f>
        <v>1.7207362826454537E-2</v>
      </c>
      <c r="I89" s="26">
        <f>'Income Statement'!O37/'Income Statement'!O$12</f>
        <v>1.8523766293051837E-2</v>
      </c>
    </row>
    <row r="90" spans="2:9" x14ac:dyDescent="0.25">
      <c r="B90" s="15" t="s">
        <v>26</v>
      </c>
      <c r="C90" s="26">
        <f>'Income Statement'!I39/'Income Statement'!I$12</f>
        <v>0.29626084843342404</v>
      </c>
      <c r="D90" s="26">
        <f>'Income Statement'!J39/'Income Statement'!J$12</f>
        <v>0.27974590081886691</v>
      </c>
      <c r="E90" s="26">
        <f>'Income Statement'!K39/'Income Statement'!K$12</f>
        <v>0.30259611386388746</v>
      </c>
      <c r="F90" s="26">
        <f>'Income Statement'!L39/'Income Statement'!L$12</f>
        <v>0.29651970968432545</v>
      </c>
      <c r="G90" s="26">
        <f>'Income Statement'!M39/'Income Statement'!M$12</f>
        <v>0.32360510523931196</v>
      </c>
      <c r="H90" s="26">
        <f>'Income Statement'!N39/'Income Statement'!N$12</f>
        <v>0.3181088826165811</v>
      </c>
      <c r="I90" s="26">
        <f>'Income Statement'!O39/'Income Statement'!O$12</f>
        <v>0.27387475023932717</v>
      </c>
    </row>
    <row r="91" spans="2:9" x14ac:dyDescent="0.25">
      <c r="B91" s="5" t="s">
        <v>25</v>
      </c>
      <c r="C91" s="100">
        <f>'Income Statement'!I40/'Income Statement'!I$12</f>
        <v>0.23810263559886916</v>
      </c>
      <c r="D91" s="100">
        <f>'Income Statement'!J40/'Income Statement'!J$12</f>
        <v>0.27844286705094357</v>
      </c>
      <c r="E91" s="100">
        <f>'Income Statement'!K40/'Income Statement'!K$12</f>
        <v>0.17288981881374951</v>
      </c>
      <c r="F91" s="100">
        <f>'Income Statement'!L40/'Income Statement'!L$12</f>
        <v>0.2034923516233012</v>
      </c>
      <c r="G91" s="100">
        <f>'Income Statement'!M40/'Income Statement'!M$12</f>
        <v>0.16254534583034111</v>
      </c>
      <c r="H91" s="100">
        <f>'Income Statement'!N40/'Income Statement'!N$12</f>
        <v>0.15850519954401326</v>
      </c>
      <c r="I91" s="100">
        <f>'Income Statement'!O40/'Income Statement'!O$12</f>
        <v>0.27280512020972181</v>
      </c>
    </row>
    <row r="92" spans="2:9" x14ac:dyDescent="0.25">
      <c r="B92" s="14" t="s">
        <v>27</v>
      </c>
      <c r="C92" s="71">
        <f>'Income Statement'!I41/'Income Statement'!I$12</f>
        <v>6.15585327390058E-2</v>
      </c>
      <c r="D92" s="71">
        <f>'Income Statement'!J41/'Income Statement'!J$12</f>
        <v>5.2144456397325921E-2</v>
      </c>
      <c r="E92" s="71">
        <f>'Income Statement'!K41/'Income Statement'!K$12</f>
        <v>3.7862409775476162E-2</v>
      </c>
      <c r="F92" s="71">
        <f>'Income Statement'!L41/'Income Statement'!L$12</f>
        <v>3.6407057071092361E-2</v>
      </c>
      <c r="G92" s="71">
        <f>'Income Statement'!M41/'Income Statement'!M$12</f>
        <v>4.9192327963236353E-2</v>
      </c>
      <c r="H92" s="71">
        <f>'Income Statement'!N41/'Income Statement'!N$12</f>
        <v>5.9469110543616602E-2</v>
      </c>
      <c r="I92" s="71">
        <f>'Income Statement'!O41/'Income Statement'!O$12</f>
        <v>3.7313394385369777E-2</v>
      </c>
    </row>
    <row r="93" spans="2:9" x14ac:dyDescent="0.25">
      <c r="B93" s="5" t="s">
        <v>28</v>
      </c>
      <c r="C93" s="100">
        <f>'Income Statement'!I42/'Income Statement'!I$12</f>
        <v>0.17654410285986336</v>
      </c>
      <c r="D93" s="100">
        <f>'Income Statement'!J42/'Income Statement'!J$12</f>
        <v>0.22629841065361764</v>
      </c>
      <c r="E93" s="100">
        <f>'Income Statement'!K42/'Income Statement'!K$12</f>
        <v>0.13502740903827337</v>
      </c>
      <c r="F93" s="100">
        <f>'Income Statement'!L42/'Income Statement'!L$12</f>
        <v>0.16708529455220886</v>
      </c>
      <c r="G93" s="100">
        <f>'Income Statement'!M42/'Income Statement'!M$12</f>
        <v>0.11335301786710476</v>
      </c>
      <c r="H93" s="100">
        <f>'Income Statement'!N42/'Income Statement'!N$12</f>
        <v>9.9036089000396663E-2</v>
      </c>
      <c r="I93" s="100">
        <f>'Income Statement'!O42/'Income Statement'!O$12</f>
        <v>0.23549172582435204</v>
      </c>
    </row>
    <row r="94" spans="2:9" x14ac:dyDescent="0.25">
      <c r="B94" s="14" t="s">
        <v>29</v>
      </c>
      <c r="C94" s="71">
        <f>'Income Statement'!I43/'Income Statement'!I$12</f>
        <v>2.4430156845274054E-2</v>
      </c>
      <c r="D94" s="71">
        <f>'Income Statement'!J43/'Income Statement'!J$12</f>
        <v>1.980283416491363E-2</v>
      </c>
      <c r="E94" s="71">
        <f>'Income Statement'!K43/'Income Statement'!K$12</f>
        <v>1.8938659748555828E-2</v>
      </c>
      <c r="F94" s="71">
        <f>'Income Statement'!L43/'Income Statement'!L$12</f>
        <v>1.7766306134079528E-2</v>
      </c>
      <c r="G94" s="71">
        <f>'Income Statement'!M43/'Income Statement'!M$12</f>
        <v>2.042527222908852E-2</v>
      </c>
      <c r="H94" s="71">
        <f>'Income Statement'!N43/'Income Statement'!N$12</f>
        <v>1.8714044161692794E-2</v>
      </c>
      <c r="I94" s="71">
        <f>'Income Statement'!O43/'Income Statement'!O$12</f>
        <v>1.0256288713548339E-2</v>
      </c>
    </row>
    <row r="95" spans="2:9" x14ac:dyDescent="0.25">
      <c r="B95" s="5" t="s">
        <v>30</v>
      </c>
      <c r="C95" s="100">
        <f>'Income Statement'!I44/'Income Statement'!I$12</f>
        <v>0.1521139460145893</v>
      </c>
      <c r="D95" s="100">
        <f>'Income Statement'!J44/'Income Statement'!J$12</f>
        <v>0.20649557648870404</v>
      </c>
      <c r="E95" s="100">
        <f>'Income Statement'!K44/'Income Statement'!K$12</f>
        <v>0.11608874928971755</v>
      </c>
      <c r="F95" s="100">
        <f>'Income Statement'!L44/'Income Statement'!L$12</f>
        <v>0.14931898841812932</v>
      </c>
      <c r="G95" s="100">
        <f>'Income Statement'!M44/'Income Statement'!M$12</f>
        <v>9.2927745638016243E-2</v>
      </c>
      <c r="H95" s="100">
        <f>'Income Statement'!N44/'Income Statement'!N$12</f>
        <v>8.0322044838703879E-2</v>
      </c>
      <c r="I95" s="100">
        <f>'Income Statement'!O44/'Income Statement'!O$12</f>
        <v>0.22523543711080368</v>
      </c>
    </row>
    <row r="96" spans="2:9" x14ac:dyDescent="0.25">
      <c r="B96" s="14" t="s">
        <v>31</v>
      </c>
      <c r="C96" s="71">
        <f>-'Income Statement'!I45/'Income Statement'!I$12</f>
        <v>3.9390435302456117E-2</v>
      </c>
      <c r="D96" s="71">
        <f>-'Income Statement'!J45/'Income Statement'!J$12</f>
        <v>4.8208577825589308E-2</v>
      </c>
      <c r="E96" s="71">
        <f>-'Income Statement'!K45/'Income Statement'!K$12</f>
        <v>3.1961473279293877E-2</v>
      </c>
      <c r="F96" s="71">
        <f>-'Income Statement'!L45/'Income Statement'!L$12</f>
        <v>3.5684886276945715E-2</v>
      </c>
      <c r="G96" s="71">
        <f>-'Income Statement'!M45/'Income Statement'!M$12</f>
        <v>1.5540096963794225E-2</v>
      </c>
      <c r="H96" s="71">
        <f>-'Income Statement'!N45/'Income Statement'!N$12</f>
        <v>5.3829011580538589E-3</v>
      </c>
      <c r="I96" s="71">
        <f>-'Income Statement'!O45/'Income Statement'!O$12</f>
        <v>5.2337677460174835E-2</v>
      </c>
    </row>
    <row r="97" spans="2:10" x14ac:dyDescent="0.25">
      <c r="B97" s="5" t="s">
        <v>32</v>
      </c>
      <c r="C97" s="100">
        <f>'Income Statement'!I46/'Income Statement'!I$12</f>
        <v>0.11272351071213318</v>
      </c>
      <c r="D97" s="100">
        <f>'Income Statement'!J46/'Income Statement'!J$12</f>
        <v>0.15828699866311471</v>
      </c>
      <c r="E97" s="100">
        <f>'Income Statement'!K46/'Income Statement'!K$12</f>
        <v>8.4127276010423663E-2</v>
      </c>
      <c r="F97" s="100">
        <f>'Income Statement'!L46/'Income Statement'!L$12</f>
        <v>0.11363410214118361</v>
      </c>
      <c r="G97" s="100">
        <f>'Income Statement'!M46/'Income Statement'!M$12</f>
        <v>7.7387648674222015E-2</v>
      </c>
      <c r="H97" s="100">
        <f>'Income Statement'!N46/'Income Statement'!N$12</f>
        <v>7.4939143680650022E-2</v>
      </c>
      <c r="I97" s="100">
        <f>'Income Statement'!O46/'Income Statement'!O$12</f>
        <v>0.17289775965062884</v>
      </c>
    </row>
    <row r="100" spans="2:10" x14ac:dyDescent="0.25">
      <c r="B100" s="1" t="s">
        <v>118</v>
      </c>
      <c r="C100" s="19" t="s">
        <v>34</v>
      </c>
      <c r="D100" s="1"/>
      <c r="E100" s="1"/>
      <c r="F100" s="1"/>
      <c r="G100" s="1"/>
      <c r="H100" s="1"/>
      <c r="I100" s="1"/>
    </row>
    <row r="101" spans="2:10" x14ac:dyDescent="0.25">
      <c r="B101" s="2" t="s">
        <v>1</v>
      </c>
      <c r="C101" s="18">
        <v>42460</v>
      </c>
      <c r="D101" s="18">
        <f>EDATE(C101,12)</f>
        <v>42825</v>
      </c>
      <c r="E101" s="18">
        <f t="shared" ref="E101:I101" si="5">EDATE(D101,12)</f>
        <v>43190</v>
      </c>
      <c r="F101" s="18">
        <f t="shared" si="5"/>
        <v>43555</v>
      </c>
      <c r="G101" s="18">
        <f t="shared" si="5"/>
        <v>43921</v>
      </c>
      <c r="H101" s="18">
        <f t="shared" si="5"/>
        <v>44286</v>
      </c>
      <c r="I101" s="18">
        <f t="shared" si="5"/>
        <v>44651</v>
      </c>
    </row>
    <row r="102" spans="2:10" x14ac:dyDescent="0.25">
      <c r="B102" s="3" t="s">
        <v>32</v>
      </c>
      <c r="C102" s="128">
        <f>'Income Statement'!I$46/'Income Statement'!I$12</f>
        <v>0.11272351071213318</v>
      </c>
      <c r="D102" s="128">
        <f>'Income Statement'!J$46/'Income Statement'!J$12</f>
        <v>0.15828699866311471</v>
      </c>
      <c r="E102" s="128">
        <f>'Income Statement'!K$46/'Income Statement'!K$12</f>
        <v>8.4127276010423663E-2</v>
      </c>
      <c r="F102" s="128">
        <f>'Income Statement'!L$46/'Income Statement'!L$12</f>
        <v>0.11363410214118361</v>
      </c>
      <c r="G102" s="128">
        <f>'Income Statement'!M$46/'Income Statement'!M$12</f>
        <v>7.7387648674222015E-2</v>
      </c>
      <c r="H102" s="128">
        <f>'Income Statement'!N$46/'Income Statement'!N$12</f>
        <v>7.4939143680650022E-2</v>
      </c>
      <c r="I102" s="128">
        <f>'Income Statement'!O$46/'Income Statement'!O$12</f>
        <v>0.17289775965062884</v>
      </c>
    </row>
    <row r="103" spans="2:10" x14ac:dyDescent="0.25">
      <c r="B103" s="14" t="s">
        <v>119</v>
      </c>
      <c r="C103" s="64"/>
      <c r="D103" s="64"/>
      <c r="E103" s="64"/>
      <c r="F103" s="64"/>
      <c r="G103" s="64"/>
      <c r="H103" s="64"/>
      <c r="I103" s="64"/>
    </row>
    <row r="104" spans="2:10" x14ac:dyDescent="0.25">
      <c r="B104" s="44" t="s">
        <v>133</v>
      </c>
      <c r="C104" s="71">
        <f>'Cash Flow Statement'!$C6/'Income Statement'!I$12</f>
        <v>2.2064323288970126E-2</v>
      </c>
      <c r="D104" s="71">
        <f>'Cash Flow Statement'!D6/'Income Statement'!J$12</f>
        <v>1.7807199714185901E-2</v>
      </c>
      <c r="E104" s="71">
        <f>'Cash Flow Statement'!E6/'Income Statement'!K$12</f>
        <v>1.7197535588677225E-2</v>
      </c>
      <c r="F104" s="71">
        <f>'Cash Flow Statement'!F6/'Income Statement'!L$12</f>
        <v>1.6254119690386235E-2</v>
      </c>
      <c r="G104" s="71">
        <f>'Cash Flow Statement'!G6/'Income Statement'!M$12</f>
        <v>1.8679245864552736E-2</v>
      </c>
      <c r="H104" s="71">
        <f>'Cash Flow Statement'!H6/'Income Statement'!N$12</f>
        <v>1.6699604579116536E-2</v>
      </c>
      <c r="I104" s="71">
        <f>'Cash Flow Statement'!I6/'Income Statement'!O$12</f>
        <v>8.3344582653651113E-3</v>
      </c>
    </row>
    <row r="105" spans="2:10" x14ac:dyDescent="0.25">
      <c r="B105" s="4" t="s">
        <v>128</v>
      </c>
      <c r="C105" s="71">
        <f>'Cash Flow Statement'!$C7/'Income Statement'!I$12</f>
        <v>-6.5629307216268752E-3</v>
      </c>
      <c r="D105" s="71">
        <f>'Cash Flow Statement'!D7/'Income Statement'!J$12</f>
        <v>-1.5081995492018451E-2</v>
      </c>
      <c r="E105" s="71">
        <f>'Cash Flow Statement'!E7/'Income Statement'!K$12</f>
        <v>-1.2935011836662343E-2</v>
      </c>
      <c r="F105" s="71">
        <f>'Cash Flow Statement'!F7/'Income Statement'!L$12</f>
        <v>-7.0196810387198137E-3</v>
      </c>
      <c r="G105" s="71">
        <f>'Cash Flow Statement'!G7/'Income Statement'!M$12</f>
        <v>-5.8760799011252857E-3</v>
      </c>
      <c r="H105" s="71">
        <f>'Cash Flow Statement'!H7/'Income Statement'!N$12</f>
        <v>-5.9122308342003391E-3</v>
      </c>
      <c r="I105" s="71">
        <f>'Cash Flow Statement'!I7/'Income Statement'!O$12</f>
        <v>-4.3918720483415068E-3</v>
      </c>
    </row>
    <row r="106" spans="2:10" x14ac:dyDescent="0.25">
      <c r="B106" s="4" t="s">
        <v>127</v>
      </c>
      <c r="C106" s="71">
        <f>'Cash Flow Statement'!$C8/'Income Statement'!I$12</f>
        <v>-2.5464592332051777E-4</v>
      </c>
      <c r="D106" s="71">
        <f>'Cash Flow Statement'!D8/'Income Statement'!J$12</f>
        <v>2.4371745076294247E-4</v>
      </c>
      <c r="E106" s="71">
        <f>'Cash Flow Statement'!E8/'Income Statement'!K$12</f>
        <v>4.406651061158022E-4</v>
      </c>
      <c r="F106" s="71">
        <f>'Cash Flow Statement'!F8/'Income Statement'!L$12</f>
        <v>-2.849483926799924E-4</v>
      </c>
      <c r="G106" s="71">
        <f>'Cash Flow Statement'!G8/'Income Statement'!M$12</f>
        <v>-2.5073123522504166E-3</v>
      </c>
      <c r="H106" s="71">
        <f>'Cash Flow Statement'!H8/'Income Statement'!N$12</f>
        <v>-4.5764615887523251E-3</v>
      </c>
      <c r="I106" s="71">
        <f>'Cash Flow Statement'!I8/'Income Statement'!O$12</f>
        <v>-1.7930214369108922E-4</v>
      </c>
    </row>
    <row r="107" spans="2:10" x14ac:dyDescent="0.25">
      <c r="B107" s="44" t="s">
        <v>123</v>
      </c>
      <c r="C107" s="71">
        <f>'Cash Flow Statement'!$C9/'Income Statement'!I$12</f>
        <v>-9.3751575642842776E-3</v>
      </c>
      <c r="D107" s="71">
        <f>'Cash Flow Statement'!D9/'Income Statement'!J$12</f>
        <v>-5.2699942275363527E-3</v>
      </c>
      <c r="E107" s="71">
        <f>'Cash Flow Statement'!E9/'Income Statement'!K$12</f>
        <v>-2.9421850694047545E-3</v>
      </c>
      <c r="F107" s="71">
        <f>'Cash Flow Statement'!F9/'Income Statement'!L$12</f>
        <v>-1.75793558658662E-3</v>
      </c>
      <c r="G107" s="71">
        <f>'Cash Flow Statement'!G9/'Income Statement'!M$12</f>
        <v>-4.20556570945998E-3</v>
      </c>
      <c r="H107" s="71">
        <f>'Cash Flow Statement'!H9/'Income Statement'!N$12</f>
        <v>-4.7540110412528681E-3</v>
      </c>
      <c r="I107" s="71">
        <f>'Cash Flow Statement'!I9/'Income Statement'!O$12</f>
        <v>-2.5524793673725745E-3</v>
      </c>
      <c r="J107" s="26"/>
    </row>
    <row r="108" spans="2:10" x14ac:dyDescent="0.25">
      <c r="B108" s="44" t="s">
        <v>124</v>
      </c>
      <c r="C108" s="71">
        <f>'Cash Flow Statement'!$C10/'Income Statement'!I$12</f>
        <v>-2.7434029328225404E-2</v>
      </c>
      <c r="D108" s="71">
        <f>'Cash Flow Statement'!D10/'Income Statement'!J$12</f>
        <v>-2.4387570884785346E-3</v>
      </c>
      <c r="E108" s="71">
        <f>'Cash Flow Statement'!E10/'Income Statement'!K$12</f>
        <v>-3.3099582030803485E-3</v>
      </c>
      <c r="F108" s="71">
        <f>'Cash Flow Statement'!F10/'Income Statement'!L$12</f>
        <v>-6.1678511875865021E-3</v>
      </c>
      <c r="G108" s="71">
        <f>'Cash Flow Statement'!G10/'Income Statement'!M$12</f>
        <v>-4.837402257968075E-3</v>
      </c>
      <c r="H108" s="71">
        <f>'Cash Flow Statement'!H10/'Income Statement'!N$12</f>
        <v>-9.3752748282997247E-4</v>
      </c>
      <c r="I108" s="71">
        <f>'Cash Flow Statement'!I10/'Income Statement'!O$12</f>
        <v>-1.8157948701038408E-2</v>
      </c>
    </row>
    <row r="109" spans="2:10" x14ac:dyDescent="0.25">
      <c r="B109" s="4" t="s">
        <v>126</v>
      </c>
      <c r="C109" s="71">
        <f>'Cash Flow Statement'!$C11/'Income Statement'!I$12</f>
        <v>-1.2625317752167533E-3</v>
      </c>
      <c r="D109" s="71">
        <f>'Cash Flow Statement'!D11/'Income Statement'!J$12</f>
        <v>-9.7455328688194776E-3</v>
      </c>
      <c r="E109" s="71">
        <f>'Cash Flow Statement'!E11/'Income Statement'!K$12</f>
        <v>-7.7696216078312495E-4</v>
      </c>
      <c r="F109" s="71">
        <f>'Cash Flow Statement'!F11/'Income Statement'!L$12</f>
        <v>-2.6263497357065968E-3</v>
      </c>
      <c r="G109" s="71">
        <f>'Cash Flow Statement'!G11/'Income Statement'!M$12</f>
        <v>-6.9347913860644587E-4</v>
      </c>
      <c r="H109" s="71">
        <f>'Cash Flow Statement'!H11/'Income Statement'!N$12</f>
        <v>-1.0951648471996138E-4</v>
      </c>
      <c r="I109" s="71">
        <f>'Cash Flow Statement'!I11/'Income Statement'!O$12</f>
        <v>-5.5130256824559038E-4</v>
      </c>
    </row>
    <row r="110" spans="2:10" x14ac:dyDescent="0.25">
      <c r="B110" s="4" t="s">
        <v>125</v>
      </c>
      <c r="C110" s="71">
        <f>'Cash Flow Statement'!$C12/'Income Statement'!I$12</f>
        <v>-1.1383791722556248E-3</v>
      </c>
      <c r="D110" s="71">
        <f>'Cash Flow Statement'!D12/'Income Statement'!J$12</f>
        <v>-5.7860738424311296E-2</v>
      </c>
      <c r="E110" s="71">
        <f>'Cash Flow Statement'!E12/'Income Statement'!K$12</f>
        <v>-3.3563440037241176E-3</v>
      </c>
      <c r="F110" s="71">
        <f>'Cash Flow Statement'!F12/'Income Statement'!L$12</f>
        <v>-3.5023022020932403E-3</v>
      </c>
      <c r="G110" s="71">
        <f>'Cash Flow Statement'!G12/'Income Statement'!M$12</f>
        <v>-3.0543903393732796E-3</v>
      </c>
      <c r="H110" s="71">
        <f>'Cash Flow Statement'!H12/'Income Statement'!N$12</f>
        <v>-3.0067253077662123E-3</v>
      </c>
      <c r="I110" s="71">
        <f>'Cash Flow Statement'!I12/'Income Statement'!O$12</f>
        <v>-2.5586621999136466E-3</v>
      </c>
    </row>
    <row r="111" spans="2:10" x14ac:dyDescent="0.25">
      <c r="B111" s="4" t="s">
        <v>132</v>
      </c>
      <c r="C111" s="71">
        <f>'Cash Flow Statement'!$C13/'Income Statement'!I$12</f>
        <v>-2.9516548102597964E-4</v>
      </c>
      <c r="D111" s="71">
        <f>'Cash Flow Statement'!D13/'Income Statement'!J$12</f>
        <v>-5.5390329718850559E-4</v>
      </c>
      <c r="E111" s="71">
        <f>'Cash Flow Statement'!E13/'Income Statement'!K$12</f>
        <v>-1.3286218612965162E-3</v>
      </c>
      <c r="F111" s="71">
        <f>'Cash Flow Statement'!F13/'Income Statement'!L$12</f>
        <v>-2.9112981283865888E-3</v>
      </c>
      <c r="G111" s="71">
        <f>'Cash Flow Statement'!G13/'Income Statement'!M$12</f>
        <v>-2.5581674890815562E-4</v>
      </c>
      <c r="H111" s="71">
        <f>'Cash Flow Statement'!H13/'Income Statement'!N$12</f>
        <v>-1.108439572620215E-3</v>
      </c>
      <c r="I111" s="71">
        <f>'Cash Flow Statement'!I13/'Income Statement'!O$12</f>
        <v>-5.6882059377862777E-4</v>
      </c>
    </row>
    <row r="112" spans="2:10" x14ac:dyDescent="0.25">
      <c r="B112" s="4" t="s">
        <v>129</v>
      </c>
      <c r="C112" s="71">
        <f>'Cash Flow Statement'!$C14/'Income Statement'!I$12</f>
        <v>2.0916568670935791E-3</v>
      </c>
      <c r="D112" s="71">
        <f>'Cash Flow Statement'!D14/'Income Statement'!J$12</f>
        <v>6.8684008851374687E-4</v>
      </c>
      <c r="E112" s="71">
        <f>'Cash Flow Statement'!E14/'Income Statement'!K$12</f>
        <v>5.5000306477611392E-4</v>
      </c>
      <c r="F112" s="71">
        <f>'Cash Flow Statement'!F14/'Income Statement'!L$12</f>
        <v>7.3875509213331366E-5</v>
      </c>
      <c r="G112" s="71">
        <f>'Cash Flow Statement'!G14/'Income Statement'!M$12</f>
        <v>3.6523234633272818E-4</v>
      </c>
      <c r="H112" s="71">
        <f>'Cash Flow Statement'!H14/'Income Statement'!N$12</f>
        <v>3.020000033186814E-4</v>
      </c>
      <c r="I112" s="71">
        <f>'Cash Flow Statement'!I14/'Income Statement'!O$12</f>
        <v>5.9973475648398807E-4</v>
      </c>
    </row>
    <row r="113" spans="2:11" x14ac:dyDescent="0.25">
      <c r="B113" s="4" t="s">
        <v>130</v>
      </c>
      <c r="C113" s="71">
        <f>'Cash Flow Statement'!$C15/'Income Statement'!I$12</f>
        <v>5.7066456584345058E-5</v>
      </c>
      <c r="D113" s="71">
        <f>'Cash Flow Statement'!D15/'Income Statement'!J$12</f>
        <v>5.5706845888672568E-4</v>
      </c>
      <c r="E113" s="71">
        <f>'Cash Flow Statement'!E15/'Income Statement'!K$12</f>
        <v>7.4548608177485334E-5</v>
      </c>
      <c r="F113" s="71">
        <f>'Cash Flow Statement'!F15/'Income Statement'!L$12</f>
        <v>1.1005943209333041E-4</v>
      </c>
      <c r="G113" s="71">
        <f>'Cash Flow Statement'!G15/'Income Statement'!M$12</f>
        <v>9.5237801701951897E-4</v>
      </c>
      <c r="H113" s="71">
        <f>'Cash Flow Statement'!H15/'Income Statement'!N$12</f>
        <v>6.1395605070281372E-5</v>
      </c>
      <c r="I113" s="71">
        <f>'Cash Flow Statement'!I15/'Income Statement'!O$12</f>
        <v>1.2056523455090482E-4</v>
      </c>
    </row>
    <row r="114" spans="2:11" x14ac:dyDescent="0.25">
      <c r="B114" s="4" t="s">
        <v>167</v>
      </c>
      <c r="C114" s="71">
        <f>'Cash Flow Statement'!$C16/'Income Statement'!I$12</f>
        <v>2.1539789985267494E-4</v>
      </c>
      <c r="D114" s="71">
        <f>'Cash Flow Statement'!D16/'Income Statement'!J$12</f>
        <v>4.4628779944902447E-4</v>
      </c>
      <c r="E114" s="71">
        <f>'Cash Flow Statement'!E16/'Income Statement'!K$12</f>
        <v>1.3253085898219613E-5</v>
      </c>
      <c r="F114" s="71">
        <f>'Cash Flow Statement'!F16/'Income Statement'!L$12</f>
        <v>1.2061307626666345E-5</v>
      </c>
      <c r="G114" s="71">
        <f>'Cash Flow Statement'!G16/'Income Statement'!M$12</f>
        <v>-4.392034544507491E-4</v>
      </c>
      <c r="H114" s="71">
        <f>'Cash Flow Statement'!H16/'Income Statement'!N$12</f>
        <v>-4.9780220327255167E-6</v>
      </c>
      <c r="I114" s="71">
        <f>'Cash Flow Statement'!I16/'Income Statement'!O$12</f>
        <v>1.5446776631778318E-3</v>
      </c>
    </row>
    <row r="115" spans="2:11" x14ac:dyDescent="0.25">
      <c r="B115" s="55" t="s">
        <v>27</v>
      </c>
      <c r="C115" s="129">
        <f>'Cash Flow Statement'!$C17/'Income Statement'!I$12</f>
        <v>6.15585327390058E-2</v>
      </c>
      <c r="D115" s="129">
        <f>'Cash Flow Statement'!D17/'Income Statement'!J$12</f>
        <v>5.2144456397325921E-2</v>
      </c>
      <c r="E115" s="129">
        <f>'Cash Flow Statement'!E17/'Income Statement'!K$12</f>
        <v>3.7862409775476162E-2</v>
      </c>
      <c r="F115" s="129">
        <f>'Cash Flow Statement'!F17/'Income Statement'!L$12</f>
        <v>3.6407057071092361E-2</v>
      </c>
      <c r="G115" s="129">
        <f>'Cash Flow Statement'!G17/'Income Statement'!M$12</f>
        <v>4.9192327963236353E-2</v>
      </c>
      <c r="H115" s="129">
        <f>'Cash Flow Statement'!H17/'Income Statement'!N$12</f>
        <v>5.9469110543616602E-2</v>
      </c>
      <c r="I115" s="129">
        <f>'Cash Flow Statement'!I17/'Income Statement'!O$12</f>
        <v>3.7313394385369777E-2</v>
      </c>
    </row>
    <row r="116" spans="2:11" x14ac:dyDescent="0.25">
      <c r="B116" s="4" t="s">
        <v>131</v>
      </c>
      <c r="C116" s="129">
        <f>'Cash Flow Statement'!$C18/'Income Statement'!I$12</f>
        <v>0</v>
      </c>
      <c r="D116" s="129">
        <f>'Cash Flow Statement'!D18/'Income Statement'!J$12</f>
        <v>0</v>
      </c>
      <c r="E116" s="129">
        <f>'Cash Flow Statement'!E18/'Income Statement'!K$12</f>
        <v>1.7510639743022664E-3</v>
      </c>
      <c r="F116" s="129">
        <f>'Cash Flow Statement'!F18/'Income Statement'!L$12</f>
        <v>9.5284330250664136E-4</v>
      </c>
      <c r="G116" s="129">
        <f>'Cash Flow Statement'!G18/'Income Statement'!M$12</f>
        <v>1.4948328098850057E-4</v>
      </c>
      <c r="H116" s="129">
        <f>'Cash Flow Statement'!H18/'Income Statement'!N$12</f>
        <v>3.5841758635623725E-4</v>
      </c>
      <c r="I116" s="129">
        <f>'Cash Flow Statement'!I18/'Income Statement'!O$12</f>
        <v>8.6559655575008581E-5</v>
      </c>
    </row>
    <row r="117" spans="2:11" x14ac:dyDescent="0.25">
      <c r="B117" s="4" t="s">
        <v>134</v>
      </c>
      <c r="C117" s="74"/>
      <c r="D117" s="74"/>
      <c r="E117" s="74"/>
      <c r="F117" s="74"/>
      <c r="G117" s="74"/>
      <c r="H117" s="74"/>
      <c r="I117" s="74"/>
    </row>
    <row r="118" spans="2:11" x14ac:dyDescent="0.25">
      <c r="B118" s="10" t="s">
        <v>135</v>
      </c>
      <c r="C118" s="74"/>
      <c r="D118" s="74"/>
      <c r="E118" s="74"/>
      <c r="F118" s="74"/>
      <c r="G118" s="74"/>
      <c r="H118" s="74"/>
      <c r="I118" s="74"/>
    </row>
    <row r="119" spans="2:11" x14ac:dyDescent="0.25">
      <c r="B119" s="60" t="s">
        <v>120</v>
      </c>
      <c r="C119" s="26">
        <f>'Cash Flow Statement'!$C21/'Income Statement'!I$12</f>
        <v>1.7193075624651367E-2</v>
      </c>
      <c r="D119" s="26">
        <f>'Cash Flow Statement'!D21/'Income Statement'!J$12</f>
        <v>7.2482202889238723E-3</v>
      </c>
      <c r="E119" s="26">
        <f>'Cash Flow Statement'!E21/'Income Statement'!K$12</f>
        <v>-1.6367561084301224E-3</v>
      </c>
      <c r="F119" s="26">
        <f>'Cash Flow Statement'!F21/'Income Statement'!L$12</f>
        <v>-6.2975102445731665E-3</v>
      </c>
      <c r="G119" s="26">
        <f>'Cash Flow Statement'!G21/'Income Statement'!M$12</f>
        <v>-6.3615152981497973E-3</v>
      </c>
      <c r="H119" s="26">
        <f>'Cash Flow Statement'!H21/'Income Statement'!N$12</f>
        <v>-3.4579000379989011E-2</v>
      </c>
      <c r="I119" s="26">
        <f>'Cash Flow Statement'!I21/'Income Statement'!O$12</f>
        <v>-3.1254218495119175E-2</v>
      </c>
      <c r="K119" s="26"/>
    </row>
    <row r="120" spans="2:11" x14ac:dyDescent="0.25">
      <c r="B120" s="60" t="s">
        <v>122</v>
      </c>
      <c r="C120" s="26">
        <f>'Cash Flow Statement'!$C22/'Income Statement'!I$12</f>
        <v>-2.9225146362915337E-2</v>
      </c>
      <c r="D120" s="26">
        <f>'Cash Flow Statement'!D22/'Income Statement'!J$12</f>
        <v>3.4834187069760561E-2</v>
      </c>
      <c r="E120" s="26">
        <f>'Cash Flow Statement'!E22/'Income Statement'!K$12</f>
        <v>-8.7387535141385572E-2</v>
      </c>
      <c r="F120" s="26">
        <f>'Cash Flow Statement'!F22/'Income Statement'!L$12</f>
        <v>-4.9094045030892028E-2</v>
      </c>
      <c r="G120" s="26">
        <f>'Cash Flow Statement'!G22/'Income Statement'!M$12</f>
        <v>-9.8674376099934964E-3</v>
      </c>
      <c r="H120" s="26">
        <f>'Cash Flow Statement'!H22/'Income Statement'!N$12</f>
        <v>-1.8702428776949765E-2</v>
      </c>
      <c r="I120" s="26">
        <f>'Cash Flow Statement'!I22/'Income Statement'!O$12</f>
        <v>-7.3245956169900117E-3</v>
      </c>
      <c r="J120" s="26"/>
    </row>
    <row r="121" spans="2:11" x14ac:dyDescent="0.25">
      <c r="B121" s="60" t="s">
        <v>137</v>
      </c>
      <c r="C121" s="26"/>
      <c r="D121" s="26">
        <f>'Cash Flow Statement'!D23/'Income Statement'!J$12</f>
        <v>-9.9069561154286993E-4</v>
      </c>
      <c r="E121" s="26">
        <f>'Cash Flow Statement'!E23/'Income Statement'!K$12</f>
        <v>-1.429676641270441E-3</v>
      </c>
      <c r="F121" s="26">
        <f>'Cash Flow Statement'!F23/'Income Statement'!L$12</f>
        <v>1.5815389625466246E-3</v>
      </c>
      <c r="G121" s="26">
        <f>'Cash Flow Statement'!G23/'Income Statement'!M$12</f>
        <v>6.3337761326055396E-4</v>
      </c>
      <c r="H121" s="26">
        <f>'Cash Flow Statement'!H23/'Income Statement'!N$12</f>
        <v>4.7473736785425677E-3</v>
      </c>
      <c r="I121" s="26">
        <f>'Cash Flow Statement'!I23/'Income Statement'!O$12</f>
        <v>-2.5761802254466841E-5</v>
      </c>
    </row>
    <row r="122" spans="2:11" x14ac:dyDescent="0.25">
      <c r="B122" s="60" t="s">
        <v>138</v>
      </c>
      <c r="C122" s="26"/>
      <c r="D122" s="26">
        <f>'Cash Flow Statement'!D24/'Income Statement'!J$12</f>
        <v>4.1558573097629026E-3</v>
      </c>
      <c r="E122" s="26">
        <f>'Cash Flow Statement'!E24/'Income Statement'!K$12</f>
        <v>-9.2887565789146719E-3</v>
      </c>
      <c r="F122" s="26">
        <f>'Cash Flow Statement'!F24/'Income Statement'!L$12</f>
        <v>-1.4931898841812936E-2</v>
      </c>
      <c r="G122" s="26">
        <f>'Cash Flow Statement'!G24/'Income Statement'!M$12</f>
        <v>-4.5630927320304141E-3</v>
      </c>
      <c r="H122" s="26">
        <f>'Cash Flow Statement'!H24/'Income Statement'!N$12</f>
        <v>-1.4793022140582663E-2</v>
      </c>
      <c r="I122" s="26">
        <f>'Cash Flow Statement'!I24/'Income Statement'!O$12</f>
        <v>-1.5725004096126559E-2</v>
      </c>
    </row>
    <row r="123" spans="2:11" x14ac:dyDescent="0.25">
      <c r="B123" s="60" t="s">
        <v>139</v>
      </c>
      <c r="C123" s="26"/>
      <c r="D123" s="26">
        <f>'Cash Flow Statement'!D25/'Income Statement'!J$12</f>
        <v>1.7250131255299175E-3</v>
      </c>
      <c r="E123" s="26">
        <f>'Cash Flow Statement'!E25/'Income Statement'!K$12</f>
        <v>-1.1778680092042683E-3</v>
      </c>
      <c r="F123" s="26">
        <f>'Cash Flow Statement'!F25/'Income Statement'!L$12</f>
        <v>-3.24147642466658E-4</v>
      </c>
      <c r="G123" s="26">
        <f>'Cash Flow Statement'!G25/'Income Statement'!M$12</f>
        <v>1.4100742484997734E-3</v>
      </c>
      <c r="H123" s="26">
        <f>'Cash Flow Statement'!H25/'Income Statement'!N$12</f>
        <v>-5.9852418240136469E-3</v>
      </c>
      <c r="I123" s="26">
        <f>'Cash Flow Statement'!I25/'Income Statement'!O$12</f>
        <v>-9.5864818549322005E-3</v>
      </c>
    </row>
    <row r="124" spans="2:11" x14ac:dyDescent="0.25">
      <c r="B124" s="60" t="s">
        <v>140</v>
      </c>
      <c r="C124" s="26"/>
      <c r="D124" s="26">
        <f>'Cash Flow Statement'!D26/'Income Statement'!J$12</f>
        <v>7.4444603142135154E-3</v>
      </c>
      <c r="E124" s="26">
        <f>'Cash Flow Statement'!E26/'Income Statement'!K$12</f>
        <v>-9.2108946992626309E-4</v>
      </c>
      <c r="F124" s="26">
        <f>'Cash Flow Statement'!F26/'Income Statement'!L$12</f>
        <v>-5.1456553662265299E-3</v>
      </c>
      <c r="G124" s="26">
        <f>'Cash Flow Statement'!G26/'Income Statement'!M$12</f>
        <v>7.360125257743079E-3</v>
      </c>
      <c r="H124" s="26">
        <f>'Cash Flow Statement'!H26/'Income Statement'!N$12</f>
        <v>-2.7453791510481225E-2</v>
      </c>
      <c r="I124" s="26">
        <f>'Cash Flow Statement'!I26/'Income Statement'!O$12</f>
        <v>2.1639913893752145E-5</v>
      </c>
    </row>
    <row r="125" spans="2:11" x14ac:dyDescent="0.25">
      <c r="B125" s="60" t="s">
        <v>141</v>
      </c>
      <c r="C125" s="26"/>
      <c r="D125" s="26">
        <f>'Cash Flow Statement'!D27/'Income Statement'!J$12</f>
        <v>1.6126498852431063E-3</v>
      </c>
      <c r="E125" s="26">
        <f>'Cash Flow Statement'!E27/'Income Statement'!K$12</f>
        <v>1.507538520922481E-3</v>
      </c>
      <c r="F125" s="26">
        <f>'Cash Flow Statement'!F27/'Income Statement'!L$12</f>
        <v>1.6584297986666225E-5</v>
      </c>
      <c r="G125" s="26">
        <f>'Cash Flow Statement'!G27/'Income Statement'!M$12</f>
        <v>5.3320840435073396E-4</v>
      </c>
      <c r="H125" s="26">
        <f>'Cash Flow Statement'!H27/'Income Statement'!N$12</f>
        <v>-5.8076923715131028E-4</v>
      </c>
      <c r="I125" s="26">
        <f>'Cash Flow Statement'!I27/'Income Statement'!O$12</f>
        <v>-4.4578222621129418E-3</v>
      </c>
    </row>
    <row r="126" spans="2:11" x14ac:dyDescent="0.25">
      <c r="B126" s="4"/>
      <c r="C126" s="26"/>
      <c r="D126" s="26"/>
      <c r="E126" s="26"/>
      <c r="F126" s="26"/>
      <c r="G126" s="26"/>
      <c r="H126" s="26"/>
      <c r="I126" s="26"/>
    </row>
    <row r="127" spans="2:11" x14ac:dyDescent="0.25">
      <c r="B127" s="10" t="s">
        <v>136</v>
      </c>
      <c r="C127" s="26"/>
      <c r="D127" s="26"/>
      <c r="E127" s="26"/>
      <c r="F127" s="26"/>
      <c r="G127" s="26"/>
      <c r="H127" s="26"/>
      <c r="I127" s="26"/>
    </row>
    <row r="128" spans="2:11" x14ac:dyDescent="0.25">
      <c r="B128" s="60" t="s">
        <v>121</v>
      </c>
      <c r="C128" s="26">
        <f>'Cash Flow Statement'!$C30/'Income Statement'!I$12</f>
        <v>6.3841360540277956E-3</v>
      </c>
      <c r="D128" s="26">
        <f>'Cash Flow Statement'!D30/'Income Statement'!J$12</f>
        <v>5.5390329718850561E-3</v>
      </c>
      <c r="E128" s="26">
        <f>'Cash Flow Statement'!E30/'Income Statement'!K$12</f>
        <v>4.4397837759035707E-3</v>
      </c>
      <c r="F128" s="26">
        <f>'Cash Flow Statement'!F30/'Income Statement'!L$12</f>
        <v>1.9222709029999489E-3</v>
      </c>
      <c r="G128" s="26">
        <f>'Cash Flow Statement'!G30/'Income Statement'!M$12</f>
        <v>8.2015466125855661E-3</v>
      </c>
      <c r="H128" s="26">
        <f>'Cash Flow Statement'!H30/'Income Statement'!N$12</f>
        <v>-6.6639121611418916E-3</v>
      </c>
      <c r="I128" s="26">
        <f>'Cash Flow Statement'!I30/'Income Statement'!O$12</f>
        <v>9.9028367866170527E-3</v>
      </c>
      <c r="K128" s="26"/>
    </row>
    <row r="129" spans="2:11" x14ac:dyDescent="0.25">
      <c r="B129" s="60" t="s">
        <v>142</v>
      </c>
      <c r="C129" s="26"/>
      <c r="D129" s="26">
        <f>'Cash Flow Statement'!D31/'Income Statement'!J$12</f>
        <v>4.700265121856748E-4</v>
      </c>
      <c r="E129" s="26">
        <f>'Cash Flow Statement'!E31/'Income Statement'!K$12</f>
        <v>8.9458329812982395E-5</v>
      </c>
      <c r="F129" s="26">
        <f>'Cash Flow Statement'!F31/'Income Statement'!L$12</f>
        <v>-3.0605568102665847E-4</v>
      </c>
      <c r="G129" s="26">
        <f>'Cash Flow Statement'!G31/'Income Statement'!M$12</f>
        <v>-5.0855136831139369E-5</v>
      </c>
      <c r="H129" s="26">
        <f>'Cash Flow Statement'!H31/'Income Statement'!N$12</f>
        <v>1.3440659488358898E-4</v>
      </c>
      <c r="I129" s="26">
        <f>'Cash Flow Statement'!I31/'Income Statement'!O$12</f>
        <v>-4.1218883607146948E-5</v>
      </c>
    </row>
    <row r="130" spans="2:11" x14ac:dyDescent="0.25">
      <c r="B130" s="60" t="s">
        <v>143</v>
      </c>
      <c r="C130" s="26"/>
      <c r="D130" s="26">
        <f>'Cash Flow Statement'!D32/'Income Statement'!J$12</f>
        <v>-1.4559743811812148E-4</v>
      </c>
      <c r="E130" s="26">
        <f>'Cash Flow Statement'!E32/'Income Statement'!K$12</f>
        <v>-3.0813424713360606E-4</v>
      </c>
      <c r="F130" s="26">
        <f>'Cash Flow Statement'!F32/'Income Statement'!L$12</f>
        <v>5.75927439173318E-4</v>
      </c>
      <c r="G130" s="26">
        <f>'Cash Flow Statement'!G32/'Income Statement'!M$12</f>
        <v>5.532422461326979E-4</v>
      </c>
      <c r="H130" s="26">
        <f>'Cash Flow Statement'!H32/'Income Statement'!N$12</f>
        <v>1.8252747453326894E-5</v>
      </c>
      <c r="I130" s="26">
        <f>'Cash Flow Statement'!I32/'Income Statement'!O$12</f>
        <v>1.5457081352680104E-5</v>
      </c>
    </row>
    <row r="131" spans="2:11" x14ac:dyDescent="0.25">
      <c r="B131" s="60" t="s">
        <v>145</v>
      </c>
      <c r="C131" s="26"/>
      <c r="D131" s="26">
        <f>'Cash Flow Statement'!D33/'Income Statement'!J$12</f>
        <v>2.0763460740323408E-3</v>
      </c>
      <c r="E131" s="26">
        <f>'Cash Flow Statement'!E33/'Income Statement'!K$12</f>
        <v>-5.1471672357210427E-3</v>
      </c>
      <c r="F131" s="26">
        <f>'Cash Flow Statement'!F33/'Income Statement'!L$12</f>
        <v>-6.1527745530531698E-3</v>
      </c>
      <c r="G131" s="26">
        <f>'Cash Flow Statement'!G33/'Income Statement'!M$12</f>
        <v>1.63969289661613E-3</v>
      </c>
      <c r="H131" s="26">
        <f>'Cash Flow Statement'!H33/'Income Statement'!N$12</f>
        <v>-8.1855275624783241E-3</v>
      </c>
      <c r="I131" s="26">
        <f>'Cash Flow Statement'!I33/'Income Statement'!O$12</f>
        <v>1.0895181409459116E-2</v>
      </c>
    </row>
    <row r="132" spans="2:11" x14ac:dyDescent="0.25">
      <c r="B132" s="60" t="s">
        <v>144</v>
      </c>
      <c r="C132" s="26"/>
      <c r="D132" s="26">
        <f>'Cash Flow Statement'!D34/'Income Statement'!J$12</f>
        <v>-8.5459365851940874E-5</v>
      </c>
      <c r="E132" s="26">
        <f>'Cash Flow Statement'!E34/'Income Statement'!K$12</f>
        <v>-1.8719983831235203E-4</v>
      </c>
      <c r="F132" s="26">
        <f>'Cash Flow Statement'!F34/'Income Statement'!L$12</f>
        <v>1.3568971079999638E-5</v>
      </c>
      <c r="G132" s="26">
        <f>'Cash Flow Statement'!G34/'Income Statement'!M$12</f>
        <v>1.1712092118686643E-4</v>
      </c>
      <c r="H132" s="26">
        <f>'Cash Flow Statement'!H34/'Income Statement'!N$12</f>
        <v>-1.9248351859871998E-4</v>
      </c>
      <c r="I132" s="26">
        <f>'Cash Flow Statement'!I34/'Income Statement'!O$12</f>
        <v>2.6792274344645514E-4</v>
      </c>
    </row>
    <row r="133" spans="2:11" x14ac:dyDescent="0.25">
      <c r="B133" s="60" t="s">
        <v>147</v>
      </c>
      <c r="C133" s="26"/>
      <c r="D133" s="26">
        <f>'Cash Flow Statement'!D35/'Income Statement'!J$12</f>
        <v>1.2201698346638223E-3</v>
      </c>
      <c r="E133" s="26">
        <f>'Cash Flow Statement'!E35/'Income Statement'!K$12</f>
        <v>-3.9759257694658838E-4</v>
      </c>
      <c r="F133" s="26">
        <f>'Cash Flow Statement'!F35/'Income Statement'!L$12</f>
        <v>1.8016578267332853E-3</v>
      </c>
      <c r="G133" s="26">
        <f>'Cash Flow Statement'!G35/'Income Statement'!M$12</f>
        <v>6.7637331985415357E-3</v>
      </c>
      <c r="H133" s="26">
        <f>'Cash Flow Statement'!H35/'Income Statement'!N$12</f>
        <v>6.1395605070281372E-5</v>
      </c>
      <c r="I133" s="26">
        <f>'Cash Flow Statement'!I35/'Income Statement'!O$12</f>
        <v>3.7096995246432249E-5</v>
      </c>
    </row>
    <row r="134" spans="2:11" x14ac:dyDescent="0.25">
      <c r="B134" s="60" t="s">
        <v>146</v>
      </c>
      <c r="C134" s="26"/>
      <c r="D134" s="26">
        <f>'Cash Flow Statement'!D36/'Income Statement'!J$12</f>
        <v>4.7477425473300478E-5</v>
      </c>
      <c r="E134" s="26">
        <f>'Cash Flow Statement'!E36/'Income Statement'!K$12</f>
        <v>2.6506171796439227E-5</v>
      </c>
      <c r="F134" s="26">
        <f>'Cash Flow Statement'!F36/'Income Statement'!L$12</f>
        <v>5.7743510262665127E-4</v>
      </c>
      <c r="G134" s="26">
        <f>'Cash Flow Statement'!G36/'Income Statement'!M$12</f>
        <v>-5.3937266336056903E-5</v>
      </c>
      <c r="H134" s="26">
        <f>'Cash Flow Statement'!H36/'Income Statement'!N$12</f>
        <v>-9.7901099976935161E-5</v>
      </c>
      <c r="I134" s="26">
        <f>'Cash Flow Statement'!I36/'Income Statement'!O$12</f>
        <v>2.6854102670056234E-3</v>
      </c>
    </row>
    <row r="135" spans="2:11" x14ac:dyDescent="0.25">
      <c r="B135" s="4"/>
      <c r="C135" s="26"/>
      <c r="D135" s="26"/>
      <c r="E135" s="26"/>
      <c r="F135" s="26"/>
      <c r="G135" s="26"/>
      <c r="H135" s="26"/>
      <c r="I135" s="26"/>
    </row>
    <row r="136" spans="2:11" x14ac:dyDescent="0.25">
      <c r="B136" s="12" t="s">
        <v>148</v>
      </c>
      <c r="C136" s="100">
        <f>'Cash Flow Statement'!$C38/'Income Statement'!I$12</f>
        <v>0.14673971331344809</v>
      </c>
      <c r="D136" s="100">
        <f>'Cash Flow Statement'!D38/'Income Statement'!J$12</f>
        <v>0.20437333557004753</v>
      </c>
      <c r="E136" s="100">
        <f>'Cash Flow Statement'!E38/'Income Statement'!K$12</f>
        <v>1.5549183030086258E-2</v>
      </c>
      <c r="F136" s="100">
        <f>'Cash Flow Statement'!F38/'Income Statement'!L$12</f>
        <v>6.7410648325438222E-2</v>
      </c>
      <c r="G136" s="100">
        <f>'Cash Flow Statement'!G38/'Income Statement'!M$12</f>
        <v>0.13117234959978552</v>
      </c>
      <c r="H136" s="100">
        <f>'Cash Flow Statement'!H38/'Income Statement'!N$12</f>
        <v>1.9147132078540019E-2</v>
      </c>
      <c r="I136" s="100">
        <f>'Cash Flow Statement'!I38/'Income Statement'!O$12</f>
        <v>0.14734720417464867</v>
      </c>
    </row>
    <row r="137" spans="2:11" x14ac:dyDescent="0.25">
      <c r="B137" s="4"/>
      <c r="C137" s="26"/>
      <c r="D137" s="26"/>
      <c r="E137" s="26"/>
      <c r="F137" s="26"/>
      <c r="G137" s="26"/>
      <c r="H137" s="26"/>
      <c r="I137" s="26"/>
    </row>
    <row r="138" spans="2:11" x14ac:dyDescent="0.25">
      <c r="B138" s="11" t="s">
        <v>165</v>
      </c>
      <c r="C138" s="26"/>
      <c r="D138" s="26"/>
      <c r="E138" s="26"/>
      <c r="F138" s="26"/>
      <c r="G138" s="26"/>
      <c r="H138" s="26"/>
      <c r="I138" s="26"/>
    </row>
    <row r="139" spans="2:11" x14ac:dyDescent="0.25">
      <c r="B139" s="4" t="s">
        <v>149</v>
      </c>
      <c r="C139" s="26">
        <f>'Cash Flow Statement'!$C41/'Income Statement'!I$12</f>
        <v>-7.7113736635285091E-2</v>
      </c>
      <c r="D139" s="26">
        <f>'Cash Flow Statement'!D41/'Income Statement'!J$12</f>
        <v>-0.14534739034396207</v>
      </c>
      <c r="E139" s="26">
        <f>'Cash Flow Statement'!E41/'Income Statement'!K$12</f>
        <v>-0.14565804056438267</v>
      </c>
      <c r="F139" s="26">
        <f>'Cash Flow Statement'!F41/'Income Statement'!L$12</f>
        <v>-1.5565117492212918E-2</v>
      </c>
      <c r="G139" s="26">
        <f>'Cash Flow Statement'!G41/'Income Statement'!M$12</f>
        <v>-6.0462134497967328E-2</v>
      </c>
      <c r="H139" s="26">
        <f>'Cash Flow Statement'!H41/'Income Statement'!N$12</f>
        <v>-9.1660319688574937E-2</v>
      </c>
      <c r="I139" s="26">
        <f>'Cash Flow Statement'!I41/'Income Statement'!O$12</f>
        <v>-0.10744320295456959</v>
      </c>
    </row>
    <row r="140" spans="2:11" x14ac:dyDescent="0.25">
      <c r="B140" s="4" t="s">
        <v>150</v>
      </c>
      <c r="C140" s="26">
        <f>'Cash Flow Statement'!$C42/'Income Statement'!I$12</f>
        <v>2.2061085115111654E-2</v>
      </c>
      <c r="D140" s="26">
        <f>'Cash Flow Statement'!D42/'Income Statement'!J$12</f>
        <v>0.12773959581676406</v>
      </c>
      <c r="E140" s="26">
        <f>'Cash Flow Statement'!E42/'Income Statement'!K$12</f>
        <v>0.1703651059501386</v>
      </c>
      <c r="F140" s="26">
        <f>'Cash Flow Statement'!F42/'Income Statement'!L$12</f>
        <v>0.10219395185729062</v>
      </c>
      <c r="G140" s="26">
        <f>'Cash Flow Statement'!G42/'Income Statement'!M$12</f>
        <v>7.797171221540386E-2</v>
      </c>
      <c r="H140" s="26">
        <f>'Cash Flow Statement'!H42/'Income Statement'!N$12</f>
        <v>0.12712872667174424</v>
      </c>
      <c r="I140" s="26">
        <f>'Cash Flow Statement'!I42/'Income Statement'!O$12</f>
        <v>4.7969506269907439E-2</v>
      </c>
    </row>
    <row r="141" spans="2:11" x14ac:dyDescent="0.25">
      <c r="B141" s="4" t="s">
        <v>151</v>
      </c>
      <c r="C141" s="26">
        <f>'Cash Flow Statement'!$C43/'Income Statement'!I$12</f>
        <v>7.1868301875519791E-3</v>
      </c>
      <c r="D141" s="26">
        <f>'Cash Flow Statement'!D43/'Income Statement'!J$12</f>
        <v>8.2120120260318723E-3</v>
      </c>
      <c r="E141" s="26">
        <f>'Cash Flow Statement'!E43/'Income Statement'!K$12</f>
        <v>4.1449026146681842E-3</v>
      </c>
      <c r="F141" s="26">
        <f>'Cash Flow Statement'!F43/'Income Statement'!L$12</f>
        <v>1.6991367119066213E-3</v>
      </c>
      <c r="G141" s="26">
        <f>'Cash Flow Statement'!G43/'Income Statement'!M$12</f>
        <v>4.1947782561927681E-3</v>
      </c>
      <c r="H141" s="26">
        <f>'Cash Flow Statement'!H43/'Income Statement'!N$12</f>
        <v>3.4331758619030317E-3</v>
      </c>
      <c r="I141" s="26">
        <f>'Cash Flow Statement'!I43/'Income Statement'!O$12</f>
        <v>1.7208883905983849E-3</v>
      </c>
    </row>
    <row r="142" spans="2:11" ht="36" customHeight="1" x14ac:dyDescent="0.25">
      <c r="B142" s="61" t="s">
        <v>152</v>
      </c>
      <c r="C142" s="26">
        <f>'Cash Flow Statement'!$C44/'Income Statement'!I$12</f>
        <v>-6.2920464584024699E-2</v>
      </c>
      <c r="D142" s="26">
        <f>'Cash Flow Statement'!D44/'Income Statement'!J$12</f>
        <v>-4.6057850451648792E-2</v>
      </c>
      <c r="E142" s="26">
        <f>'Cash Flow Statement'!E44/'Income Statement'!K$12</f>
        <v>-6.0152443620544276E-2</v>
      </c>
      <c r="F142" s="26">
        <f>'Cash Flow Statement'!F44/'Income Statement'!L$12</f>
        <v>-0.13234872858740981</v>
      </c>
      <c r="G142" s="26">
        <f>'Cash Flow Statement'!G44/'Income Statement'!M$12</f>
        <v>-9.8776086373597249E-2</v>
      </c>
      <c r="H142" s="26">
        <f>'Cash Flow Statement'!H44/'Income Statement'!N$12</f>
        <v>-4.0268879563394283E-2</v>
      </c>
      <c r="I142" s="26">
        <f>'Cash Flow Statement'!I44/'Income Statement'!O$12</f>
        <v>-5.3222852985638315E-2</v>
      </c>
      <c r="K142" s="26"/>
    </row>
    <row r="143" spans="2:11" x14ac:dyDescent="0.25">
      <c r="B143" s="4" t="s">
        <v>153</v>
      </c>
      <c r="C143" s="26">
        <f>'Cash Flow Statement'!$C45/'Income Statement'!I$12</f>
        <v>1.8269064850314483E-3</v>
      </c>
      <c r="D143" s="26">
        <f>'Cash Flow Statement'!D45/'Income Statement'!J$12</f>
        <v>2.5789737517096817E-4</v>
      </c>
      <c r="E143" s="26">
        <f>'Cash Flow Statement'!E45/'Income Statement'!K$12</f>
        <v>-1.4247067340586084E-4</v>
      </c>
      <c r="F143" s="26">
        <f>'Cash Flow Statement'!F45/'Income Statement'!L$12</f>
        <v>-4.824523050666538E-5</v>
      </c>
      <c r="G143" s="26">
        <f>'Cash Flow Statement'!G45/'Income Statement'!M$12</f>
        <v>2.7739165544257837E-5</v>
      </c>
      <c r="H143" s="26">
        <f>'Cash Flow Statement'!H45/'Income Statement'!N$12</f>
        <v>-5.3132088495957026E-3</v>
      </c>
      <c r="I143" s="26">
        <f>'Cash Flow Statement'!I45/'Income Statement'!O$12</f>
        <v>7.5842745837150383E-4</v>
      </c>
    </row>
    <row r="144" spans="2:11" x14ac:dyDescent="0.25">
      <c r="B144" s="4" t="s">
        <v>154</v>
      </c>
      <c r="C144" s="26">
        <f>'Cash Flow Statement'!$C46/'Income Statement'!I$12</f>
        <v>2.0313352828609291E-3</v>
      </c>
      <c r="D144" s="26">
        <f>'Cash Flow Statement'!D46/'Income Statement'!J$12</f>
        <v>1.3165490083746222E-2</v>
      </c>
      <c r="E144" s="26">
        <f>'Cash Flow Statement'!E46/'Income Statement'!K$12</f>
        <v>1.6036233936845732E-3</v>
      </c>
      <c r="F144" s="26">
        <f>'Cash Flow Statement'!F46/'Income Statement'!L$12</f>
        <v>3.6877448068532354E-3</v>
      </c>
      <c r="G144" s="26">
        <f>'Cash Flow Statement'!G46/'Income Statement'!M$12</f>
        <v>1.0171027366227873E-3</v>
      </c>
      <c r="H144" s="26">
        <f>'Cash Flow Statement'!H46/'Income Statement'!N$12</f>
        <v>5.8408791850646062E-4</v>
      </c>
      <c r="I144" s="26">
        <f>'Cash Flow Statement'!I46/'Income Statement'!O$12</f>
        <v>1.1036356085813595E-3</v>
      </c>
    </row>
    <row r="145" spans="2:10" x14ac:dyDescent="0.25">
      <c r="B145" s="4" t="s">
        <v>155</v>
      </c>
      <c r="C145" s="26">
        <f>'Cash Flow Statement'!$C47/'Income Statement'!I$12</f>
        <v>2.7434029328225404E-2</v>
      </c>
      <c r="D145" s="26">
        <f>'Cash Flow Statement'!D47/'Income Statement'!J$12</f>
        <v>2.4387570884785346E-3</v>
      </c>
      <c r="E145" s="26">
        <f>'Cash Flow Statement'!E47/'Income Statement'!K$12</f>
        <v>3.3099582030803485E-3</v>
      </c>
      <c r="F145" s="26">
        <f>'Cash Flow Statement'!F47/'Income Statement'!L$12</f>
        <v>6.1678511875865021E-3</v>
      </c>
      <c r="G145" s="26">
        <f>'Cash Flow Statement'!G47/'Income Statement'!M$12</f>
        <v>4.837402257968075E-3</v>
      </c>
      <c r="H145" s="26">
        <f>'Cash Flow Statement'!H47/'Income Statement'!N$12</f>
        <v>9.3752748282997247E-4</v>
      </c>
      <c r="I145" s="26">
        <f>'Cash Flow Statement'!I47/'Income Statement'!O$12</f>
        <v>1.8157948701038408E-2</v>
      </c>
      <c r="J145" s="26"/>
    </row>
    <row r="146" spans="2:10" x14ac:dyDescent="0.25">
      <c r="C146" s="26"/>
      <c r="D146" s="26"/>
      <c r="E146" s="26"/>
      <c r="F146" s="26"/>
      <c r="G146" s="26"/>
      <c r="H146" s="26"/>
      <c r="I146" s="26"/>
    </row>
    <row r="147" spans="2:10" x14ac:dyDescent="0.25">
      <c r="B147" s="5" t="s">
        <v>156</v>
      </c>
      <c r="C147" s="100">
        <f>'Cash Flow Statement'!$C49/'Income Statement'!I$12</f>
        <v>-7.9494014820528383E-2</v>
      </c>
      <c r="D147" s="100">
        <f>'Cash Flow Statement'!D49/'Income Statement'!J$12</f>
        <v>-3.9591488405419234E-2</v>
      </c>
      <c r="E147" s="100">
        <f>'Cash Flow Statement'!E49/'Income Statement'!K$12</f>
        <v>-2.65293646967611E-2</v>
      </c>
      <c r="F147" s="100">
        <f>'Cash Flow Statement'!F49/'Income Statement'!L$12</f>
        <v>-3.4213406746492425E-2</v>
      </c>
      <c r="G147" s="100">
        <f>'Cash Flow Statement'!G49/'Income Statement'!M$12</f>
        <v>-7.1189486239832817E-2</v>
      </c>
      <c r="H147" s="100">
        <f>'Cash Flow Statement'!H49/'Income Statement'!N$12</f>
        <v>-5.1588901665812125E-3</v>
      </c>
      <c r="I147" s="100">
        <f>'Cash Flow Statement'!I49/'Income Statement'!O$12</f>
        <v>-9.0955649511710812E-2</v>
      </c>
    </row>
    <row r="148" spans="2:10" x14ac:dyDescent="0.25">
      <c r="C148" s="26"/>
      <c r="D148" s="26"/>
      <c r="E148" s="26"/>
      <c r="F148" s="26"/>
      <c r="G148" s="26"/>
      <c r="H148" s="26"/>
      <c r="I148" s="26"/>
    </row>
    <row r="149" spans="2:10" x14ac:dyDescent="0.25">
      <c r="B149" t="s">
        <v>166</v>
      </c>
      <c r="C149" s="26"/>
      <c r="D149" s="26"/>
      <c r="E149" s="26"/>
      <c r="F149" s="26"/>
      <c r="G149" s="26"/>
      <c r="H149" s="26"/>
      <c r="I149" s="26"/>
    </row>
    <row r="150" spans="2:10" x14ac:dyDescent="0.25">
      <c r="B150" s="4" t="s">
        <v>157</v>
      </c>
      <c r="C150" s="26">
        <f>'Cash Flow Statement'!$C52/'Income Statement'!I$12</f>
        <v>0</v>
      </c>
      <c r="D150" s="26">
        <f>'Cash Flow Statement'!D52/'Income Statement'!J$12</f>
        <v>-0.11164316600046609</v>
      </c>
      <c r="E150" s="26">
        <f>'Cash Flow Statement'!E52/'Income Statement'!K$12</f>
        <v>3.1108305874595989E-2</v>
      </c>
      <c r="F150" s="26">
        <f>'Cash Flow Statement'!F52/'Income Statement'!L$12</f>
        <v>7.2066313069331421E-4</v>
      </c>
      <c r="G150" s="26">
        <f>'Cash Flow Statement'!G52/'Income Statement'!M$12</f>
        <v>5.2858521009335768E-4</v>
      </c>
      <c r="H150" s="26">
        <f>'Cash Flow Statement'!H52/'Income Statement'!N$12</f>
        <v>1.5249340826915833E-3</v>
      </c>
      <c r="I150" s="26">
        <f>'Cash Flow Statement'!I52/'Income Statement'!O$12</f>
        <v>1.3210652196090596E-3</v>
      </c>
    </row>
    <row r="151" spans="2:10" x14ac:dyDescent="0.25">
      <c r="B151" s="4" t="s">
        <v>158</v>
      </c>
      <c r="C151" s="26">
        <f>'Cash Flow Statement'!$C53/'Income Statement'!I$12</f>
        <v>0</v>
      </c>
      <c r="D151" s="26">
        <f>'Cash Flow Statement'!D53/'Income Statement'!J$12</f>
        <v>0</v>
      </c>
      <c r="E151" s="26">
        <f>'Cash Flow Statement'!E53/'Income Statement'!K$12</f>
        <v>0.11858198607431998</v>
      </c>
      <c r="F151" s="26">
        <f>'Cash Flow Statement'!F53/'Income Statement'!L$12</f>
        <v>2.6082577742665973E-2</v>
      </c>
      <c r="G151" s="26">
        <f>'Cash Flow Statement'!G53/'Income Statement'!M$12</f>
        <v>5.5016011662778044E-2</v>
      </c>
      <c r="H151" s="26">
        <f>'Cash Flow Statement'!H53/'Income Statement'!N$12</f>
        <v>5.3928572021193104E-2</v>
      </c>
      <c r="I151" s="26">
        <f>'Cash Flow Statement'!I53/'Income Statement'!O$12</f>
        <v>9.063002033121435E-3</v>
      </c>
    </row>
    <row r="152" spans="2:10" x14ac:dyDescent="0.25">
      <c r="B152" s="4" t="s">
        <v>159</v>
      </c>
      <c r="C152" s="26">
        <f>'Cash Flow Statement'!$C54/'Income Statement'!I$12</f>
        <v>-7.7298905927862108E-2</v>
      </c>
      <c r="D152" s="26">
        <f>'Cash Flow Statement'!D54/'Income Statement'!J$12</f>
        <v>-6.9070158578557542E-2</v>
      </c>
      <c r="E152" s="26">
        <f>'Cash Flow Statement'!E54/'Income Statement'!K$12</f>
        <v>-6.3283485163998662E-2</v>
      </c>
      <c r="F152" s="26">
        <f>'Cash Flow Statement'!F54/'Income Statement'!L$12</f>
        <v>-4.2291467529452204E-2</v>
      </c>
      <c r="G152" s="26">
        <f>'Cash Flow Statement'!G54/'Income Statement'!M$12</f>
        <v>-3.9041334438790445E-2</v>
      </c>
      <c r="H152" s="26">
        <f>'Cash Flow Statement'!H54/'Income Statement'!N$12</f>
        <v>-3.7876110306330882E-2</v>
      </c>
      <c r="I152" s="26">
        <f>'Cash Flow Statement'!I54/'Income Statement'!O$12</f>
        <v>-2.9088166161563598E-2</v>
      </c>
    </row>
    <row r="153" spans="2:10" x14ac:dyDescent="0.25">
      <c r="B153" s="4" t="s">
        <v>160</v>
      </c>
      <c r="C153" s="26">
        <f>'Cash Flow Statement'!$C55/'Income Statement'!I$12</f>
        <v>7.8021968110531664E-2</v>
      </c>
      <c r="D153" s="26">
        <f>'Cash Flow Statement'!D55/'Income Statement'!J$12</f>
        <v>6.0517891669967013E-3</v>
      </c>
      <c r="E153" s="26">
        <f>'Cash Flow Statement'!E55/'Income Statement'!K$12</f>
        <v>-4.1341344823758806E-2</v>
      </c>
      <c r="F153" s="26">
        <f>'Cash Flow Statement'!F55/'Income Statement'!L$12</f>
        <v>9.5239100347064131E-3</v>
      </c>
      <c r="G153" s="26">
        <f>'Cash Flow Statement'!G55/'Income Statement'!M$12</f>
        <v>-2.2447149184314424E-2</v>
      </c>
      <c r="H153" s="26">
        <f>'Cash Flow Statement'!H55/'Income Statement'!N$12</f>
        <v>-3.502868170361189E-2</v>
      </c>
      <c r="I153" s="26">
        <f>'Cash Flow Statement'!I55/'Income Statement'!O$12</f>
        <v>4.4135119622352595E-3</v>
      </c>
    </row>
    <row r="154" spans="2:10" x14ac:dyDescent="0.25">
      <c r="B154" s="4" t="s">
        <v>168</v>
      </c>
      <c r="C154" s="26">
        <f>'Cash Flow Statement'!$C56/'Income Statement'!I$12</f>
        <v>-2.6901799003937722E-2</v>
      </c>
      <c r="D154" s="26">
        <f>'Cash Flow Statement'!D56/'Income Statement'!J$12</f>
        <v>-1.6617098915655169E-4</v>
      </c>
      <c r="E154" s="26">
        <f>'Cash Flow Statement'!E56/'Income Statement'!K$12</f>
        <v>-1.6370874355775777E-2</v>
      </c>
      <c r="F154" s="26">
        <f>'Cash Flow Statement'!F56/'Income Statement'!L$12</f>
        <v>-1.4939437159079604E-2</v>
      </c>
      <c r="G154" s="26">
        <f>'Cash Flow Statement'!G56/'Income Statement'!M$12</f>
        <v>-1.8270863705151161E-2</v>
      </c>
      <c r="H154" s="26">
        <f>'Cash Flow Statement'!H56/'Income Statement'!N$12</f>
        <v>-4.8120879649679994E-5</v>
      </c>
      <c r="I154" s="26">
        <f>'Cash Flow Statement'!I56/'Income Statement'!O$12</f>
        <v>-3.0546284169166424E-2</v>
      </c>
    </row>
    <row r="155" spans="2:10" x14ac:dyDescent="0.25">
      <c r="B155" s="4" t="s">
        <v>133</v>
      </c>
      <c r="C155" s="26">
        <f>'Cash Flow Statement'!$C57/'Income Statement'!I$12</f>
        <v>-2.2445376669299816E-2</v>
      </c>
      <c r="D155" s="26">
        <f>'Cash Flow Statement'!D57/'Income Statement'!J$12</f>
        <v>-1.7466944831627244E-2</v>
      </c>
      <c r="E155" s="26">
        <f>'Cash Flow Statement'!E57/'Income Statement'!K$12</f>
        <v>-1.3244802719533226E-2</v>
      </c>
      <c r="F155" s="26">
        <f>'Cash Flow Statement'!F57/'Income Statement'!L$12</f>
        <v>-1.6422977997159565E-2</v>
      </c>
      <c r="G155" s="26">
        <f>'Cash Flow Statement'!G57/'Income Statement'!M$12</f>
        <v>-1.8654588828513397E-2</v>
      </c>
      <c r="H155" s="26">
        <f>'Cash Flow Statement'!H57/'Income Statement'!N$12</f>
        <v>-1.5486626543809083E-2</v>
      </c>
      <c r="I155" s="26">
        <f>'Cash Flow Statement'!I57/'Income Statement'!O$12</f>
        <v>-8.8744256406187386E-3</v>
      </c>
    </row>
    <row r="156" spans="2:10" x14ac:dyDescent="0.25">
      <c r="C156" s="26"/>
      <c r="D156" s="26"/>
      <c r="E156" s="26"/>
      <c r="F156" s="26"/>
      <c r="G156" s="26"/>
      <c r="H156" s="26"/>
      <c r="I156" s="26"/>
    </row>
    <row r="157" spans="2:10" x14ac:dyDescent="0.25">
      <c r="B157" s="5" t="s">
        <v>161</v>
      </c>
      <c r="C157" s="100">
        <f>'Cash Flow Statement'!$C59/'Income Statement'!I$12</f>
        <v>-4.8624113490567986E-2</v>
      </c>
      <c r="D157" s="100">
        <f>'Cash Flow Statement'!D59/'Income Statement'!J$12</f>
        <v>-0.1922946512328107</v>
      </c>
      <c r="E157" s="100">
        <f>'Cash Flow Statement'!E59/'Income Statement'!K$12</f>
        <v>1.5449784885849501E-2</v>
      </c>
      <c r="F157" s="100">
        <f>'Cash Flow Statement'!F59/'Income Statement'!L$12</f>
        <v>-3.7326731777625667E-2</v>
      </c>
      <c r="G157" s="100">
        <f>'Cash Flow Statement'!G59/'Income Statement'!M$12</f>
        <v>-4.2869339283898029E-2</v>
      </c>
      <c r="H157" s="100">
        <f>'Cash Flow Statement'!H59/'Income Statement'!N$12</f>
        <v>-3.2986033329516849E-2</v>
      </c>
      <c r="I157" s="100">
        <f>'Cash Flow Statement'!I59/'Income Statement'!O$12</f>
        <v>-5.371129675638301E-2</v>
      </c>
    </row>
    <row r="158" spans="2:10" x14ac:dyDescent="0.25">
      <c r="C158" s="26"/>
      <c r="D158" s="26"/>
      <c r="E158" s="26"/>
      <c r="F158" s="26"/>
      <c r="G158" s="26"/>
      <c r="H158" s="26"/>
      <c r="I158" s="26"/>
    </row>
    <row r="159" spans="2:10" x14ac:dyDescent="0.25">
      <c r="B159" s="45" t="s">
        <v>162</v>
      </c>
      <c r="C159" s="103">
        <f>'Cash Flow Statement'!$C61/'Income Statement'!I$12</f>
        <v>1.8621585002351716E-2</v>
      </c>
      <c r="D159" s="103">
        <f>'Cash Flow Statement'!D61/'Income Statement'!J$12</f>
        <v>-2.7512804068182409E-2</v>
      </c>
      <c r="E159" s="103">
        <f>'Cash Flow Statement'!E61/'Income Statement'!K$12</f>
        <v>4.4696032191746593E-3</v>
      </c>
      <c r="F159" s="103">
        <f>'Cash Flow Statement'!F61/'Income Statement'!L$12</f>
        <v>-4.1294901986798707E-3</v>
      </c>
      <c r="G159" s="103">
        <f>'Cash Flow Statement'!G61/'Income Statement'!M$12</f>
        <v>1.7113524076054671E-2</v>
      </c>
      <c r="H159" s="103">
        <f>'Cash Flow Statement'!H61/'Income Statement'!N$12</f>
        <v>-1.8997791417558044E-2</v>
      </c>
      <c r="I159" s="103">
        <f>'Cash Flow Statement'!I61/'Income Statement'!O$12</f>
        <v>2.6802579065548465E-3</v>
      </c>
    </row>
    <row r="160" spans="2:10" x14ac:dyDescent="0.25">
      <c r="C160" s="26"/>
      <c r="D160" s="26"/>
      <c r="E160" s="26"/>
      <c r="F160" s="26"/>
      <c r="G160" s="26"/>
      <c r="H160" s="26"/>
      <c r="I160" s="26"/>
    </row>
    <row r="161" spans="2:11" x14ac:dyDescent="0.25">
      <c r="B161" t="s">
        <v>164</v>
      </c>
      <c r="C161" s="26">
        <f>'Cash Flow Statement'!$C63/'Income Statement'!I$12</f>
        <v>2.9761988118038117E-2</v>
      </c>
      <c r="D161" s="26">
        <f>'Cash Flow Statement'!D63/'Income Statement'!J$12</f>
        <v>3.3818170164631935E-2</v>
      </c>
      <c r="E161" s="26">
        <f>'Cash Flow Statement'!E63/'Income Statement'!K$12</f>
        <v>6.3316617878744199E-3</v>
      </c>
      <c r="F161" s="26">
        <f>'Cash Flow Statement'!F63/'Income Statement'!L$12</f>
        <v>9.8299657157330713E-3</v>
      </c>
      <c r="G161" s="26">
        <f>'Cash Flow Statement'!G63/'Income Statement'!M$12</f>
        <v>5.768205368453171E-3</v>
      </c>
      <c r="H161" s="26">
        <f>'Cash Flow Statement'!H63/'Income Statement'!N$12</f>
        <v>2.497805521953907E-2</v>
      </c>
      <c r="I161" s="26">
        <f>'Cash Flow Statement'!I63/'Income Statement'!O$12</f>
        <v>3.7148518850941181E-3</v>
      </c>
    </row>
    <row r="162" spans="2:11" x14ac:dyDescent="0.25">
      <c r="B162" t="s">
        <v>163</v>
      </c>
      <c r="C162" s="26">
        <f>'Cash Flow Statement'!$C64/'Income Statement'!I$12</f>
        <v>4.8383573120389829E-2</v>
      </c>
      <c r="D162" s="26">
        <f>'Cash Flow Statement'!D64/'Income Statement'!J$12</f>
        <v>6.3053660964495217E-3</v>
      </c>
      <c r="E162" s="26">
        <f>'Cash Flow Statement'!E64/'Income Statement'!K$12</f>
        <v>1.0801265007049079E-2</v>
      </c>
      <c r="F162" s="26">
        <f>'Cash Flow Statement'!F64/'Income Statement'!L$12</f>
        <v>5.7004755170532015E-3</v>
      </c>
      <c r="G162" s="26">
        <f>'Cash Flow Statement'!G64/'Income Statement'!M$12</f>
        <v>2.2881729444507844E-2</v>
      </c>
      <c r="H162" s="26">
        <f>'Cash Flow Statement'!H64/'Income Statement'!N$12</f>
        <v>5.9802638019810263E-3</v>
      </c>
      <c r="I162" s="26">
        <f>'Cash Flow Statement'!I64/'Income Statement'!O$12</f>
        <v>6.3951097916489646E-3</v>
      </c>
    </row>
    <row r="164" spans="2:11" x14ac:dyDescent="0.25">
      <c r="C164" s="26"/>
      <c r="D164" s="26"/>
      <c r="E164" s="26"/>
      <c r="F164" s="26"/>
      <c r="G164" s="26"/>
      <c r="H164" s="26"/>
      <c r="I164" s="26"/>
      <c r="K164" s="2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8"/>
  <sheetViews>
    <sheetView showGridLines="0"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B5" sqref="B5"/>
    </sheetView>
  </sheetViews>
  <sheetFormatPr defaultRowHeight="15" x14ac:dyDescent="0.25"/>
  <cols>
    <col min="7" max="7" width="10.42578125" bestFit="1" customWidth="1"/>
  </cols>
  <sheetData>
    <row r="2" spans="2:23" x14ac:dyDescent="0.25">
      <c r="B2" s="1" t="s">
        <v>117</v>
      </c>
      <c r="C2" s="1"/>
      <c r="D2" s="1"/>
      <c r="E2" s="1"/>
      <c r="F2" s="1"/>
      <c r="G2" s="19" t="s">
        <v>34</v>
      </c>
      <c r="H2" s="1"/>
      <c r="I2" s="1"/>
      <c r="J2" s="1"/>
      <c r="K2" s="1"/>
      <c r="L2" s="1"/>
      <c r="M2" s="1"/>
      <c r="N2" s="21" t="s">
        <v>35</v>
      </c>
      <c r="O2" s="22"/>
      <c r="P2" s="22"/>
      <c r="Q2" s="22"/>
      <c r="R2" s="22"/>
      <c r="S2" s="22"/>
      <c r="T2" s="22"/>
      <c r="U2" s="22"/>
      <c r="V2" s="22"/>
      <c r="W2" s="22"/>
    </row>
    <row r="3" spans="2:23" x14ac:dyDescent="0.25">
      <c r="B3" s="2" t="s">
        <v>1</v>
      </c>
      <c r="C3" s="1"/>
      <c r="D3" s="1"/>
      <c r="E3" s="1"/>
      <c r="F3" s="1"/>
      <c r="G3" s="31">
        <v>42460</v>
      </c>
      <c r="H3" s="31">
        <f>EDATE(G3,12)</f>
        <v>42825</v>
      </c>
      <c r="I3" s="31">
        <f t="shared" ref="I3:M3" si="0">EDATE(H3,12)</f>
        <v>43190</v>
      </c>
      <c r="J3" s="31">
        <f t="shared" si="0"/>
        <v>43555</v>
      </c>
      <c r="K3" s="31">
        <f t="shared" si="0"/>
        <v>43921</v>
      </c>
      <c r="L3" s="31">
        <f t="shared" si="0"/>
        <v>44286</v>
      </c>
      <c r="M3" s="31">
        <f t="shared" si="0"/>
        <v>44651</v>
      </c>
      <c r="N3" s="32">
        <f>EDATE(M3,12)</f>
        <v>45016</v>
      </c>
      <c r="O3" s="32">
        <f t="shared" ref="O3:W3" si="1">EDATE(N3,12)</f>
        <v>45382</v>
      </c>
      <c r="P3" s="32">
        <f t="shared" si="1"/>
        <v>45747</v>
      </c>
      <c r="Q3" s="32">
        <f t="shared" si="1"/>
        <v>46112</v>
      </c>
      <c r="R3" s="32">
        <f t="shared" si="1"/>
        <v>46477</v>
      </c>
      <c r="S3" s="32">
        <f t="shared" si="1"/>
        <v>46843</v>
      </c>
      <c r="T3" s="32">
        <f t="shared" si="1"/>
        <v>47208</v>
      </c>
      <c r="U3" s="32">
        <f t="shared" si="1"/>
        <v>47573</v>
      </c>
      <c r="V3" s="32">
        <f t="shared" si="1"/>
        <v>47938</v>
      </c>
      <c r="W3" s="32">
        <f t="shared" si="1"/>
        <v>48304</v>
      </c>
    </row>
    <row r="4" spans="2:23" x14ac:dyDescent="0.25">
      <c r="B4" s="56"/>
      <c r="C4" s="57"/>
      <c r="D4" s="57"/>
      <c r="E4" s="57"/>
      <c r="F4" s="57"/>
      <c r="G4" s="58"/>
      <c r="H4" s="58"/>
      <c r="I4" s="58"/>
      <c r="J4" s="58"/>
      <c r="K4" s="58"/>
      <c r="L4" s="58"/>
      <c r="M4" s="58"/>
      <c r="N4" s="59"/>
      <c r="O4" s="59"/>
      <c r="P4" s="59"/>
      <c r="Q4" s="59"/>
      <c r="R4" s="59"/>
      <c r="S4" s="59"/>
      <c r="T4" s="59"/>
      <c r="U4" s="59"/>
      <c r="V4" s="59"/>
      <c r="W4" s="59"/>
    </row>
    <row r="5" spans="2:23" x14ac:dyDescent="0.25">
      <c r="B5" s="29" t="s">
        <v>90</v>
      </c>
      <c r="C5" s="14"/>
      <c r="D5" s="14"/>
      <c r="E5" s="14"/>
      <c r="F5" s="14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 spans="2:23" x14ac:dyDescent="0.25">
      <c r="B6" s="33" t="s">
        <v>104</v>
      </c>
      <c r="C6" s="14"/>
      <c r="D6" s="14"/>
      <c r="E6" s="14"/>
      <c r="F6" s="14"/>
      <c r="G6" s="54">
        <v>62.053100000000001</v>
      </c>
      <c r="H6" s="54">
        <v>55.93</v>
      </c>
      <c r="I6" s="54">
        <v>57.43</v>
      </c>
      <c r="J6" s="54">
        <v>57.48</v>
      </c>
      <c r="K6" s="54">
        <v>57.52</v>
      </c>
      <c r="L6" s="54">
        <v>57.56</v>
      </c>
      <c r="M6" s="54">
        <v>57.77</v>
      </c>
      <c r="N6" s="51"/>
      <c r="O6" s="51"/>
      <c r="P6" s="51"/>
      <c r="Q6" s="51"/>
      <c r="R6" s="51"/>
      <c r="S6" s="51"/>
      <c r="T6" s="51"/>
      <c r="U6" s="51"/>
      <c r="V6" s="51"/>
      <c r="W6" s="51"/>
    </row>
    <row r="7" spans="2:23" x14ac:dyDescent="0.25">
      <c r="B7" s="35" t="s">
        <v>92</v>
      </c>
      <c r="C7" s="14"/>
      <c r="D7" s="14"/>
      <c r="E7" s="14"/>
      <c r="F7" s="14"/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/>
      <c r="O7" s="49"/>
      <c r="P7" s="49"/>
      <c r="Q7" s="49"/>
      <c r="R7" s="49"/>
      <c r="S7" s="49"/>
      <c r="T7" s="49"/>
      <c r="U7" s="49"/>
      <c r="V7" s="49"/>
      <c r="W7" s="49"/>
    </row>
    <row r="8" spans="2:23" x14ac:dyDescent="0.25">
      <c r="B8" s="33" t="s">
        <v>111</v>
      </c>
      <c r="C8" s="14"/>
      <c r="D8" s="14"/>
      <c r="E8" s="14"/>
      <c r="F8" s="14"/>
      <c r="G8" s="54">
        <v>0</v>
      </c>
      <c r="H8" s="54">
        <v>0</v>
      </c>
      <c r="I8" s="54">
        <v>0.55000000000000004</v>
      </c>
      <c r="J8" s="54">
        <v>1.1299999999999999</v>
      </c>
      <c r="K8" s="54">
        <v>0</v>
      </c>
      <c r="L8" s="54">
        <v>5.62</v>
      </c>
      <c r="M8" s="54">
        <v>1.3</v>
      </c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2:23" x14ac:dyDescent="0.25">
      <c r="B9" s="33" t="s">
        <v>105</v>
      </c>
      <c r="C9" s="14"/>
      <c r="D9" s="14"/>
      <c r="E9" s="14"/>
      <c r="F9" s="14"/>
      <c r="G9" s="54">
        <v>0</v>
      </c>
      <c r="H9" s="54">
        <v>0</v>
      </c>
      <c r="I9" s="54">
        <v>10.57</v>
      </c>
      <c r="J9" s="54">
        <v>15.23</v>
      </c>
      <c r="K9" s="54">
        <v>14.71</v>
      </c>
      <c r="L9" s="54">
        <v>12.39</v>
      </c>
      <c r="M9" s="54">
        <v>3.99</v>
      </c>
      <c r="N9" s="51"/>
      <c r="O9" s="51"/>
      <c r="P9" s="51"/>
      <c r="Q9" s="51"/>
      <c r="R9" s="51"/>
      <c r="S9" s="51"/>
      <c r="T9" s="51"/>
      <c r="U9" s="51"/>
      <c r="V9" s="51"/>
      <c r="W9" s="51"/>
    </row>
    <row r="10" spans="2:23" x14ac:dyDescent="0.25">
      <c r="B10" s="33" t="s">
        <v>106</v>
      </c>
      <c r="C10" s="14"/>
      <c r="D10" s="14"/>
      <c r="E10" s="14"/>
      <c r="F10" s="14"/>
      <c r="G10" s="54">
        <v>0</v>
      </c>
      <c r="H10" s="54">
        <v>0</v>
      </c>
      <c r="I10" s="54">
        <v>17.809999999999999</v>
      </c>
      <c r="J10" s="54">
        <v>49.68</v>
      </c>
      <c r="K10" s="54">
        <v>57.62</v>
      </c>
      <c r="L10" s="54">
        <v>57.62</v>
      </c>
      <c r="M10" s="54">
        <v>57.62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spans="2:23" x14ac:dyDescent="0.25">
      <c r="B11" s="33" t="s">
        <v>107</v>
      </c>
      <c r="C11" s="14"/>
      <c r="D11" s="14"/>
      <c r="E11" s="14"/>
      <c r="F11" s="14"/>
      <c r="G11" s="54">
        <v>209.90539999999999</v>
      </c>
      <c r="H11" s="54">
        <v>0</v>
      </c>
      <c r="I11" s="54">
        <v>4.91</v>
      </c>
      <c r="J11" s="54">
        <v>10.18</v>
      </c>
      <c r="K11" s="54">
        <v>13.57</v>
      </c>
      <c r="L11" s="54">
        <v>18.93</v>
      </c>
      <c r="M11" s="54">
        <v>44.65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2:23" x14ac:dyDescent="0.25">
      <c r="B12" s="33" t="s">
        <v>108</v>
      </c>
      <c r="C12" s="14"/>
      <c r="D12" s="14"/>
      <c r="E12" s="14"/>
      <c r="F12" s="14"/>
      <c r="G12" s="54">
        <v>1.2432000000000001</v>
      </c>
      <c r="H12" s="54">
        <v>1.24</v>
      </c>
      <c r="I12" s="54">
        <v>1.24</v>
      </c>
      <c r="J12" s="54">
        <v>1.24</v>
      </c>
      <c r="K12" s="54">
        <v>1.24</v>
      </c>
      <c r="L12" s="54">
        <v>1.64</v>
      </c>
      <c r="M12" s="54">
        <v>1.64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2:23" x14ac:dyDescent="0.25">
      <c r="B13" s="33" t="s">
        <v>109</v>
      </c>
      <c r="C13" s="14"/>
      <c r="D13" s="14"/>
      <c r="E13" s="14"/>
      <c r="F13" s="14"/>
      <c r="G13" s="54">
        <v>0</v>
      </c>
      <c r="H13" s="54">
        <v>6.26</v>
      </c>
      <c r="I13" s="54">
        <v>6.26</v>
      </c>
      <c r="J13" s="54">
        <v>6.26</v>
      </c>
      <c r="K13" s="54">
        <v>6.26</v>
      </c>
      <c r="L13" s="54">
        <v>12.26</v>
      </c>
      <c r="M13" s="54">
        <v>12.26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2:23" x14ac:dyDescent="0.25">
      <c r="B14" s="33" t="s">
        <v>110</v>
      </c>
      <c r="C14" s="14"/>
      <c r="D14" s="14"/>
      <c r="E14" s="14"/>
      <c r="F14" s="14"/>
      <c r="G14" s="54">
        <v>1863.0234</v>
      </c>
      <c r="H14" s="54">
        <v>1373.6</v>
      </c>
      <c r="I14" s="54">
        <v>1373.6</v>
      </c>
      <c r="J14" s="54">
        <v>1373.6</v>
      </c>
      <c r="K14" s="54">
        <v>1375.09</v>
      </c>
      <c r="L14" s="54">
        <v>1402.65</v>
      </c>
      <c r="M14" s="54">
        <v>1403.1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2:23" x14ac:dyDescent="0.25">
      <c r="B15" s="33" t="s">
        <v>114</v>
      </c>
      <c r="C15" s="14"/>
      <c r="D15" s="14"/>
      <c r="E15" s="14"/>
      <c r="F15" s="14"/>
      <c r="G15" s="54">
        <v>1552.8053</v>
      </c>
      <c r="H15" s="54">
        <v>2547.77</v>
      </c>
      <c r="I15" s="54">
        <v>3158.48</v>
      </c>
      <c r="J15" s="54">
        <v>3723.11</v>
      </c>
      <c r="K15" s="54">
        <v>4139.04</v>
      </c>
      <c r="L15" s="54">
        <v>4568.59</v>
      </c>
      <c r="M15" s="54">
        <v>5955.44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spans="2:23" x14ac:dyDescent="0.25">
      <c r="B16" s="33" t="s">
        <v>101</v>
      </c>
      <c r="C16" s="14"/>
      <c r="D16" s="14"/>
      <c r="E16" s="14"/>
      <c r="F16" s="14"/>
      <c r="G16" s="54">
        <v>0.93069999999999997</v>
      </c>
      <c r="H16" s="54">
        <v>1.05</v>
      </c>
      <c r="I16" s="54">
        <v>1.1100000000000001</v>
      </c>
      <c r="J16" s="54">
        <v>1.19</v>
      </c>
      <c r="K16" s="54">
        <v>1.1599999999999999</v>
      </c>
      <c r="L16" s="54">
        <v>1.29</v>
      </c>
      <c r="M16" s="54">
        <v>1.35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spans="2:23" x14ac:dyDescent="0.25">
      <c r="B17" s="33"/>
      <c r="C17" s="14"/>
      <c r="D17" s="14"/>
      <c r="E17" s="14"/>
      <c r="F17" s="14"/>
      <c r="G17" s="54"/>
      <c r="H17" s="54"/>
      <c r="I17" s="54"/>
      <c r="J17" s="54"/>
      <c r="K17" s="54"/>
      <c r="L17" s="54"/>
      <c r="M17" s="54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spans="2:23" x14ac:dyDescent="0.25">
      <c r="B18" s="33" t="s">
        <v>112</v>
      </c>
      <c r="C18" s="14"/>
      <c r="D18" s="14"/>
      <c r="E18" s="14"/>
      <c r="F18" s="14"/>
      <c r="G18" s="54">
        <v>0</v>
      </c>
      <c r="H18" s="54">
        <v>10</v>
      </c>
      <c r="I18" s="54">
        <v>15</v>
      </c>
      <c r="J18" s="54">
        <v>15</v>
      </c>
      <c r="K18" s="54">
        <v>17.5</v>
      </c>
      <c r="L18" s="54">
        <v>0</v>
      </c>
      <c r="M18" s="54">
        <f>34+17.5</f>
        <v>51.5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spans="2:23" x14ac:dyDescent="0.25">
      <c r="B19" s="55" t="s">
        <v>102</v>
      </c>
      <c r="C19" s="14"/>
      <c r="D19" s="14"/>
      <c r="E19" s="14"/>
      <c r="F19" s="14"/>
      <c r="G19" s="49">
        <v>6.2053137999999999</v>
      </c>
      <c r="H19" s="49">
        <v>5.5928807999999997</v>
      </c>
      <c r="I19" s="49">
        <v>5.7433459999999998</v>
      </c>
      <c r="J19" s="49">
        <v>5.7478160000000003</v>
      </c>
      <c r="K19" s="49">
        <v>5.7518760000000002</v>
      </c>
      <c r="L19" s="49">
        <v>5.7562559999999996</v>
      </c>
      <c r="M19" s="49">
        <v>28.886405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spans="2:23" x14ac:dyDescent="0.25">
      <c r="B20" s="55" t="s">
        <v>113</v>
      </c>
      <c r="C20" s="14"/>
      <c r="D20" s="14"/>
      <c r="E20" s="14"/>
      <c r="F20" s="14"/>
      <c r="G20" s="49">
        <v>0</v>
      </c>
      <c r="H20" s="49">
        <v>63.65</v>
      </c>
      <c r="I20" s="49">
        <v>86.09</v>
      </c>
      <c r="J20" s="49">
        <v>86.17</v>
      </c>
      <c r="K20" s="49">
        <v>100.62</v>
      </c>
      <c r="L20" s="49">
        <v>0</v>
      </c>
      <c r="M20" s="49">
        <v>297.05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spans="2:23" x14ac:dyDescent="0.25">
      <c r="B21" s="55"/>
      <c r="C21" s="14"/>
      <c r="D21" s="14"/>
      <c r="E21" s="14"/>
      <c r="F21" s="14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spans="2:23" x14ac:dyDescent="0.25">
      <c r="B22" s="55" t="s">
        <v>115</v>
      </c>
      <c r="C22" s="14"/>
      <c r="D22" s="14"/>
      <c r="E22" s="14"/>
      <c r="F22" s="14"/>
      <c r="G22" s="49">
        <f>G20+G15+G16</f>
        <v>1553.7359999999999</v>
      </c>
      <c r="H22" s="49">
        <f>H15+H15-G15+H16-G16+H20</f>
        <v>3606.5040000000004</v>
      </c>
      <c r="I22" s="49">
        <f>I15+I15-H15+I16-H16+I20</f>
        <v>3855.34</v>
      </c>
      <c r="J22" s="49">
        <f t="shared" ref="J22:M22" si="2">J15+J15-I15+J16-I16+J20</f>
        <v>4373.99</v>
      </c>
      <c r="K22" s="49">
        <f t="shared" si="2"/>
        <v>4655.5599999999995</v>
      </c>
      <c r="L22" s="49">
        <f t="shared" si="2"/>
        <v>4998.2700000000004</v>
      </c>
      <c r="M22" s="49">
        <f t="shared" si="2"/>
        <v>7639.4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spans="2:23" x14ac:dyDescent="0.25">
      <c r="B23" s="45" t="s">
        <v>93</v>
      </c>
      <c r="C23" s="41"/>
      <c r="D23" s="41"/>
      <c r="E23" s="41"/>
      <c r="F23" s="41"/>
      <c r="G23" s="52">
        <f t="shared" ref="G23:W23" si="3">SUM(G6:G16)</f>
        <v>3689.9611</v>
      </c>
      <c r="H23" s="52">
        <f t="shared" si="3"/>
        <v>3985.8500000000004</v>
      </c>
      <c r="I23" s="52">
        <f t="shared" si="3"/>
        <v>4631.96</v>
      </c>
      <c r="J23" s="52">
        <f t="shared" si="3"/>
        <v>5239.0999999999995</v>
      </c>
      <c r="K23" s="52">
        <f t="shared" si="3"/>
        <v>5666.21</v>
      </c>
      <c r="L23" s="52">
        <f t="shared" si="3"/>
        <v>6138.55</v>
      </c>
      <c r="M23" s="52">
        <f t="shared" si="3"/>
        <v>7539.12</v>
      </c>
      <c r="N23" s="52">
        <f t="shared" si="3"/>
        <v>0</v>
      </c>
      <c r="O23" s="52">
        <f t="shared" si="3"/>
        <v>0</v>
      </c>
      <c r="P23" s="52">
        <f t="shared" si="3"/>
        <v>0</v>
      </c>
      <c r="Q23" s="52">
        <f t="shared" si="3"/>
        <v>0</v>
      </c>
      <c r="R23" s="52">
        <f t="shared" si="3"/>
        <v>0</v>
      </c>
      <c r="S23" s="52">
        <f t="shared" si="3"/>
        <v>0</v>
      </c>
      <c r="T23" s="52">
        <f t="shared" si="3"/>
        <v>0</v>
      </c>
      <c r="U23" s="52">
        <f t="shared" si="3"/>
        <v>0</v>
      </c>
      <c r="V23" s="52">
        <f t="shared" si="3"/>
        <v>0</v>
      </c>
      <c r="W23" s="52">
        <f t="shared" si="3"/>
        <v>0</v>
      </c>
    </row>
    <row r="24" spans="2:23" x14ac:dyDescent="0.25">
      <c r="B24" s="14"/>
      <c r="C24" s="14"/>
      <c r="D24" s="14"/>
      <c r="E24" s="14"/>
      <c r="F24" s="14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2:23" x14ac:dyDescent="0.25">
      <c r="B25" s="45" t="s">
        <v>116</v>
      </c>
      <c r="C25" s="41"/>
      <c r="D25" s="41"/>
      <c r="E25" s="41"/>
      <c r="F25" s="41"/>
      <c r="G25" s="46">
        <f>G22+SUM(G6:G14)</f>
        <v>3689.9611</v>
      </c>
      <c r="H25" s="46">
        <f t="shared" ref="H25:W25" si="4">H22+SUM(H6:H14)</f>
        <v>5043.5340000000006</v>
      </c>
      <c r="I25" s="46">
        <f t="shared" si="4"/>
        <v>5327.71</v>
      </c>
      <c r="J25" s="46">
        <f t="shared" si="4"/>
        <v>5888.79</v>
      </c>
      <c r="K25" s="46">
        <f t="shared" si="4"/>
        <v>6181.57</v>
      </c>
      <c r="L25" s="46">
        <f t="shared" si="4"/>
        <v>6566.9400000000005</v>
      </c>
      <c r="M25" s="46">
        <f t="shared" si="4"/>
        <v>9221.73</v>
      </c>
      <c r="N25" s="46">
        <f t="shared" si="4"/>
        <v>0</v>
      </c>
      <c r="O25" s="46">
        <f t="shared" si="4"/>
        <v>0</v>
      </c>
      <c r="P25" s="46">
        <f t="shared" si="4"/>
        <v>0</v>
      </c>
      <c r="Q25" s="46">
        <f t="shared" si="4"/>
        <v>0</v>
      </c>
      <c r="R25" s="46">
        <f t="shared" si="4"/>
        <v>0</v>
      </c>
      <c r="S25" s="46">
        <f t="shared" si="4"/>
        <v>0</v>
      </c>
      <c r="T25" s="46">
        <f t="shared" si="4"/>
        <v>0</v>
      </c>
      <c r="U25" s="46">
        <f t="shared" si="4"/>
        <v>0</v>
      </c>
      <c r="V25" s="46">
        <f t="shared" si="4"/>
        <v>0</v>
      </c>
      <c r="W25" s="46">
        <f t="shared" si="4"/>
        <v>0</v>
      </c>
    </row>
    <row r="26" spans="2:23" x14ac:dyDescent="0.25">
      <c r="B26" s="30"/>
      <c r="C26" s="14"/>
      <c r="D26" s="14"/>
      <c r="E26" s="14"/>
      <c r="F26" s="14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2:23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2:23" x14ac:dyDescent="0.25">
      <c r="B28" s="17"/>
      <c r="C28" s="14"/>
      <c r="D28" s="14"/>
      <c r="E28" s="14"/>
      <c r="F28" s="14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Income Statement</vt:lpstr>
      <vt:lpstr>Balance Sheet</vt:lpstr>
      <vt:lpstr>Valuation</vt:lpstr>
      <vt:lpstr>Ratio Analysis</vt:lpstr>
      <vt:lpstr>Fixed Assets</vt:lpstr>
      <vt:lpstr>Cotton Prices</vt:lpstr>
      <vt:lpstr>Cash Flow Statement</vt:lpstr>
      <vt:lpstr>Common Size Analysis</vt:lpstr>
      <vt:lpstr>Equity Breakup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Biyani</dc:creator>
  <cp:lastModifiedBy>Vishesh Biyani</cp:lastModifiedBy>
  <dcterms:created xsi:type="dcterms:W3CDTF">2022-09-15T05:20:05Z</dcterms:created>
  <dcterms:modified xsi:type="dcterms:W3CDTF">2022-10-14T08:14:34Z</dcterms:modified>
</cp:coreProperties>
</file>