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esh/Downloads/"/>
    </mc:Choice>
  </mc:AlternateContent>
  <xr:revisionPtr revIDLastSave="0" documentId="8_{8E948001-6FDD-6641-B1B8-BE5B9839221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Problem Solving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9" i="2" l="1"/>
  <c r="G59" i="2"/>
  <c r="H59" i="2"/>
  <c r="I59" i="2"/>
  <c r="J59" i="2"/>
  <c r="K59" i="2"/>
  <c r="L59" i="2"/>
  <c r="M59" i="2"/>
  <c r="N59" i="2"/>
  <c r="O59" i="2"/>
  <c r="P59" i="2"/>
  <c r="E59" i="2"/>
  <c r="F40" i="2"/>
  <c r="G40" i="2"/>
  <c r="H40" i="2"/>
  <c r="I40" i="2"/>
  <c r="J40" i="2"/>
  <c r="K40" i="2"/>
  <c r="L40" i="2"/>
  <c r="M40" i="2"/>
  <c r="N40" i="2"/>
  <c r="O40" i="2"/>
  <c r="P40" i="2"/>
  <c r="E40" i="2"/>
  <c r="F19" i="2"/>
  <c r="F21" i="2" s="1"/>
  <c r="F22" i="2" s="1"/>
  <c r="G19" i="2"/>
  <c r="G21" i="2" s="1"/>
  <c r="G22" i="2" s="1"/>
  <c r="H19" i="2"/>
  <c r="H21" i="2" s="1"/>
  <c r="H22" i="2" s="1"/>
  <c r="I19" i="2"/>
  <c r="I21" i="2" s="1"/>
  <c r="I22" i="2" s="1"/>
  <c r="J19" i="2"/>
  <c r="J21" i="2" s="1"/>
  <c r="J22" i="2" s="1"/>
  <c r="K19" i="2"/>
  <c r="K21" i="2" s="1"/>
  <c r="K22" i="2" s="1"/>
  <c r="L19" i="2"/>
  <c r="L21" i="2" s="1"/>
  <c r="L22" i="2" s="1"/>
  <c r="M19" i="2"/>
  <c r="M21" i="2" s="1"/>
  <c r="M22" i="2" s="1"/>
  <c r="N19" i="2"/>
  <c r="N21" i="2" s="1"/>
  <c r="N22" i="2" s="1"/>
  <c r="O19" i="2"/>
  <c r="O21" i="2" s="1"/>
  <c r="O22" i="2" s="1"/>
  <c r="P19" i="2"/>
  <c r="P21" i="2" s="1"/>
  <c r="P22" i="2" s="1"/>
  <c r="E19" i="2"/>
  <c r="E21" i="2" s="1"/>
  <c r="E22" i="2" s="1"/>
  <c r="E42" i="2" l="1"/>
  <c r="F61" i="2"/>
  <c r="E27" i="2"/>
  <c r="E26" i="2"/>
  <c r="F73" i="2" l="1"/>
  <c r="F97" i="2"/>
  <c r="G97" i="2" s="1"/>
  <c r="F105" i="2"/>
  <c r="G105" i="2" s="1"/>
  <c r="F99" i="2"/>
  <c r="G99" i="2" s="1"/>
  <c r="F108" i="2"/>
  <c r="G108" i="2" s="1"/>
  <c r="F101" i="2"/>
  <c r="G101" i="2" s="1"/>
  <c r="F102" i="2"/>
  <c r="G102" i="2" s="1"/>
  <c r="F95" i="2"/>
  <c r="G95" i="2" s="1"/>
  <c r="F111" i="2"/>
  <c r="G111" i="2" s="1"/>
  <c r="F98" i="2"/>
  <c r="G98" i="2" s="1"/>
  <c r="F106" i="2"/>
  <c r="G106" i="2" s="1"/>
  <c r="F107" i="2"/>
  <c r="G107" i="2" s="1"/>
  <c r="F91" i="2"/>
  <c r="G91" i="2" s="1"/>
  <c r="F100" i="2"/>
  <c r="G100" i="2" s="1"/>
  <c r="F93" i="2"/>
  <c r="G93" i="2" s="1"/>
  <c r="F109" i="2"/>
  <c r="G109" i="2" s="1"/>
  <c r="F94" i="2"/>
  <c r="G94" i="2" s="1"/>
  <c r="F110" i="2"/>
  <c r="G110" i="2" s="1"/>
  <c r="F103" i="2"/>
  <c r="G103" i="2" s="1"/>
  <c r="F104" i="2"/>
  <c r="G104" i="2" s="1"/>
  <c r="F90" i="2"/>
  <c r="G90" i="2" s="1"/>
  <c r="F62" i="2"/>
  <c r="F65" i="2" s="1"/>
  <c r="F66" i="2" s="1"/>
  <c r="F92" i="2"/>
  <c r="G92" i="2" s="1"/>
  <c r="F96" i="2"/>
  <c r="G96" i="2" s="1"/>
  <c r="E28" i="2"/>
  <c r="F69" i="2" l="1"/>
  <c r="F84" i="2" s="1"/>
  <c r="H95" i="2"/>
  <c r="I95" i="2" s="1"/>
  <c r="J95" i="2" s="1"/>
  <c r="H103" i="2"/>
  <c r="I103" i="2" s="1"/>
  <c r="J103" i="2" s="1"/>
  <c r="H111" i="2"/>
  <c r="I111" i="2" s="1"/>
  <c r="J111" i="2" s="1"/>
  <c r="H96" i="2"/>
  <c r="I96" i="2" s="1"/>
  <c r="J96" i="2" s="1"/>
  <c r="H104" i="2"/>
  <c r="I104" i="2" s="1"/>
  <c r="J104" i="2" s="1"/>
  <c r="H90" i="2"/>
  <c r="I90" i="2" s="1"/>
  <c r="J90" i="2" s="1"/>
  <c r="H108" i="2"/>
  <c r="I108" i="2" s="1"/>
  <c r="J108" i="2" s="1"/>
  <c r="H93" i="2"/>
  <c r="I93" i="2" s="1"/>
  <c r="J93" i="2" s="1"/>
  <c r="H102" i="2"/>
  <c r="I102" i="2" s="1"/>
  <c r="J102" i="2" s="1"/>
  <c r="H109" i="2"/>
  <c r="I109" i="2" s="1"/>
  <c r="J109" i="2" s="1"/>
  <c r="H97" i="2"/>
  <c r="I97" i="2" s="1"/>
  <c r="J97" i="2" s="1"/>
  <c r="H105" i="2"/>
  <c r="I105" i="2" s="1"/>
  <c r="J105" i="2" s="1"/>
  <c r="H98" i="2"/>
  <c r="I98" i="2" s="1"/>
  <c r="J98" i="2" s="1"/>
  <c r="H106" i="2"/>
  <c r="I106" i="2" s="1"/>
  <c r="J106" i="2" s="1"/>
  <c r="H92" i="2"/>
  <c r="I92" i="2" s="1"/>
  <c r="J92" i="2" s="1"/>
  <c r="H101" i="2"/>
  <c r="I101" i="2" s="1"/>
  <c r="J101" i="2" s="1"/>
  <c r="H94" i="2"/>
  <c r="I94" i="2" s="1"/>
  <c r="J94" i="2" s="1"/>
  <c r="H100" i="2"/>
  <c r="I100" i="2" s="1"/>
  <c r="J100" i="2" s="1"/>
  <c r="H110" i="2"/>
  <c r="I110" i="2" s="1"/>
  <c r="J110" i="2" s="1"/>
  <c r="H91" i="2"/>
  <c r="I91" i="2" s="1"/>
  <c r="J91" i="2" s="1"/>
  <c r="H99" i="2"/>
  <c r="I99" i="2" s="1"/>
  <c r="J99" i="2" s="1"/>
  <c r="H107" i="2"/>
  <c r="I107" i="2" s="1"/>
  <c r="J107" i="2" s="1"/>
  <c r="F74" i="2"/>
  <c r="F77" i="2" s="1"/>
</calcChain>
</file>

<file path=xl/sharedStrings.xml><?xml version="1.0" encoding="utf-8"?>
<sst xmlns="http://schemas.openxmlformats.org/spreadsheetml/2006/main" count="78" uniqueCount="60">
  <si>
    <t>Spend</t>
  </si>
  <si>
    <t>Google Display</t>
  </si>
  <si>
    <t>Facebook</t>
  </si>
  <si>
    <t>TV</t>
  </si>
  <si>
    <t>Mail</t>
  </si>
  <si>
    <t>Other</t>
  </si>
  <si>
    <t>Opportunities</t>
  </si>
  <si>
    <t>Sales</t>
  </si>
  <si>
    <t>Question 1:</t>
  </si>
  <si>
    <t>The sales team has identified a new tool that will improve conversion (sales/opportunities) by 5% relatively but will add $200k/month in costs. Should we invest in this tool?</t>
  </si>
  <si>
    <t>opportunity = customer reach out</t>
  </si>
  <si>
    <t>spend = marketing</t>
  </si>
  <si>
    <t>sales = number of sales</t>
  </si>
  <si>
    <t>Avg. Cost with $200K Per Month</t>
  </si>
  <si>
    <t>Avg. Cost W/O $200K Per Month</t>
  </si>
  <si>
    <t>Add Extra $200K/ Month</t>
  </si>
  <si>
    <t xml:space="preserve"> </t>
  </si>
  <si>
    <t>Total Opportunites</t>
  </si>
  <si>
    <t>Avg. Opportunity / Month after new tool</t>
  </si>
  <si>
    <t>Avg. Opportunity / Month</t>
  </si>
  <si>
    <t>Total Spend Cost</t>
  </si>
  <si>
    <t>Total Sales</t>
  </si>
  <si>
    <t>Avg Sales w/o new tool (200k/Month)</t>
  </si>
  <si>
    <t>Old Conversion Rate</t>
  </si>
  <si>
    <t>Improved Conversion rate by 5%</t>
  </si>
  <si>
    <t>Avg new Sales with tool (200k/Month)</t>
  </si>
  <si>
    <t>Customer Acquisition Cost (CAC) with new tool</t>
  </si>
  <si>
    <t>((New CAC - Old CAC) / Old CAC)</t>
  </si>
  <si>
    <t>(Old Avg Sale - New Avg Sale)</t>
  </si>
  <si>
    <t>(Old Conversion rate + 5% * Old Conversion rate)</t>
  </si>
  <si>
    <t>Avg. Cost W/O $200K Per Month / Avg Sales w/o new tool (200k/Month)</t>
  </si>
  <si>
    <t>Avg. Cost with $200K Per Month / Avg new Sales with tool (200k/Month)</t>
  </si>
  <si>
    <t>(Total Spend Cost / Total Month)</t>
  </si>
  <si>
    <t>(Total Cost inc. additional Cost per month / Total Month)</t>
  </si>
  <si>
    <t>Customer Acquisition Cost (CAC) w/o new tool</t>
  </si>
  <si>
    <t>Change in ( CAC )</t>
  </si>
  <si>
    <t>Break Even Revenue</t>
  </si>
  <si>
    <t>Assumptions for Revenue per Sales</t>
  </si>
  <si>
    <t>Additional Sales per Month</t>
  </si>
  <si>
    <t>Profit Growth  (Old Profit/loss - New Profit/Loss)</t>
  </si>
  <si>
    <t>If Avg Revenue                                                                      Per Sale</t>
  </si>
  <si>
    <t>($200000 / Additional Sales)</t>
  </si>
  <si>
    <t>Percent Increase in Cost with adding ($200K)</t>
  </si>
  <si>
    <t>Assuming that new tool doesn't generate more opportunities, but rather only improves the conversion rate of existing opportunities</t>
  </si>
  <si>
    <t xml:space="preserve">        Avg Sales w/o new tool (200k/Month) / (Avg. Opportunity per Month W/o new tool)</t>
  </si>
  <si>
    <t>(Avg Opportunity /Month with New tool * Improved Conversion Rate)</t>
  </si>
  <si>
    <t xml:space="preserve">           (Total Sales / Total Month)</t>
  </si>
  <si>
    <t xml:space="preserve">                                     (Total Opportunities / Total Month)</t>
  </si>
  <si>
    <t>Break-Even Analysis: This helps us understand the threshold at which the tool becomes a worthwhile investment</t>
  </si>
  <si>
    <t>Total Cost including additional $200K Cost /month</t>
  </si>
  <si>
    <t>Old Total Revenue       (w/o New Tool )</t>
  </si>
  <si>
    <t>New Total Revenue        (with New Tool )</t>
  </si>
  <si>
    <t>Old Profit/Loss            (w/o New Tool )</t>
  </si>
  <si>
    <t>New Profit Loss       (with New Tool )</t>
  </si>
  <si>
    <t>Percent Increase in Avg Cost per month adding ($200K)</t>
  </si>
  <si>
    <t>Below is marketing spend, opportunity, and sales data for 2022. Use this data to answer the questions below. 
The first table details how much GoHealth spent each month for marketing/ads across our different marketing channels. 
The second table details how many opportunities were generated by each channel. An opportunity is defined as a customer reaching out to GoHealth to purchase a health insurance plan.
The third table details how many sales were generated from the opportunities credited to each channel. A sale is defined as a customer submitting an application to purchase a health insurance plan through GoHealth.</t>
  </si>
  <si>
    <t>Month Wise Cost Trends</t>
  </si>
  <si>
    <t>Aveg Monthly Costs W and W/o $200K Investment Trends</t>
  </si>
  <si>
    <t>Opportunities Trend and Tool Impact</t>
  </si>
  <si>
    <t>Sales &amp; Customer Acquisition Cost (CAC)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</si>
</sst>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70" formatCode="&quot;$&quot;#,##0.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4"/>
      <color theme="1"/>
      <name val="Calibri (Body)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4631"/>
        <bgColor indexed="64"/>
      </patternFill>
    </fill>
    <fill>
      <patternFill patternType="solid">
        <fgColor rgb="FFFF8B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ck">
        <color theme="4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4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0">
    <xf numFmtId="0" fontId="0" fillId="0" borderId="0" xfId="0"/>
    <xf numFmtId="0" fontId="18" fillId="34" borderId="11" xfId="0" applyFont="1" applyFill="1" applyBorder="1"/>
    <xf numFmtId="0" fontId="18" fillId="40" borderId="11" xfId="0" applyFont="1" applyFill="1" applyBorder="1"/>
    <xf numFmtId="0" fontId="19" fillId="33" borderId="15" xfId="0" applyFont="1" applyFill="1" applyBorder="1"/>
    <xf numFmtId="0" fontId="19" fillId="0" borderId="46" xfId="0" applyFont="1" applyBorder="1"/>
    <xf numFmtId="0" fontId="19" fillId="0" borderId="31" xfId="0" applyFont="1" applyBorder="1"/>
    <xf numFmtId="0" fontId="19" fillId="0" borderId="0" xfId="0" applyFont="1"/>
    <xf numFmtId="0" fontId="19" fillId="35" borderId="16" xfId="0" applyFont="1" applyFill="1" applyBorder="1"/>
    <xf numFmtId="0" fontId="19" fillId="35" borderId="15" xfId="0" applyFont="1" applyFill="1" applyBorder="1"/>
    <xf numFmtId="0" fontId="19" fillId="38" borderId="16" xfId="0" applyFont="1" applyFill="1" applyBorder="1"/>
    <xf numFmtId="0" fontId="19" fillId="38" borderId="15" xfId="0" applyFont="1" applyFill="1" applyBorder="1"/>
    <xf numFmtId="0" fontId="19" fillId="38" borderId="11" xfId="0" applyFont="1" applyFill="1" applyBorder="1"/>
    <xf numFmtId="0" fontId="19" fillId="38" borderId="12" xfId="0" applyFont="1" applyFill="1" applyBorder="1"/>
    <xf numFmtId="0" fontId="19" fillId="33" borderId="16" xfId="0" applyFont="1" applyFill="1" applyBorder="1"/>
    <xf numFmtId="0" fontId="18" fillId="0" borderId="0" xfId="0" applyFont="1" applyAlignment="1">
      <alignment horizontal="left" wrapText="1"/>
    </xf>
    <xf numFmtId="0" fontId="18" fillId="0" borderId="10" xfId="0" applyFont="1" applyBorder="1"/>
    <xf numFmtId="17" fontId="19" fillId="0" borderId="10" xfId="0" applyNumberFormat="1" applyFont="1" applyBorder="1"/>
    <xf numFmtId="17" fontId="19" fillId="0" borderId="0" xfId="0" applyNumberFormat="1" applyFont="1"/>
    <xf numFmtId="0" fontId="19" fillId="0" borderId="10" xfId="0" applyFont="1" applyBorder="1"/>
    <xf numFmtId="164" fontId="19" fillId="0" borderId="10" xfId="0" applyNumberFormat="1" applyFont="1" applyBorder="1"/>
    <xf numFmtId="164" fontId="19" fillId="0" borderId="0" xfId="0" applyNumberFormat="1" applyFont="1"/>
    <xf numFmtId="164" fontId="19" fillId="0" borderId="29" xfId="0" applyNumberFormat="1" applyFont="1" applyBorder="1"/>
    <xf numFmtId="164" fontId="19" fillId="0" borderId="39" xfId="0" applyNumberFormat="1" applyFont="1" applyBorder="1"/>
    <xf numFmtId="164" fontId="19" fillId="0" borderId="40" xfId="0" applyNumberFormat="1" applyFont="1" applyBorder="1"/>
    <xf numFmtId="170" fontId="19" fillId="0" borderId="10" xfId="0" applyNumberFormat="1" applyFont="1" applyBorder="1"/>
    <xf numFmtId="164" fontId="19" fillId="0" borderId="45" xfId="0" applyNumberFormat="1" applyFont="1" applyBorder="1"/>
    <xf numFmtId="164" fontId="19" fillId="0" borderId="43" xfId="0" applyNumberFormat="1" applyFont="1" applyBorder="1"/>
    <xf numFmtId="164" fontId="19" fillId="0" borderId="44" xfId="0" applyNumberFormat="1" applyFont="1" applyBorder="1"/>
    <xf numFmtId="10" fontId="19" fillId="0" borderId="21" xfId="0" applyNumberFormat="1" applyFont="1" applyBorder="1"/>
    <xf numFmtId="0" fontId="19" fillId="0" borderId="24" xfId="0" applyFont="1" applyBorder="1"/>
    <xf numFmtId="0" fontId="18" fillId="0" borderId="24" xfId="0" applyFont="1" applyBorder="1"/>
    <xf numFmtId="0" fontId="19" fillId="0" borderId="25" xfId="0" applyFont="1" applyBorder="1"/>
    <xf numFmtId="164" fontId="19" fillId="0" borderId="50" xfId="0" applyNumberFormat="1" applyFont="1" applyBorder="1"/>
    <xf numFmtId="0" fontId="18" fillId="0" borderId="31" xfId="0" applyFont="1" applyBorder="1"/>
    <xf numFmtId="0" fontId="19" fillId="0" borderId="32" xfId="0" applyFont="1" applyBorder="1"/>
    <xf numFmtId="0" fontId="19" fillId="0" borderId="30" xfId="0" applyFont="1" applyBorder="1"/>
    <xf numFmtId="0" fontId="19" fillId="0" borderId="35" xfId="0" applyFont="1" applyBorder="1"/>
    <xf numFmtId="0" fontId="19" fillId="0" borderId="36" xfId="0" applyFont="1" applyBorder="1"/>
    <xf numFmtId="0" fontId="19" fillId="0" borderId="21" xfId="0" applyFont="1" applyBorder="1"/>
    <xf numFmtId="1" fontId="19" fillId="0" borderId="10" xfId="0" applyNumberFormat="1" applyFont="1" applyBorder="1"/>
    <xf numFmtId="1" fontId="19" fillId="0" borderId="0" xfId="0" applyNumberFormat="1" applyFont="1"/>
    <xf numFmtId="1" fontId="19" fillId="0" borderId="30" xfId="0" applyNumberFormat="1" applyFont="1" applyBorder="1"/>
    <xf numFmtId="1" fontId="19" fillId="0" borderId="35" xfId="0" applyNumberFormat="1" applyFont="1" applyBorder="1"/>
    <xf numFmtId="1" fontId="19" fillId="0" borderId="36" xfId="0" applyNumberFormat="1" applyFont="1" applyBorder="1"/>
    <xf numFmtId="10" fontId="19" fillId="0" borderId="26" xfId="0" applyNumberFormat="1" applyFont="1" applyBorder="1"/>
    <xf numFmtId="0" fontId="19" fillId="0" borderId="27" xfId="0" applyFont="1" applyBorder="1"/>
    <xf numFmtId="0" fontId="19" fillId="0" borderId="28" xfId="0" applyFont="1" applyBorder="1"/>
    <xf numFmtId="10" fontId="19" fillId="0" borderId="33" xfId="0" applyNumberFormat="1" applyFont="1" applyBorder="1"/>
    <xf numFmtId="0" fontId="18" fillId="0" borderId="27" xfId="0" applyFont="1" applyBorder="1"/>
    <xf numFmtId="170" fontId="19" fillId="0" borderId="33" xfId="0" applyNumberFormat="1" applyFont="1" applyBorder="1"/>
    <xf numFmtId="170" fontId="19" fillId="0" borderId="34" xfId="0" applyNumberFormat="1" applyFont="1" applyBorder="1"/>
    <xf numFmtId="0" fontId="19" fillId="0" borderId="48" xfId="0" applyFont="1" applyBorder="1"/>
    <xf numFmtId="10" fontId="19" fillId="41" borderId="30" xfId="0" applyNumberFormat="1" applyFont="1" applyFill="1" applyBorder="1"/>
    <xf numFmtId="0" fontId="19" fillId="0" borderId="0" xfId="0" applyFont="1" applyBorder="1"/>
    <xf numFmtId="170" fontId="19" fillId="0" borderId="30" xfId="0" applyNumberFormat="1" applyFont="1" applyBorder="1"/>
    <xf numFmtId="0" fontId="18" fillId="42" borderId="10" xfId="0" applyFont="1" applyFill="1" applyBorder="1" applyAlignment="1">
      <alignment vertical="center" wrapText="1"/>
    </xf>
    <xf numFmtId="0" fontId="18" fillId="42" borderId="10" xfId="0" applyFont="1" applyFill="1" applyBorder="1" applyAlignment="1">
      <alignment horizontal="left" wrapText="1"/>
    </xf>
    <xf numFmtId="0" fontId="20" fillId="0" borderId="10" xfId="0" applyFont="1" applyBorder="1"/>
    <xf numFmtId="0" fontId="20" fillId="0" borderId="14" xfId="0" applyFont="1" applyBorder="1"/>
    <xf numFmtId="170" fontId="19" fillId="0" borderId="14" xfId="0" applyNumberFormat="1" applyFont="1" applyBorder="1"/>
    <xf numFmtId="170" fontId="19" fillId="0" borderId="20" xfId="0" applyNumberFormat="1" applyFont="1" applyBorder="1"/>
    <xf numFmtId="164" fontId="19" fillId="0" borderId="20" xfId="0" applyNumberFormat="1" applyFont="1" applyBorder="1"/>
    <xf numFmtId="0" fontId="20" fillId="0" borderId="19" xfId="0" applyFont="1" applyBorder="1"/>
    <xf numFmtId="170" fontId="19" fillId="0" borderId="19" xfId="0" applyNumberFormat="1" applyFont="1" applyBorder="1"/>
    <xf numFmtId="170" fontId="19" fillId="0" borderId="17" xfId="0" applyNumberFormat="1" applyFont="1" applyBorder="1"/>
    <xf numFmtId="164" fontId="19" fillId="0" borderId="17" xfId="0" applyNumberFormat="1" applyFont="1" applyBorder="1"/>
    <xf numFmtId="170" fontId="19" fillId="0" borderId="18" xfId="0" applyNumberFormat="1" applyFont="1" applyBorder="1"/>
    <xf numFmtId="0" fontId="21" fillId="0" borderId="11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0" fillId="0" borderId="0" xfId="0" applyFont="1"/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47" xfId="0" applyFont="1" applyBorder="1" applyAlignment="1">
      <alignment horizontal="center"/>
    </xf>
    <xf numFmtId="0" fontId="22" fillId="0" borderId="0" xfId="0" applyFont="1"/>
    <xf numFmtId="0" fontId="18" fillId="0" borderId="23" xfId="0" applyFont="1" applyBorder="1" applyAlignment="1">
      <alignment vertical="center"/>
    </xf>
    <xf numFmtId="0" fontId="18" fillId="0" borderId="51" xfId="0" applyFont="1" applyBorder="1"/>
    <xf numFmtId="0" fontId="18" fillId="0" borderId="46" xfId="0" applyFont="1" applyBorder="1"/>
    <xf numFmtId="1" fontId="19" fillId="0" borderId="26" xfId="0" applyNumberFormat="1" applyFont="1" applyBorder="1"/>
    <xf numFmtId="1" fontId="19" fillId="0" borderId="22" xfId="0" applyNumberFormat="1" applyFont="1" applyBorder="1"/>
    <xf numFmtId="164" fontId="19" fillId="0" borderId="41" xfId="0" applyNumberFormat="1" applyFont="1" applyBorder="1"/>
    <xf numFmtId="164" fontId="19" fillId="0" borderId="42" xfId="0" applyNumberFormat="1" applyFont="1" applyBorder="1"/>
    <xf numFmtId="0" fontId="19" fillId="36" borderId="46" xfId="0" applyFont="1" applyFill="1" applyBorder="1"/>
    <xf numFmtId="0" fontId="19" fillId="36" borderId="32" xfId="0" applyFont="1" applyFill="1" applyBorder="1"/>
    <xf numFmtId="0" fontId="19" fillId="34" borderId="46" xfId="0" applyFont="1" applyFill="1" applyBorder="1"/>
    <xf numFmtId="0" fontId="19" fillId="34" borderId="32" xfId="0" applyFont="1" applyFill="1" applyBorder="1"/>
    <xf numFmtId="0" fontId="19" fillId="37" borderId="46" xfId="0" applyFont="1" applyFill="1" applyBorder="1"/>
    <xf numFmtId="0" fontId="19" fillId="37" borderId="32" xfId="0" applyFont="1" applyFill="1" applyBorder="1"/>
    <xf numFmtId="0" fontId="19" fillId="39" borderId="46" xfId="0" applyFont="1" applyFill="1" applyBorder="1"/>
    <xf numFmtId="0" fontId="19" fillId="39" borderId="32" xfId="0" applyFont="1" applyFill="1" applyBorder="1"/>
    <xf numFmtId="0" fontId="18" fillId="43" borderId="0" xfId="0" applyFont="1" applyFill="1"/>
    <xf numFmtId="1" fontId="19" fillId="0" borderId="37" xfId="0" applyNumberFormat="1" applyFont="1" applyBorder="1"/>
    <xf numFmtId="1" fontId="19" fillId="0" borderId="38" xfId="0" applyNumberFormat="1" applyFont="1" applyBorder="1"/>
    <xf numFmtId="0" fontId="19" fillId="33" borderId="49" xfId="0" applyFont="1" applyFill="1" applyBorder="1"/>
    <xf numFmtId="0" fontId="19" fillId="33" borderId="48" xfId="0" applyFont="1" applyFill="1" applyBorder="1"/>
    <xf numFmtId="0" fontId="19" fillId="33" borderId="28" xfId="0" applyFont="1" applyFill="1" applyBorder="1"/>
    <xf numFmtId="0" fontId="19" fillId="44" borderId="52" xfId="0" applyFont="1" applyFill="1" applyBorder="1"/>
    <xf numFmtId="0" fontId="19" fillId="44" borderId="52" xfId="0" applyFont="1" applyFill="1" applyBorder="1" applyAlignment="1">
      <alignment wrapText="1" shrinkToFit="1"/>
    </xf>
    <xf numFmtId="0" fontId="19" fillId="44" borderId="53" xfId="0" applyFont="1" applyFill="1" applyBorder="1"/>
    <xf numFmtId="0" fontId="19" fillId="44" borderId="54" xfId="0" applyFont="1" applyFill="1" applyBorder="1"/>
    <xf numFmtId="0" fontId="19" fillId="33" borderId="55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B85"/>
      <color rgb="FFFF46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13"/>
  <sheetViews>
    <sheetView showGridLines="0" tabSelected="1" zoomScale="84" zoomScaleNormal="80" workbookViewId="0">
      <selection activeCell="A47" sqref="A47"/>
    </sheetView>
  </sheetViews>
  <sheetFormatPr baseColWidth="10" defaultColWidth="11.1640625" defaultRowHeight="19" x14ac:dyDescent="0.25"/>
  <cols>
    <col min="1" max="2" width="11.1640625" style="6"/>
    <col min="3" max="3" width="28.83203125" style="6" customWidth="1"/>
    <col min="4" max="4" width="21.83203125" style="6" bestFit="1" customWidth="1"/>
    <col min="5" max="5" width="22.83203125" style="6" bestFit="1" customWidth="1"/>
    <col min="6" max="6" width="18.6640625" style="6" customWidth="1"/>
    <col min="7" max="8" width="18.5" style="6" bestFit="1" customWidth="1"/>
    <col min="9" max="9" width="18.6640625" style="6" customWidth="1"/>
    <col min="10" max="10" width="16.6640625" style="6" customWidth="1"/>
    <col min="11" max="11" width="14.83203125" style="6" bestFit="1" customWidth="1"/>
    <col min="12" max="12" width="14.6640625" style="6" bestFit="1" customWidth="1"/>
    <col min="13" max="13" width="14.5" style="6" customWidth="1"/>
    <col min="14" max="14" width="15.33203125" style="6" customWidth="1"/>
    <col min="15" max="16" width="14.5" style="6" customWidth="1"/>
    <col min="17" max="16384" width="11.1640625" style="6"/>
  </cols>
  <sheetData>
    <row r="1" spans="2:18" ht="216" customHeight="1" x14ac:dyDescent="0.25">
      <c r="B1" s="14" t="s">
        <v>55</v>
      </c>
      <c r="C1" s="14"/>
      <c r="D1" s="14"/>
      <c r="E1" s="14"/>
      <c r="F1" s="14"/>
      <c r="G1" s="14"/>
      <c r="H1" s="14"/>
      <c r="I1" s="14"/>
    </row>
    <row r="4" spans="2:18" x14ac:dyDescent="0.25">
      <c r="C4" s="67" t="s">
        <v>8</v>
      </c>
      <c r="D4" s="68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2:18" x14ac:dyDescent="0.25">
      <c r="C5" s="70" t="s">
        <v>9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2"/>
    </row>
    <row r="11" spans="2:18" x14ac:dyDescent="0.25">
      <c r="C11" s="6" t="s">
        <v>16</v>
      </c>
      <c r="D11" s="15" t="s">
        <v>0</v>
      </c>
      <c r="E11" s="16">
        <v>44562</v>
      </c>
      <c r="F11" s="16">
        <v>44593</v>
      </c>
      <c r="G11" s="16">
        <v>44621</v>
      </c>
      <c r="H11" s="16">
        <v>44652</v>
      </c>
      <c r="I11" s="16">
        <v>44682</v>
      </c>
      <c r="J11" s="16">
        <v>44713</v>
      </c>
      <c r="K11" s="16">
        <v>44743</v>
      </c>
      <c r="L11" s="16">
        <v>44774</v>
      </c>
      <c r="M11" s="16">
        <v>44805</v>
      </c>
      <c r="N11" s="16">
        <v>44835</v>
      </c>
      <c r="O11" s="16">
        <v>44866</v>
      </c>
      <c r="P11" s="16">
        <v>44896</v>
      </c>
      <c r="Q11" s="17"/>
      <c r="R11" s="6" t="s">
        <v>11</v>
      </c>
    </row>
    <row r="12" spans="2:18" x14ac:dyDescent="0.25">
      <c r="D12" s="18" t="s">
        <v>1</v>
      </c>
      <c r="E12" s="19">
        <v>263800</v>
      </c>
      <c r="F12" s="19">
        <v>492366</v>
      </c>
      <c r="G12" s="19">
        <v>424786</v>
      </c>
      <c r="H12" s="19">
        <v>277572</v>
      </c>
      <c r="I12" s="19">
        <v>309968</v>
      </c>
      <c r="J12" s="19">
        <v>391885</v>
      </c>
      <c r="K12" s="19">
        <v>497580</v>
      </c>
      <c r="L12" s="19">
        <v>327891</v>
      </c>
      <c r="M12" s="19">
        <v>309896</v>
      </c>
      <c r="N12" s="19">
        <v>636247</v>
      </c>
      <c r="O12" s="19">
        <v>861694</v>
      </c>
      <c r="P12" s="19">
        <v>953374</v>
      </c>
      <c r="Q12" s="20"/>
    </row>
    <row r="13" spans="2:18" x14ac:dyDescent="0.25">
      <c r="D13" s="18" t="s">
        <v>2</v>
      </c>
      <c r="E13" s="19">
        <v>294315</v>
      </c>
      <c r="F13" s="19">
        <v>312374</v>
      </c>
      <c r="G13" s="19">
        <v>391183</v>
      </c>
      <c r="H13" s="19">
        <v>434960</v>
      </c>
      <c r="I13" s="19">
        <v>438772</v>
      </c>
      <c r="J13" s="19">
        <v>288387</v>
      </c>
      <c r="K13" s="19">
        <v>413709</v>
      </c>
      <c r="L13" s="19">
        <v>332810</v>
      </c>
      <c r="M13" s="19">
        <v>282658</v>
      </c>
      <c r="N13" s="19">
        <v>729171</v>
      </c>
      <c r="O13" s="19">
        <v>927162</v>
      </c>
      <c r="P13" s="19">
        <v>720103</v>
      </c>
      <c r="Q13" s="20"/>
    </row>
    <row r="14" spans="2:18" x14ac:dyDescent="0.25">
      <c r="D14" s="18" t="s">
        <v>3</v>
      </c>
      <c r="E14" s="19">
        <v>898785</v>
      </c>
      <c r="F14" s="19">
        <v>851612</v>
      </c>
      <c r="G14" s="19">
        <v>999230</v>
      </c>
      <c r="H14" s="19">
        <v>835727</v>
      </c>
      <c r="I14" s="19">
        <v>785051</v>
      </c>
      <c r="J14" s="19">
        <v>796760</v>
      </c>
      <c r="K14" s="19">
        <v>528539</v>
      </c>
      <c r="L14" s="19">
        <v>941742</v>
      </c>
      <c r="M14" s="19">
        <v>727769</v>
      </c>
      <c r="N14" s="19">
        <v>1490451</v>
      </c>
      <c r="O14" s="19">
        <v>1889813</v>
      </c>
      <c r="P14" s="19">
        <v>1893095</v>
      </c>
      <c r="Q14" s="20"/>
    </row>
    <row r="15" spans="2:18" x14ac:dyDescent="0.25">
      <c r="D15" s="18" t="s">
        <v>4</v>
      </c>
      <c r="E15" s="19">
        <v>134680</v>
      </c>
      <c r="F15" s="19">
        <v>72234</v>
      </c>
      <c r="G15" s="19">
        <v>131934</v>
      </c>
      <c r="H15" s="19">
        <v>137912</v>
      </c>
      <c r="I15" s="19">
        <v>142028</v>
      </c>
      <c r="J15" s="19">
        <v>69507</v>
      </c>
      <c r="K15" s="19">
        <v>87944</v>
      </c>
      <c r="L15" s="19">
        <v>102032</v>
      </c>
      <c r="M15" s="19">
        <v>54602</v>
      </c>
      <c r="N15" s="19">
        <v>236124</v>
      </c>
      <c r="O15" s="19">
        <v>272509</v>
      </c>
      <c r="P15" s="19">
        <v>219511</v>
      </c>
      <c r="Q15" s="20"/>
    </row>
    <row r="16" spans="2:18" x14ac:dyDescent="0.25">
      <c r="D16" s="18" t="s">
        <v>5</v>
      </c>
      <c r="E16" s="19">
        <v>9681</v>
      </c>
      <c r="F16" s="19">
        <v>7285</v>
      </c>
      <c r="G16" s="19">
        <v>9434</v>
      </c>
      <c r="H16" s="19">
        <v>6596</v>
      </c>
      <c r="I16" s="19">
        <v>8638</v>
      </c>
      <c r="J16" s="19">
        <v>8374</v>
      </c>
      <c r="K16" s="19">
        <v>5079</v>
      </c>
      <c r="L16" s="19">
        <v>8589</v>
      </c>
      <c r="M16" s="19">
        <v>9671</v>
      </c>
      <c r="N16" s="19">
        <v>9437</v>
      </c>
      <c r="O16" s="19">
        <v>6062</v>
      </c>
      <c r="P16" s="19">
        <v>7928</v>
      </c>
      <c r="Q16" s="20"/>
    </row>
    <row r="17" spans="3:18" ht="20" thickBot="1" x14ac:dyDescent="0.3"/>
    <row r="18" spans="3:18" ht="20" thickBot="1" x14ac:dyDescent="0.3">
      <c r="C18" s="95" t="s">
        <v>56</v>
      </c>
    </row>
    <row r="19" spans="3:18" x14ac:dyDescent="0.25">
      <c r="C19" s="92" t="s">
        <v>20</v>
      </c>
      <c r="D19" s="3"/>
      <c r="E19" s="21">
        <f>SUM(E12:E16)</f>
        <v>1601261</v>
      </c>
      <c r="F19" s="22">
        <f>SUM(F12:F16)</f>
        <v>1735871</v>
      </c>
      <c r="G19" s="22">
        <f>SUM(G12:G16)</f>
        <v>1956567</v>
      </c>
      <c r="H19" s="22">
        <f>SUM(H12:H16)</f>
        <v>1692767</v>
      </c>
      <c r="I19" s="22">
        <f>SUM(I12:I16)</f>
        <v>1684457</v>
      </c>
      <c r="J19" s="22">
        <f>SUM(J12:J16)</f>
        <v>1554913</v>
      </c>
      <c r="K19" s="22">
        <f>SUM(K12:K16)</f>
        <v>1532851</v>
      </c>
      <c r="L19" s="22">
        <f>SUM(L12:L16)</f>
        <v>1713064</v>
      </c>
      <c r="M19" s="22">
        <f>SUM(M12:M16)</f>
        <v>1384596</v>
      </c>
      <c r="N19" s="22">
        <f>SUM(N12:N16)</f>
        <v>3101430</v>
      </c>
      <c r="O19" s="22">
        <f>SUM(O12:O16)</f>
        <v>3957240</v>
      </c>
      <c r="P19" s="23">
        <f>SUM(P12:P16)</f>
        <v>3794011</v>
      </c>
    </row>
    <row r="20" spans="3:18" x14ac:dyDescent="0.25">
      <c r="C20" s="83" t="s">
        <v>15</v>
      </c>
      <c r="D20" s="84"/>
      <c r="E20" s="79">
        <v>200000</v>
      </c>
      <c r="F20" s="19">
        <v>200000</v>
      </c>
      <c r="G20" s="19">
        <v>200000</v>
      </c>
      <c r="H20" s="19">
        <v>200000</v>
      </c>
      <c r="I20" s="19">
        <v>200000</v>
      </c>
      <c r="J20" s="19">
        <v>200000</v>
      </c>
      <c r="K20" s="19">
        <v>200000</v>
      </c>
      <c r="L20" s="19">
        <v>200000</v>
      </c>
      <c r="M20" s="19">
        <v>200000</v>
      </c>
      <c r="N20" s="19">
        <v>200000</v>
      </c>
      <c r="O20" s="19">
        <v>200000</v>
      </c>
      <c r="P20" s="80">
        <v>200000</v>
      </c>
    </row>
    <row r="21" spans="3:18" x14ac:dyDescent="0.25">
      <c r="C21" s="81" t="s">
        <v>49</v>
      </c>
      <c r="D21" s="82"/>
      <c r="E21" s="25">
        <f>SUM(E19:E20)</f>
        <v>1801261</v>
      </c>
      <c r="F21" s="26">
        <f>SUM(F19:F20)</f>
        <v>1935871</v>
      </c>
      <c r="G21" s="26">
        <f>SUM(G19:G20)</f>
        <v>2156567</v>
      </c>
      <c r="H21" s="26">
        <f>SUM(H19:H20)</f>
        <v>1892767</v>
      </c>
      <c r="I21" s="26">
        <f>SUM(I19:I20)</f>
        <v>1884457</v>
      </c>
      <c r="J21" s="26">
        <f>SUM(J19:J20)</f>
        <v>1754913</v>
      </c>
      <c r="K21" s="26">
        <f>SUM(K19:K20)</f>
        <v>1732851</v>
      </c>
      <c r="L21" s="26">
        <f>SUM(L19:L20)</f>
        <v>1913064</v>
      </c>
      <c r="M21" s="26">
        <f>SUM(M19:M20)</f>
        <v>1584596</v>
      </c>
      <c r="N21" s="26">
        <f>SUM(N19:N20)</f>
        <v>3301430</v>
      </c>
      <c r="O21" s="26">
        <f>SUM(O19:O20)</f>
        <v>4157240</v>
      </c>
      <c r="P21" s="27">
        <f>SUM(P19:P20)</f>
        <v>3994011</v>
      </c>
    </row>
    <row r="22" spans="3:18" x14ac:dyDescent="0.25">
      <c r="C22" s="4" t="s">
        <v>42</v>
      </c>
      <c r="D22" s="5"/>
      <c r="E22" s="28">
        <f>((E21-E19)/E19)</f>
        <v>0.12490156195648305</v>
      </c>
      <c r="F22" s="28">
        <f t="shared" ref="F22:P22" si="0">((F21-F19)/F19)</f>
        <v>0.11521593482464999</v>
      </c>
      <c r="G22" s="28">
        <f t="shared" si="0"/>
        <v>0.10221985753618455</v>
      </c>
      <c r="H22" s="28">
        <f t="shared" si="0"/>
        <v>0.11814975126523615</v>
      </c>
      <c r="I22" s="28">
        <f t="shared" si="0"/>
        <v>0.11873262422252394</v>
      </c>
      <c r="J22" s="28">
        <f t="shared" si="0"/>
        <v>0.12862455970205408</v>
      </c>
      <c r="K22" s="28">
        <f t="shared" si="0"/>
        <v>0.13047582576519179</v>
      </c>
      <c r="L22" s="28">
        <f t="shared" si="0"/>
        <v>0.11674987040764384</v>
      </c>
      <c r="M22" s="28">
        <f t="shared" si="0"/>
        <v>0.14444646669497818</v>
      </c>
      <c r="N22" s="28">
        <f t="shared" si="0"/>
        <v>6.4486382088262517E-2</v>
      </c>
      <c r="O22" s="28">
        <f t="shared" si="0"/>
        <v>5.0540275545582276E-2</v>
      </c>
      <c r="P22" s="28">
        <f t="shared" si="0"/>
        <v>5.2714660026025227E-2</v>
      </c>
    </row>
    <row r="23" spans="3:18" x14ac:dyDescent="0.25">
      <c r="F23" s="6" t="s">
        <v>16</v>
      </c>
    </row>
    <row r="24" spans="3:18" ht="20" thickBot="1" x14ac:dyDescent="0.3"/>
    <row r="25" spans="3:18" ht="61" thickBot="1" x14ac:dyDescent="0.3">
      <c r="C25" s="96" t="s">
        <v>57</v>
      </c>
    </row>
    <row r="26" spans="3:18" x14ac:dyDescent="0.25">
      <c r="C26" s="7" t="s">
        <v>14</v>
      </c>
      <c r="D26" s="8"/>
      <c r="E26" s="21">
        <f>SUM(E19:P19)/12</f>
        <v>2142419</v>
      </c>
      <c r="F26" s="29"/>
      <c r="G26" s="30" t="s">
        <v>32</v>
      </c>
      <c r="H26" s="29"/>
      <c r="I26" s="31"/>
    </row>
    <row r="27" spans="3:18" x14ac:dyDescent="0.25">
      <c r="C27" s="85" t="s">
        <v>13</v>
      </c>
      <c r="D27" s="86"/>
      <c r="E27" s="32">
        <f>SUM(E21:P21)/12</f>
        <v>2342419</v>
      </c>
      <c r="F27" s="4"/>
      <c r="G27" s="33" t="s">
        <v>33</v>
      </c>
      <c r="H27" s="5"/>
      <c r="I27" s="34"/>
    </row>
    <row r="28" spans="3:18" x14ac:dyDescent="0.25">
      <c r="C28" s="4" t="s">
        <v>54</v>
      </c>
      <c r="D28" s="5"/>
      <c r="E28" s="28">
        <f>((E27-E26)/E26)</f>
        <v>9.3352420791637858E-2</v>
      </c>
    </row>
    <row r="30" spans="3:18" x14ac:dyDescent="0.25">
      <c r="F30" s="6" t="s">
        <v>16</v>
      </c>
    </row>
    <row r="32" spans="3:18" x14ac:dyDescent="0.25">
      <c r="D32" s="15" t="s">
        <v>6</v>
      </c>
      <c r="E32" s="16">
        <v>44562</v>
      </c>
      <c r="F32" s="16">
        <v>44593</v>
      </c>
      <c r="G32" s="16">
        <v>44621</v>
      </c>
      <c r="H32" s="16">
        <v>44652</v>
      </c>
      <c r="I32" s="16">
        <v>44682</v>
      </c>
      <c r="J32" s="16">
        <v>44713</v>
      </c>
      <c r="K32" s="16">
        <v>44743</v>
      </c>
      <c r="L32" s="16">
        <v>44774</v>
      </c>
      <c r="M32" s="16">
        <v>44805</v>
      </c>
      <c r="N32" s="16">
        <v>44835</v>
      </c>
      <c r="O32" s="16">
        <v>44866</v>
      </c>
      <c r="P32" s="16">
        <v>44896</v>
      </c>
      <c r="Q32" s="17"/>
      <c r="R32" s="6" t="s">
        <v>10</v>
      </c>
    </row>
    <row r="33" spans="3:16" x14ac:dyDescent="0.25">
      <c r="D33" s="18" t="s">
        <v>1</v>
      </c>
      <c r="E33" s="18">
        <v>4868</v>
      </c>
      <c r="F33" s="18">
        <v>4056</v>
      </c>
      <c r="G33" s="18">
        <v>2894</v>
      </c>
      <c r="H33" s="18">
        <v>2543</v>
      </c>
      <c r="I33" s="18">
        <v>4041</v>
      </c>
      <c r="J33" s="18">
        <v>4730</v>
      </c>
      <c r="K33" s="18">
        <v>3095</v>
      </c>
      <c r="L33" s="18">
        <v>3538</v>
      </c>
      <c r="M33" s="18">
        <v>2630</v>
      </c>
      <c r="N33" s="18">
        <v>7023</v>
      </c>
      <c r="O33" s="18">
        <v>5049</v>
      </c>
      <c r="P33" s="18">
        <v>6261</v>
      </c>
    </row>
    <row r="34" spans="3:16" x14ac:dyDescent="0.25">
      <c r="D34" s="18" t="s">
        <v>2</v>
      </c>
      <c r="E34" s="18">
        <v>2815</v>
      </c>
      <c r="F34" s="18">
        <v>4709</v>
      </c>
      <c r="G34" s="18">
        <v>4400</v>
      </c>
      <c r="H34" s="18">
        <v>4424</v>
      </c>
      <c r="I34" s="18">
        <v>2658</v>
      </c>
      <c r="J34" s="18">
        <v>2707</v>
      </c>
      <c r="K34" s="18">
        <v>4181</v>
      </c>
      <c r="L34" s="18">
        <v>2558</v>
      </c>
      <c r="M34" s="18">
        <v>2960</v>
      </c>
      <c r="N34" s="18">
        <v>6563</v>
      </c>
      <c r="O34" s="18">
        <v>6109</v>
      </c>
      <c r="P34" s="18">
        <v>7471</v>
      </c>
    </row>
    <row r="35" spans="3:16" ht="16" customHeight="1" x14ac:dyDescent="0.25">
      <c r="D35" s="18" t="s">
        <v>3</v>
      </c>
      <c r="E35" s="18">
        <v>9347</v>
      </c>
      <c r="F35" s="18">
        <v>5412</v>
      </c>
      <c r="G35" s="18">
        <v>5881</v>
      </c>
      <c r="H35" s="18">
        <v>7843</v>
      </c>
      <c r="I35" s="18">
        <v>6027</v>
      </c>
      <c r="J35" s="18">
        <v>9745</v>
      </c>
      <c r="K35" s="18">
        <v>5176</v>
      </c>
      <c r="L35" s="18">
        <v>6646</v>
      </c>
      <c r="M35" s="18">
        <v>9615</v>
      </c>
      <c r="N35" s="18">
        <v>12845</v>
      </c>
      <c r="O35" s="18">
        <v>12863</v>
      </c>
      <c r="P35" s="18">
        <v>19255</v>
      </c>
    </row>
    <row r="36" spans="3:16" ht="16" customHeight="1" x14ac:dyDescent="0.25">
      <c r="D36" s="18" t="s">
        <v>4</v>
      </c>
      <c r="E36" s="18">
        <v>1419</v>
      </c>
      <c r="F36" s="18">
        <v>1482</v>
      </c>
      <c r="G36" s="18">
        <v>648</v>
      </c>
      <c r="H36" s="18">
        <v>1212</v>
      </c>
      <c r="I36" s="18">
        <v>1381</v>
      </c>
      <c r="J36" s="18">
        <v>1220</v>
      </c>
      <c r="K36" s="18">
        <v>748</v>
      </c>
      <c r="L36" s="18">
        <v>1354</v>
      </c>
      <c r="M36" s="18">
        <v>1044</v>
      </c>
      <c r="N36" s="18">
        <v>2518</v>
      </c>
      <c r="O36" s="18">
        <v>2213</v>
      </c>
      <c r="P36" s="18">
        <v>1511</v>
      </c>
    </row>
    <row r="37" spans="3:16" x14ac:dyDescent="0.25">
      <c r="D37" s="18" t="s">
        <v>5</v>
      </c>
      <c r="E37" s="18">
        <v>61</v>
      </c>
      <c r="F37" s="18">
        <v>59</v>
      </c>
      <c r="G37" s="18">
        <v>99</v>
      </c>
      <c r="H37" s="18">
        <v>95</v>
      </c>
      <c r="I37" s="18">
        <v>73</v>
      </c>
      <c r="J37" s="18">
        <v>93</v>
      </c>
      <c r="K37" s="18">
        <v>74</v>
      </c>
      <c r="L37" s="18">
        <v>94</v>
      </c>
      <c r="M37" s="18">
        <v>64</v>
      </c>
      <c r="N37" s="18">
        <v>50</v>
      </c>
      <c r="O37" s="18">
        <v>67</v>
      </c>
      <c r="P37" s="18">
        <v>69</v>
      </c>
    </row>
    <row r="38" spans="3:16" ht="20" thickBot="1" x14ac:dyDescent="0.3"/>
    <row r="39" spans="3:16" ht="20" thickBot="1" x14ac:dyDescent="0.3">
      <c r="C39" s="97" t="s">
        <v>58</v>
      </c>
      <c r="D39" s="98"/>
    </row>
    <row r="40" spans="3:16" x14ac:dyDescent="0.25">
      <c r="C40" s="93" t="s">
        <v>17</v>
      </c>
      <c r="D40" s="94"/>
      <c r="E40" s="35">
        <f>SUM(E33:E37)</f>
        <v>18510</v>
      </c>
      <c r="F40" s="36">
        <f t="shared" ref="F40:P40" si="1">SUM(F33:F37)</f>
        <v>15718</v>
      </c>
      <c r="G40" s="36">
        <f t="shared" si="1"/>
        <v>13922</v>
      </c>
      <c r="H40" s="36">
        <f t="shared" si="1"/>
        <v>16117</v>
      </c>
      <c r="I40" s="36">
        <f t="shared" si="1"/>
        <v>14180</v>
      </c>
      <c r="J40" s="36">
        <f t="shared" si="1"/>
        <v>18495</v>
      </c>
      <c r="K40" s="36">
        <f t="shared" si="1"/>
        <v>13274</v>
      </c>
      <c r="L40" s="36">
        <f t="shared" si="1"/>
        <v>14190</v>
      </c>
      <c r="M40" s="36">
        <f t="shared" si="1"/>
        <v>16313</v>
      </c>
      <c r="N40" s="36">
        <f t="shared" si="1"/>
        <v>28999</v>
      </c>
      <c r="O40" s="36">
        <f t="shared" si="1"/>
        <v>26301</v>
      </c>
      <c r="P40" s="37">
        <f t="shared" si="1"/>
        <v>34567</v>
      </c>
    </row>
    <row r="42" spans="3:16" x14ac:dyDescent="0.25">
      <c r="C42" s="7" t="s">
        <v>19</v>
      </c>
      <c r="D42" s="8"/>
      <c r="E42" s="90">
        <f>SUM(E40:P40)/12</f>
        <v>19215.5</v>
      </c>
      <c r="F42" s="76" t="s">
        <v>47</v>
      </c>
      <c r="G42" s="5"/>
      <c r="H42" s="5"/>
      <c r="I42" s="5"/>
      <c r="J42" s="5"/>
      <c r="K42" s="5"/>
      <c r="L42" s="5"/>
      <c r="M42" s="34"/>
    </row>
    <row r="43" spans="3:16" x14ac:dyDescent="0.25">
      <c r="C43" s="81" t="s">
        <v>18</v>
      </c>
      <c r="D43" s="82"/>
      <c r="E43" s="91">
        <v>19215.5</v>
      </c>
      <c r="F43" s="76" t="s">
        <v>43</v>
      </c>
      <c r="G43" s="5"/>
      <c r="H43" s="5"/>
      <c r="I43" s="5"/>
      <c r="J43" s="5"/>
      <c r="K43" s="34"/>
      <c r="L43" s="38"/>
      <c r="M43" s="38"/>
    </row>
    <row r="46" spans="3:16" x14ac:dyDescent="0.25">
      <c r="H46" s="6" t="s">
        <v>16</v>
      </c>
    </row>
    <row r="49" spans="3:18" x14ac:dyDescent="0.25">
      <c r="H49" s="6" t="s">
        <v>16</v>
      </c>
    </row>
    <row r="51" spans="3:18" x14ac:dyDescent="0.25">
      <c r="D51" s="15" t="s">
        <v>7</v>
      </c>
      <c r="E51" s="16">
        <v>44562</v>
      </c>
      <c r="F51" s="16">
        <v>44593</v>
      </c>
      <c r="G51" s="16">
        <v>44621</v>
      </c>
      <c r="H51" s="16">
        <v>44652</v>
      </c>
      <c r="I51" s="16">
        <v>44682</v>
      </c>
      <c r="J51" s="16">
        <v>44713</v>
      </c>
      <c r="K51" s="16">
        <v>44743</v>
      </c>
      <c r="L51" s="16">
        <v>44774</v>
      </c>
      <c r="M51" s="16">
        <v>44805</v>
      </c>
      <c r="N51" s="16">
        <v>44835</v>
      </c>
      <c r="O51" s="16">
        <v>44866</v>
      </c>
      <c r="P51" s="16">
        <v>44896</v>
      </c>
      <c r="Q51" s="17"/>
      <c r="R51" s="6" t="s">
        <v>12</v>
      </c>
    </row>
    <row r="52" spans="3:18" x14ac:dyDescent="0.25">
      <c r="D52" s="18" t="s">
        <v>1</v>
      </c>
      <c r="E52" s="39">
        <v>1217</v>
      </c>
      <c r="F52" s="39">
        <v>1014</v>
      </c>
      <c r="G52" s="39">
        <v>752.44</v>
      </c>
      <c r="H52" s="39">
        <v>737.46999999999991</v>
      </c>
      <c r="I52" s="39">
        <v>1212.3</v>
      </c>
      <c r="J52" s="39">
        <v>1277.1000000000001</v>
      </c>
      <c r="K52" s="39">
        <v>866.60000000000014</v>
      </c>
      <c r="L52" s="39">
        <v>884.5</v>
      </c>
      <c r="M52" s="39">
        <v>657.5</v>
      </c>
      <c r="N52" s="39">
        <v>2106.9</v>
      </c>
      <c r="O52" s="39">
        <v>1514.7</v>
      </c>
      <c r="P52" s="39">
        <v>1690.47</v>
      </c>
      <c r="Q52" s="40"/>
    </row>
    <row r="53" spans="3:18" x14ac:dyDescent="0.25">
      <c r="D53" s="18" t="s">
        <v>2</v>
      </c>
      <c r="E53" s="39">
        <v>760.05000000000007</v>
      </c>
      <c r="F53" s="39">
        <v>1318.5200000000002</v>
      </c>
      <c r="G53" s="39">
        <v>1144</v>
      </c>
      <c r="H53" s="39">
        <v>1194.48</v>
      </c>
      <c r="I53" s="39">
        <v>797.4</v>
      </c>
      <c r="J53" s="39">
        <v>730.8900000000001</v>
      </c>
      <c r="K53" s="39">
        <v>1254.3</v>
      </c>
      <c r="L53" s="39">
        <v>690.66000000000008</v>
      </c>
      <c r="M53" s="39">
        <v>888</v>
      </c>
      <c r="N53" s="39">
        <v>1903.27</v>
      </c>
      <c r="O53" s="39">
        <v>1588.3400000000001</v>
      </c>
      <c r="P53" s="39">
        <v>2241.2999999999997</v>
      </c>
      <c r="Q53" s="40"/>
    </row>
    <row r="54" spans="3:18" x14ac:dyDescent="0.25">
      <c r="D54" s="18" t="s">
        <v>3</v>
      </c>
      <c r="E54" s="39">
        <v>3738.8</v>
      </c>
      <c r="F54" s="39">
        <v>1948.32</v>
      </c>
      <c r="G54" s="39">
        <v>1940.73</v>
      </c>
      <c r="H54" s="39">
        <v>2666.6200000000003</v>
      </c>
      <c r="I54" s="39">
        <v>1868.37</v>
      </c>
      <c r="J54" s="39">
        <v>3898</v>
      </c>
      <c r="K54" s="39">
        <v>1915.12</v>
      </c>
      <c r="L54" s="39">
        <v>2459.02</v>
      </c>
      <c r="M54" s="39">
        <v>3365.25</v>
      </c>
      <c r="N54" s="39">
        <v>5138</v>
      </c>
      <c r="O54" s="39">
        <v>4502.0499999999993</v>
      </c>
      <c r="P54" s="39">
        <v>7124.35</v>
      </c>
      <c r="Q54" s="40"/>
    </row>
    <row r="55" spans="3:18" x14ac:dyDescent="0.25">
      <c r="D55" s="18" t="s">
        <v>4</v>
      </c>
      <c r="E55" s="39">
        <v>326.37</v>
      </c>
      <c r="F55" s="39">
        <v>311.21999999999997</v>
      </c>
      <c r="G55" s="39">
        <v>149.04000000000002</v>
      </c>
      <c r="H55" s="39">
        <v>206.04000000000002</v>
      </c>
      <c r="I55" s="39">
        <v>345.25</v>
      </c>
      <c r="J55" s="39">
        <v>292.8</v>
      </c>
      <c r="K55" s="39">
        <v>179.51999999999998</v>
      </c>
      <c r="L55" s="39">
        <v>203.1</v>
      </c>
      <c r="M55" s="39">
        <v>208.8</v>
      </c>
      <c r="N55" s="39">
        <v>478.42</v>
      </c>
      <c r="O55" s="39">
        <v>398.34</v>
      </c>
      <c r="P55" s="39">
        <v>332.42</v>
      </c>
      <c r="Q55" s="40"/>
    </row>
    <row r="56" spans="3:18" x14ac:dyDescent="0.25">
      <c r="D56" s="18" t="s">
        <v>5</v>
      </c>
      <c r="E56" s="39">
        <v>4.2700000000000005</v>
      </c>
      <c r="F56" s="39">
        <v>4.1300000000000008</v>
      </c>
      <c r="G56" s="39">
        <v>5.9399999999999995</v>
      </c>
      <c r="H56" s="39">
        <v>8.5499999999999989</v>
      </c>
      <c r="I56" s="39">
        <v>6.5699999999999994</v>
      </c>
      <c r="J56" s="39">
        <v>7.44</v>
      </c>
      <c r="K56" s="39">
        <v>4.4399999999999995</v>
      </c>
      <c r="L56" s="39">
        <v>7.5200000000000005</v>
      </c>
      <c r="M56" s="39">
        <v>6.4</v>
      </c>
      <c r="N56" s="39">
        <v>4</v>
      </c>
      <c r="O56" s="39">
        <v>5.36</v>
      </c>
      <c r="P56" s="39">
        <v>6.9</v>
      </c>
      <c r="Q56" s="40"/>
    </row>
    <row r="57" spans="3:18" ht="20" thickBot="1" x14ac:dyDescent="0.3"/>
    <row r="58" spans="3:18" ht="20" thickBot="1" x14ac:dyDescent="0.3">
      <c r="C58" s="97" t="s">
        <v>59</v>
      </c>
      <c r="D58" s="98"/>
    </row>
    <row r="59" spans="3:18" x14ac:dyDescent="0.25">
      <c r="D59" s="99" t="s">
        <v>21</v>
      </c>
      <c r="E59" s="41">
        <f>SUM(E52:E56)</f>
        <v>6046.4900000000007</v>
      </c>
      <c r="F59" s="42">
        <f>SUM(F52:F56)</f>
        <v>4596.1900000000005</v>
      </c>
      <c r="G59" s="42">
        <f>SUM(G52:G56)</f>
        <v>3992.15</v>
      </c>
      <c r="H59" s="42">
        <f>SUM(H52:H56)</f>
        <v>4813.16</v>
      </c>
      <c r="I59" s="42">
        <f>SUM(I52:I56)</f>
        <v>4229.8899999999994</v>
      </c>
      <c r="J59" s="42">
        <f>SUM(J52:J56)</f>
        <v>6206.23</v>
      </c>
      <c r="K59" s="42">
        <f>SUM(K52:K56)</f>
        <v>4219.9799999999996</v>
      </c>
      <c r="L59" s="42">
        <f>SUM(L52:L56)</f>
        <v>4244.8000000000011</v>
      </c>
      <c r="M59" s="42">
        <f>SUM(M52:M56)</f>
        <v>5125.95</v>
      </c>
      <c r="N59" s="42">
        <f>SUM(N52:N56)</f>
        <v>9630.59</v>
      </c>
      <c r="O59" s="42">
        <f>SUM(O52:O56)</f>
        <v>8008.7899999999991</v>
      </c>
      <c r="P59" s="43">
        <f>SUM(P52:P56)</f>
        <v>11395.439999999999</v>
      </c>
    </row>
    <row r="61" spans="3:18" x14ac:dyDescent="0.25">
      <c r="D61" s="7" t="s">
        <v>22</v>
      </c>
      <c r="E61" s="8"/>
      <c r="F61" s="78">
        <f>SUM(E59:P59)/12</f>
        <v>6042.4716666666654</v>
      </c>
      <c r="G61" s="74" t="s">
        <v>46</v>
      </c>
      <c r="H61" s="29"/>
      <c r="I61" s="29"/>
      <c r="J61" s="29"/>
      <c r="K61" s="31"/>
    </row>
    <row r="62" spans="3:18" x14ac:dyDescent="0.25">
      <c r="D62" s="81" t="s">
        <v>23</v>
      </c>
      <c r="E62" s="82"/>
      <c r="F62" s="44">
        <f>(F61)/E42</f>
        <v>0.3144582064826138</v>
      </c>
      <c r="G62" s="75" t="s">
        <v>44</v>
      </c>
      <c r="H62" s="5"/>
      <c r="I62" s="5"/>
      <c r="J62" s="5"/>
      <c r="K62" s="34"/>
    </row>
    <row r="65" spans="4:16" x14ac:dyDescent="0.25">
      <c r="D65" s="9" t="s">
        <v>24</v>
      </c>
      <c r="E65" s="10"/>
      <c r="F65" s="47">
        <f>(F62 + 5%* F62)</f>
        <v>0.3301811168067445</v>
      </c>
      <c r="G65" s="4"/>
      <c r="H65" s="33" t="s">
        <v>29</v>
      </c>
      <c r="I65" s="5"/>
      <c r="J65" s="5"/>
      <c r="K65" s="34"/>
    </row>
    <row r="66" spans="4:16" x14ac:dyDescent="0.25">
      <c r="D66" s="87" t="s">
        <v>25</v>
      </c>
      <c r="E66" s="88"/>
      <c r="F66" s="77">
        <f>(E43*F65)</f>
        <v>6344.5952499999994</v>
      </c>
      <c r="G66" s="45"/>
      <c r="H66" s="48" t="s">
        <v>45</v>
      </c>
      <c r="I66" s="45"/>
      <c r="J66" s="45"/>
      <c r="K66" s="34"/>
    </row>
    <row r="67" spans="4:16" x14ac:dyDescent="0.25">
      <c r="F67" s="6" t="s">
        <v>16</v>
      </c>
    </row>
    <row r="69" spans="4:16" x14ac:dyDescent="0.25">
      <c r="D69" s="11" t="s">
        <v>38</v>
      </c>
      <c r="E69" s="12"/>
      <c r="F69" s="41">
        <f>(F66-F61)</f>
        <v>302.12358333333395</v>
      </c>
      <c r="G69" s="5"/>
      <c r="H69" s="33" t="s">
        <v>28</v>
      </c>
      <c r="I69" s="5"/>
      <c r="J69" s="5"/>
      <c r="K69" s="34"/>
      <c r="P69" s="6" t="s">
        <v>16</v>
      </c>
    </row>
    <row r="73" spans="4:16" x14ac:dyDescent="0.25">
      <c r="D73" s="13" t="s">
        <v>34</v>
      </c>
      <c r="E73" s="3"/>
      <c r="F73" s="49">
        <f>(E26/F61)</f>
        <v>354.56004068975091</v>
      </c>
      <c r="G73" s="4"/>
      <c r="H73" s="33" t="s">
        <v>30</v>
      </c>
      <c r="I73" s="5"/>
      <c r="J73" s="5"/>
      <c r="K73" s="34"/>
      <c r="L73" s="31"/>
    </row>
    <row r="74" spans="4:16" x14ac:dyDescent="0.25">
      <c r="D74" s="81" t="s">
        <v>26</v>
      </c>
      <c r="E74" s="82"/>
      <c r="F74" s="50">
        <f>(E27/F66)</f>
        <v>369.19912267059118</v>
      </c>
      <c r="G74" s="51"/>
      <c r="H74" s="48" t="s">
        <v>31</v>
      </c>
      <c r="I74" s="45"/>
      <c r="J74" s="45"/>
      <c r="K74" s="46"/>
      <c r="L74" s="46"/>
    </row>
    <row r="77" spans="4:16" x14ac:dyDescent="0.25">
      <c r="E77" s="2" t="s">
        <v>35</v>
      </c>
      <c r="F77" s="52">
        <f>((F74-F73)/F73)</f>
        <v>4.1288019801559772E-2</v>
      </c>
      <c r="G77" s="5"/>
      <c r="H77" s="33" t="s">
        <v>27</v>
      </c>
      <c r="I77" s="5"/>
      <c r="J77" s="5"/>
      <c r="K77" s="34"/>
    </row>
    <row r="82" spans="5:10" ht="19" customHeight="1" x14ac:dyDescent="0.25">
      <c r="E82" s="89" t="s">
        <v>48</v>
      </c>
      <c r="F82" s="89"/>
      <c r="G82" s="89"/>
      <c r="H82" s="89"/>
      <c r="I82" s="89"/>
      <c r="J82" s="89"/>
    </row>
    <row r="83" spans="5:10" x14ac:dyDescent="0.25">
      <c r="G83" s="53"/>
    </row>
    <row r="84" spans="5:10" x14ac:dyDescent="0.25">
      <c r="E84" s="1" t="s">
        <v>36</v>
      </c>
      <c r="F84" s="54">
        <f xml:space="preserve"> (200000/F69)</f>
        <v>661.98076228739592</v>
      </c>
      <c r="G84" s="5"/>
      <c r="H84" s="33" t="s">
        <v>41</v>
      </c>
      <c r="I84" s="5"/>
      <c r="J84" s="34"/>
    </row>
    <row r="86" spans="5:10" x14ac:dyDescent="0.25">
      <c r="E86" s="73" t="s">
        <v>37</v>
      </c>
      <c r="G86" s="6" t="s">
        <v>16</v>
      </c>
    </row>
    <row r="88" spans="5:10" x14ac:dyDescent="0.25">
      <c r="G88" s="53"/>
    </row>
    <row r="89" spans="5:10" ht="80" x14ac:dyDescent="0.25">
      <c r="E89" s="55" t="s">
        <v>40</v>
      </c>
      <c r="F89" s="55" t="s">
        <v>50</v>
      </c>
      <c r="G89" s="55" t="s">
        <v>52</v>
      </c>
      <c r="H89" s="55" t="s">
        <v>51</v>
      </c>
      <c r="I89" s="55" t="s">
        <v>53</v>
      </c>
      <c r="J89" s="56" t="s">
        <v>39</v>
      </c>
    </row>
    <row r="90" spans="5:10" x14ac:dyDescent="0.25">
      <c r="E90" s="57">
        <v>100</v>
      </c>
      <c r="F90" s="24">
        <f>(E90*$F$61)</f>
        <v>604247.16666666651</v>
      </c>
      <c r="G90" s="24">
        <f>(F90-$E$26)</f>
        <v>-1538171.8333333335</v>
      </c>
      <c r="H90" s="24">
        <f>(E90*$F$66)</f>
        <v>634459.52499999991</v>
      </c>
      <c r="I90" s="24">
        <f>(H90-$E$27)</f>
        <v>-1707959.4750000001</v>
      </c>
      <c r="J90" s="19">
        <f>(I90-G90)</f>
        <v>-169787.6416666666</v>
      </c>
    </row>
    <row r="91" spans="5:10" x14ac:dyDescent="0.25">
      <c r="E91" s="57">
        <v>300</v>
      </c>
      <c r="F91" s="24">
        <f>(E91*$F$61)</f>
        <v>1812741.4999999995</v>
      </c>
      <c r="G91" s="24">
        <f>(F91-$E$26)</f>
        <v>-329677.50000000047</v>
      </c>
      <c r="H91" s="24">
        <f>(E91*$F$66)</f>
        <v>1903378.5749999997</v>
      </c>
      <c r="I91" s="24">
        <f>(H91-$E$27)</f>
        <v>-439040.42500000028</v>
      </c>
      <c r="J91" s="19">
        <f t="shared" ref="J91:J111" si="2">(I91-G91)</f>
        <v>-109362.92499999981</v>
      </c>
    </row>
    <row r="92" spans="5:10" ht="20" thickBot="1" x14ac:dyDescent="0.3">
      <c r="E92" s="58">
        <v>500</v>
      </c>
      <c r="F92" s="59">
        <f>(E92*$F$61)</f>
        <v>3021235.8333333326</v>
      </c>
      <c r="G92" s="59">
        <f>(F92-$E$26)</f>
        <v>878816.83333333256</v>
      </c>
      <c r="H92" s="59">
        <f>(E92*$F$66)</f>
        <v>3172297.6249999995</v>
      </c>
      <c r="I92" s="60">
        <f>(H92-$E$27)</f>
        <v>829878.62499999953</v>
      </c>
      <c r="J92" s="61">
        <f t="shared" si="2"/>
        <v>-48938.208333333023</v>
      </c>
    </row>
    <row r="93" spans="5:10" ht="20" thickTop="1" x14ac:dyDescent="0.25">
      <c r="E93" s="62">
        <v>700</v>
      </c>
      <c r="F93" s="63">
        <f>(E93*$F$61)</f>
        <v>4229730.166666666</v>
      </c>
      <c r="G93" s="63">
        <f>(F93-$E$26)</f>
        <v>2087311.166666666</v>
      </c>
      <c r="H93" s="63">
        <f>(E93*$F$66)</f>
        <v>4441216.6749999998</v>
      </c>
      <c r="I93" s="64">
        <f>(H93-$E$27)</f>
        <v>2098797.6749999998</v>
      </c>
      <c r="J93" s="65">
        <f t="shared" si="2"/>
        <v>11486.508333333768</v>
      </c>
    </row>
    <row r="94" spans="5:10" x14ac:dyDescent="0.25">
      <c r="E94" s="57">
        <v>900</v>
      </c>
      <c r="F94" s="24">
        <f>(E94*$F$61)</f>
        <v>5438224.4999999991</v>
      </c>
      <c r="G94" s="24">
        <f>(F94-$E$26)</f>
        <v>3295805.4999999991</v>
      </c>
      <c r="H94" s="24">
        <f>(E94*$F$66)</f>
        <v>5710135.7249999996</v>
      </c>
      <c r="I94" s="24">
        <f>(H94-$E$27)</f>
        <v>3367716.7249999996</v>
      </c>
      <c r="J94" s="19">
        <f t="shared" si="2"/>
        <v>71911.225000000559</v>
      </c>
    </row>
    <row r="95" spans="5:10" x14ac:dyDescent="0.25">
      <c r="E95" s="57">
        <v>1100</v>
      </c>
      <c r="F95" s="24">
        <f>(E95*$F$61)</f>
        <v>6646718.8333333321</v>
      </c>
      <c r="G95" s="24">
        <f>(F95-$E$26)</f>
        <v>4504299.8333333321</v>
      </c>
      <c r="H95" s="24">
        <f>(E95*$F$66)</f>
        <v>6979054.7749999994</v>
      </c>
      <c r="I95" s="24">
        <f>(H95-$E$27)</f>
        <v>4636635.7749999994</v>
      </c>
      <c r="J95" s="19">
        <f t="shared" si="2"/>
        <v>132335.94166666735</v>
      </c>
    </row>
    <row r="96" spans="5:10" x14ac:dyDescent="0.25">
      <c r="E96" s="57">
        <v>1300</v>
      </c>
      <c r="F96" s="24">
        <f>(E96*$F$61)</f>
        <v>7855213.1666666651</v>
      </c>
      <c r="G96" s="24">
        <f>(F96-$E$26)</f>
        <v>5712794.1666666651</v>
      </c>
      <c r="H96" s="24">
        <f>(E96*$F$66)</f>
        <v>8247973.8249999993</v>
      </c>
      <c r="I96" s="24">
        <f>(H96-$E$27)</f>
        <v>5905554.8249999993</v>
      </c>
      <c r="J96" s="19">
        <f t="shared" si="2"/>
        <v>192760.65833333414</v>
      </c>
    </row>
    <row r="97" spans="5:10" x14ac:dyDescent="0.25">
      <c r="E97" s="57">
        <v>1500</v>
      </c>
      <c r="F97" s="24">
        <f>(E97*$F$61)</f>
        <v>9063707.4999999981</v>
      </c>
      <c r="G97" s="24">
        <f>(F97-$E$26)</f>
        <v>6921288.4999999981</v>
      </c>
      <c r="H97" s="24">
        <f>(E97*$F$66)</f>
        <v>9516892.875</v>
      </c>
      <c r="I97" s="24">
        <f>(H97-$E$27)</f>
        <v>7174473.875</v>
      </c>
      <c r="J97" s="19">
        <f t="shared" si="2"/>
        <v>253185.37500000186</v>
      </c>
    </row>
    <row r="98" spans="5:10" x14ac:dyDescent="0.25">
      <c r="E98" s="57">
        <v>1700</v>
      </c>
      <c r="F98" s="24">
        <f>(E98*$F$61)</f>
        <v>10272201.833333332</v>
      </c>
      <c r="G98" s="24">
        <f>(F98-$E$26)</f>
        <v>8129782.8333333321</v>
      </c>
      <c r="H98" s="24">
        <f>(E98*$F$66)</f>
        <v>10785811.924999999</v>
      </c>
      <c r="I98" s="24">
        <f>(H98-$E$27)</f>
        <v>8443392.9249999989</v>
      </c>
      <c r="J98" s="19">
        <f t="shared" si="2"/>
        <v>313610.09166666679</v>
      </c>
    </row>
    <row r="99" spans="5:10" x14ac:dyDescent="0.25">
      <c r="E99" s="57">
        <v>1900</v>
      </c>
      <c r="F99" s="24">
        <f>(E99*$F$61)</f>
        <v>11480696.166666664</v>
      </c>
      <c r="G99" s="24">
        <f>(F99-$E$26)</f>
        <v>9338277.1666666642</v>
      </c>
      <c r="H99" s="24">
        <f>(E99*$F$66)</f>
        <v>12054730.975</v>
      </c>
      <c r="I99" s="24">
        <f>(H99-$E$27)</f>
        <v>9712311.9749999996</v>
      </c>
      <c r="J99" s="19">
        <f t="shared" si="2"/>
        <v>374034.80833333544</v>
      </c>
    </row>
    <row r="100" spans="5:10" x14ac:dyDescent="0.25">
      <c r="E100" s="57">
        <v>2100</v>
      </c>
      <c r="F100" s="24">
        <f>(E100*$F$61)</f>
        <v>12689190.499999998</v>
      </c>
      <c r="G100" s="24">
        <f>(F100-$E$26)</f>
        <v>10546771.499999998</v>
      </c>
      <c r="H100" s="24">
        <f>(E100*$F$66)</f>
        <v>13323650.024999999</v>
      </c>
      <c r="I100" s="24">
        <f>(H100-$E$27)</f>
        <v>10981231.024999999</v>
      </c>
      <c r="J100" s="19">
        <f t="shared" si="2"/>
        <v>434459.52500000037</v>
      </c>
    </row>
    <row r="101" spans="5:10" x14ac:dyDescent="0.25">
      <c r="E101" s="57">
        <v>2300</v>
      </c>
      <c r="F101" s="24">
        <f>(E101*$F$61)</f>
        <v>13897684.83333333</v>
      </c>
      <c r="G101" s="24">
        <f>(F101-$E$26)</f>
        <v>11755265.83333333</v>
      </c>
      <c r="H101" s="24">
        <f>(E101*$F$66)</f>
        <v>14592569.074999999</v>
      </c>
      <c r="I101" s="24">
        <f>(H101-$E$27)</f>
        <v>12250150.074999999</v>
      </c>
      <c r="J101" s="19">
        <f t="shared" si="2"/>
        <v>494884.24166666903</v>
      </c>
    </row>
    <row r="102" spans="5:10" x14ac:dyDescent="0.25">
      <c r="E102" s="57">
        <v>2500</v>
      </c>
      <c r="F102" s="66">
        <f>(E102*$F$61)</f>
        <v>15106179.166666664</v>
      </c>
      <c r="G102" s="24">
        <f>(F102-$E$26)</f>
        <v>12963760.166666664</v>
      </c>
      <c r="H102" s="24">
        <f>(E102*$F$66)</f>
        <v>15861488.124999998</v>
      </c>
      <c r="I102" s="24">
        <f>(H102-$E$27)</f>
        <v>13519069.124999998</v>
      </c>
      <c r="J102" s="19">
        <f t="shared" si="2"/>
        <v>555308.95833333395</v>
      </c>
    </row>
    <row r="103" spans="5:10" x14ac:dyDescent="0.25">
      <c r="E103" s="57">
        <v>2700</v>
      </c>
      <c r="F103" s="64">
        <f>(E103*$F$61)</f>
        <v>16314673.499999996</v>
      </c>
      <c r="G103" s="24">
        <f>(F103-$E$26)</f>
        <v>14172254.499999996</v>
      </c>
      <c r="H103" s="24">
        <f>(E103*$F$66)</f>
        <v>17130407.174999997</v>
      </c>
      <c r="I103" s="24">
        <f>(H103-$E$27)</f>
        <v>14787988.174999997</v>
      </c>
      <c r="J103" s="19">
        <f t="shared" si="2"/>
        <v>615733.67500000075</v>
      </c>
    </row>
    <row r="104" spans="5:10" x14ac:dyDescent="0.25">
      <c r="E104" s="57">
        <v>2900</v>
      </c>
      <c r="F104" s="24">
        <f>(E104*$F$61)</f>
        <v>17523167.833333328</v>
      </c>
      <c r="G104" s="24">
        <f>(F104-$E$26)</f>
        <v>15380748.833333328</v>
      </c>
      <c r="H104" s="24">
        <f>(E104*$F$66)</f>
        <v>18399326.224999998</v>
      </c>
      <c r="I104" s="24">
        <f>(H104-$E$27)</f>
        <v>16056907.224999998</v>
      </c>
      <c r="J104" s="19">
        <f t="shared" si="2"/>
        <v>676158.3916666694</v>
      </c>
    </row>
    <row r="105" spans="5:10" x14ac:dyDescent="0.25">
      <c r="E105" s="57">
        <v>3100</v>
      </c>
      <c r="F105" s="24">
        <f>(E105*$F$61)</f>
        <v>18731662.166666664</v>
      </c>
      <c r="G105" s="24">
        <f>(F105-$E$26)</f>
        <v>16589243.166666664</v>
      </c>
      <c r="H105" s="24">
        <f>(E105*$F$66)</f>
        <v>19668245.274999999</v>
      </c>
      <c r="I105" s="24">
        <f>(H105-$E$27)</f>
        <v>17325826.274999999</v>
      </c>
      <c r="J105" s="19">
        <f t="shared" si="2"/>
        <v>736583.10833333433</v>
      </c>
    </row>
    <row r="106" spans="5:10" x14ac:dyDescent="0.25">
      <c r="E106" s="57">
        <v>3300</v>
      </c>
      <c r="F106" s="24">
        <f>(E106*$F$61)</f>
        <v>19940156.499999996</v>
      </c>
      <c r="G106" s="24">
        <f>(F106-$E$26)</f>
        <v>17797737.499999996</v>
      </c>
      <c r="H106" s="24">
        <f>(E106*$F$66)</f>
        <v>20937164.324999999</v>
      </c>
      <c r="I106" s="24">
        <f>(H106-$E$27)</f>
        <v>18594745.324999999</v>
      </c>
      <c r="J106" s="19">
        <f t="shared" si="2"/>
        <v>797007.82500000298</v>
      </c>
    </row>
    <row r="107" spans="5:10" x14ac:dyDescent="0.25">
      <c r="E107" s="57">
        <v>3500</v>
      </c>
      <c r="F107" s="24">
        <f>(E107*$F$61)</f>
        <v>21148650.833333328</v>
      </c>
      <c r="G107" s="24">
        <f>(F107-$E$26)</f>
        <v>19006231.833333328</v>
      </c>
      <c r="H107" s="24">
        <f>(E107*$F$66)</f>
        <v>22206083.374999996</v>
      </c>
      <c r="I107" s="24">
        <f>(H107-$E$27)</f>
        <v>19863664.374999996</v>
      </c>
      <c r="J107" s="19">
        <f t="shared" si="2"/>
        <v>857432.54166666791</v>
      </c>
    </row>
    <row r="108" spans="5:10" x14ac:dyDescent="0.25">
      <c r="E108" s="57">
        <v>3700</v>
      </c>
      <c r="F108" s="24">
        <f>(E108*$F$61)</f>
        <v>22357145.16666666</v>
      </c>
      <c r="G108" s="24">
        <f>(F108-$E$26)</f>
        <v>20214726.16666666</v>
      </c>
      <c r="H108" s="24">
        <f>(E108*$F$66)</f>
        <v>23475002.424999997</v>
      </c>
      <c r="I108" s="24">
        <f>(H108-$E$27)</f>
        <v>21132583.424999997</v>
      </c>
      <c r="J108" s="19">
        <f t="shared" si="2"/>
        <v>917857.25833333656</v>
      </c>
    </row>
    <row r="109" spans="5:10" x14ac:dyDescent="0.25">
      <c r="E109" s="57">
        <v>3900</v>
      </c>
      <c r="F109" s="24">
        <f>(E109*$F$61)</f>
        <v>23565639.499999996</v>
      </c>
      <c r="G109" s="24">
        <f>(F109-$E$26)</f>
        <v>21423220.499999996</v>
      </c>
      <c r="H109" s="24">
        <f>(E109*$F$66)</f>
        <v>24743921.474999998</v>
      </c>
      <c r="I109" s="24">
        <f>(H109-$E$27)</f>
        <v>22401502.474999998</v>
      </c>
      <c r="J109" s="19">
        <f t="shared" si="2"/>
        <v>978281.97500000149</v>
      </c>
    </row>
    <row r="110" spans="5:10" x14ac:dyDescent="0.25">
      <c r="E110" s="57">
        <v>4100</v>
      </c>
      <c r="F110" s="24">
        <f>(E110*$F$61)</f>
        <v>24774133.833333328</v>
      </c>
      <c r="G110" s="24">
        <f>(F110-$E$26)</f>
        <v>22631714.833333328</v>
      </c>
      <c r="H110" s="24">
        <f>(E110*$F$66)</f>
        <v>26012840.524999999</v>
      </c>
      <c r="I110" s="24">
        <f>(H110-$E$27)</f>
        <v>23670421.524999999</v>
      </c>
      <c r="J110" s="19">
        <f t="shared" si="2"/>
        <v>1038706.6916666701</v>
      </c>
    </row>
    <row r="111" spans="5:10" x14ac:dyDescent="0.25">
      <c r="E111" s="57">
        <v>4300</v>
      </c>
      <c r="F111" s="24">
        <f>(E111*$F$61)</f>
        <v>25982628.16666666</v>
      </c>
      <c r="G111" s="24">
        <f>(F111-$E$26)</f>
        <v>23840209.16666666</v>
      </c>
      <c r="H111" s="24">
        <f>(E111*$F$66)</f>
        <v>27281759.574999999</v>
      </c>
      <c r="I111" s="24">
        <f>(H111-$E$27)</f>
        <v>24939340.574999999</v>
      </c>
      <c r="J111" s="19">
        <f t="shared" si="2"/>
        <v>1099131.4083333388</v>
      </c>
    </row>
    <row r="113" spans="7:7" x14ac:dyDescent="0.25">
      <c r="G113" s="6" t="s">
        <v>16</v>
      </c>
    </row>
  </sheetData>
  <mergeCells count="3">
    <mergeCell ref="C5:O5"/>
    <mergeCell ref="B1:I1"/>
    <mergeCell ref="C4:D4"/>
  </mergeCells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7f6604a1-85f3-41ba-9a48-8e295363fec6}" enabled="0" method="" siteId="{7f6604a1-85f3-41ba-9a48-8e295363fe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Vishesh Gupta</cp:lastModifiedBy>
  <cp:revision/>
  <dcterms:created xsi:type="dcterms:W3CDTF">2020-12-29T22:15:50Z</dcterms:created>
  <dcterms:modified xsi:type="dcterms:W3CDTF">2024-05-23T04:59:17Z</dcterms:modified>
  <cp:category/>
  <cp:contentStatus/>
</cp:coreProperties>
</file>