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1.xml" ContentType="application/vnd.openxmlformats-officedocument.drawingml.chart+xml"/>
  <Override PartName="/xl/drawings/drawing19.xml" ContentType="application/vnd.openxmlformats-officedocument.drawingml.chartshapes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4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5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6.xml" ContentType="application/vnd.openxmlformats-officedocument.drawingml.chart+xml"/>
  <Override PartName="/xl/drawings/drawing28.xml" ContentType="application/vnd.openxmlformats-officedocument.drawingml.chartshapes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8.xml" ContentType="application/vnd.openxmlformats-officedocument.drawingml.chart+xml"/>
  <Override PartName="/xl/drawings/drawing31.xml" ContentType="application/vnd.openxmlformats-officedocument.drawingml.chartshapes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0.xml" ContentType="application/vnd.openxmlformats-officedocument.drawingml.chart+xml"/>
  <Override PartName="/xl/drawings/drawing34.xml" ContentType="application/vnd.openxmlformats-officedocument.drawingml.chartshapes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2.xml" ContentType="application/vnd.openxmlformats-officedocument.drawingml.chart+xml"/>
  <Override PartName="/xl/drawings/drawing37.xml" ContentType="application/vnd.openxmlformats-officedocument.drawingml.chartshapes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4.xml" ContentType="application/vnd.openxmlformats-officedocument.drawingml.chart+xml"/>
  <Override PartName="/xl/drawings/drawing40.xml" ContentType="application/vnd.openxmlformats-officedocument.drawingml.chartshapes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6.xml" ContentType="application/vnd.openxmlformats-officedocument.drawingml.chart+xml"/>
  <Override PartName="/xl/drawings/drawing43.xml" ContentType="application/vnd.openxmlformats-officedocument.drawingml.chartshapes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8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9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30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31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33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5.xml" ContentType="application/vnd.openxmlformats-officedocument.drawingml.chart+xml"/>
  <Override PartName="/xl/drawings/drawing60.xml" ContentType="application/vnd.openxmlformats-officedocument.drawingml.chartshapes+xml"/>
  <Override PartName="/xl/charts/chart36.xml" ContentType="application/vnd.openxmlformats-officedocument.drawingml.chart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37.xml" ContentType="application/vnd.openxmlformats-officedocument.drawingml.chart+xml"/>
  <Override PartName="/xl/drawings/drawing63.xml" ContentType="application/vnd.openxmlformats-officedocument.drawingml.chartshapes+xml"/>
  <Override PartName="/xl/charts/chart3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9.xml" ContentType="application/vnd.openxmlformats-officedocument.drawingml.chart+xml"/>
  <Override PartName="/xl/drawings/drawing66.xml" ContentType="application/vnd.openxmlformats-officedocument.drawingml.chartshapes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7.xml" ContentType="application/vnd.openxmlformats-officedocument.drawingml.chartshapes+xml"/>
  <Override PartName="/xl/drawings/drawing68.xml" ContentType="application/vnd.openxmlformats-officedocument.drawing+xml"/>
  <Override PartName="/xl/charts/chart41.xml" ContentType="application/vnd.openxmlformats-officedocument.drawingml.chart+xml"/>
  <Override PartName="/xl/drawings/drawing69.xml" ContentType="application/vnd.openxmlformats-officedocument.drawingml.chartshapes+xml"/>
  <Override PartName="/xl/charts/chart42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4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44.xml" ContentType="application/vnd.openxmlformats-officedocument.drawingml.chart+xml"/>
  <Override PartName="/xl/drawings/drawing74.xml" ContentType="application/vnd.openxmlformats-officedocument.drawingml.chartshapes+xml"/>
  <Override PartName="/xl/charts/chart45.xml" ContentType="application/vnd.openxmlformats-officedocument.drawingml.chart+xml"/>
  <Override PartName="/xl/drawings/drawing75.xml" ContentType="application/vnd.openxmlformats-officedocument.drawingml.chartshapes+xml"/>
  <Override PartName="/xl/drawings/drawing76.xml" ContentType="application/vnd.openxmlformats-officedocument.drawing+xml"/>
  <Override PartName="/xl/charts/chart46.xml" ContentType="application/vnd.openxmlformats-officedocument.drawingml.chart+xml"/>
  <Override PartName="/xl/drawings/drawing77.xml" ContentType="application/vnd.openxmlformats-officedocument.drawingml.chartshapes+xml"/>
  <Override PartName="/xl/charts/chart47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8.xml" ContentType="application/vnd.openxmlformats-officedocument.drawingml.chart+xml"/>
  <Override PartName="/xl/drawings/drawing80.xml" ContentType="application/vnd.openxmlformats-officedocument.drawingml.chartshapes+xml"/>
  <Override PartName="/xl/charts/chart4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1.xml" ContentType="application/vnd.openxmlformats-officedocument.drawingml.chartshapes+xml"/>
  <Override PartName="/xl/drawings/drawing82.xml" ContentType="application/vnd.openxmlformats-officedocument.drawing+xml"/>
  <Override PartName="/xl/charts/chart50.xml" ContentType="application/vnd.openxmlformats-officedocument.drawingml.chart+xml"/>
  <Override PartName="/xl/drawings/drawing83.xml" ContentType="application/vnd.openxmlformats-officedocument.drawingml.chartshapes+xml"/>
  <Override PartName="/xl/charts/chart5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52.xml" ContentType="application/vnd.openxmlformats-officedocument.drawingml.chart+xml"/>
  <Override PartName="/xl/drawings/drawing86.xml" ContentType="application/vnd.openxmlformats-officedocument.drawingml.chartshapes+xml"/>
  <Override PartName="/xl/charts/chart5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7.xml" ContentType="application/vnd.openxmlformats-officedocument.drawingml.chartshapes+xml"/>
  <Override PartName="/xl/drawings/drawing88.xml" ContentType="application/vnd.openxmlformats-officedocument.drawing+xml"/>
  <Override PartName="/xl/charts/chart54.xml" ContentType="application/vnd.openxmlformats-officedocument.drawingml.chart+xml"/>
  <Override PartName="/xl/drawings/drawing89.xml" ContentType="application/vnd.openxmlformats-officedocument.drawingml.chartshapes+xml"/>
  <Override PartName="/xl/drawings/drawing90.xml" ContentType="application/vnd.openxmlformats-officedocument.drawing+xml"/>
  <Override PartName="/xl/charts/chart55.xml" ContentType="application/vnd.openxmlformats-officedocument.drawingml.chart+xml"/>
  <Override PartName="/xl/drawings/drawing91.xml" ContentType="application/vnd.openxmlformats-officedocument.drawingml.chartshapes+xml"/>
  <Override PartName="/xl/charts/chart56.xml" ContentType="application/vnd.openxmlformats-officedocument.drawingml.chart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charts/chart5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62.xml" ContentType="application/vnd.openxmlformats-officedocument.drawingml.chart+xml"/>
  <Override PartName="/xl/drawings/drawing100.xml" ContentType="application/vnd.openxmlformats-officedocument.drawingml.chartshapes+xml"/>
  <Override PartName="/xl/charts/chart63.xml" ContentType="application/vnd.openxmlformats-officedocument.drawingml.chart+xml"/>
  <Override PartName="/xl/drawings/drawing101.xml" ContentType="application/vnd.openxmlformats-officedocument.drawingml.chartshapes+xml"/>
  <Override PartName="/xl/drawings/drawing10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A:\Sep23\steo\xls\"/>
    </mc:Choice>
  </mc:AlternateContent>
  <xr:revisionPtr revIDLastSave="0" documentId="13_ncr:1_{4B87EC15-BCC3-47A0-9B27-803A0D46E2DE}" xr6:coauthVersionLast="47" xr6:coauthVersionMax="47" xr10:uidLastSave="{00000000-0000-0000-0000-000000000000}"/>
  <bookViews>
    <workbookView xWindow="-110" yWindow="-110" windowWidth="19420" windowHeight="10420" tabRatio="757" firstSheet="1" activeTab="27" xr2:uid="{00000000-000D-0000-FFFF-FFFF00000000}"/>
  </bookViews>
  <sheets>
    <sheet name="Contents" sheetId="64" r:id="rId1"/>
    <sheet name="1" sheetId="35" r:id="rId2"/>
    <sheet name="2" sheetId="92" r:id="rId3"/>
    <sheet name="3" sheetId="119" r:id="rId4"/>
    <sheet name="4" sheetId="84" r:id="rId5"/>
    <sheet name="5" sheetId="120" r:id="rId6"/>
    <sheet name="6" sheetId="87" r:id="rId7"/>
    <sheet name="7" sheetId="105" r:id="rId8"/>
    <sheet name="8" sheetId="86" r:id="rId9"/>
    <sheet name="9" sheetId="15" r:id="rId10"/>
    <sheet name="10" sheetId="117" r:id="rId11"/>
    <sheet name="11" sheetId="77" r:id="rId12"/>
    <sheet name="12" sheetId="78" r:id="rId13"/>
    <sheet name="13" sheetId="68" r:id="rId14"/>
    <sheet name="14" sheetId="69" r:id="rId15"/>
    <sheet name="15" sheetId="70" r:id="rId16"/>
    <sheet name="16" sheetId="71" r:id="rId17"/>
    <sheet name="17" sheetId="107" r:id="rId18"/>
    <sheet name="18" sheetId="108" r:id="rId19"/>
    <sheet name="19" sheetId="106" r:id="rId20"/>
    <sheet name="20" sheetId="123" r:id="rId21"/>
    <sheet name="21" sheetId="124" r:id="rId22"/>
    <sheet name="22" sheetId="36" r:id="rId23"/>
    <sheet name="23" sheetId="75" r:id="rId24"/>
    <sheet name="24" sheetId="103" r:id="rId25"/>
    <sheet name="25" sheetId="80" r:id="rId26"/>
    <sheet name="26" sheetId="72" r:id="rId27"/>
    <sheet name="27" sheetId="112" r:id="rId28"/>
    <sheet name="28" sheetId="104" r:id="rId29"/>
    <sheet name="29" sheetId="83" r:id="rId30"/>
    <sheet name="30" sheetId="127" r:id="rId31"/>
    <sheet name="31" sheetId="74" r:id="rId32"/>
    <sheet name="32" sheetId="82" r:id="rId33"/>
    <sheet name="33" sheetId="73" r:id="rId34"/>
    <sheet name="34" sheetId="38" r:id="rId35"/>
    <sheet name="35" sheetId="110" r:id="rId36"/>
    <sheet name="36" sheetId="126" r:id="rId37"/>
    <sheet name="37" sheetId="18" r:id="rId38"/>
    <sheet name="38" sheetId="113" r:id="rId39"/>
    <sheet name="39" sheetId="114" r:id="rId40"/>
    <sheet name="40" sheetId="111" r:id="rId41"/>
    <sheet name="41" sheetId="52" r:id="rId42"/>
  </sheets>
  <externalReferences>
    <externalReference r:id="rId43"/>
  </externalReferences>
  <definedNames>
    <definedName name="_Order1" hidden="1">255</definedName>
    <definedName name="_Order2" hidden="1">255</definedName>
    <definedName name="C_1" localSheetId="10">OFFSET(#REF!,0,0,COUNT(#REF!),1)</definedName>
    <definedName name="C_1" localSheetId="20">OFFSET(#REF!,0,0,COUNT(#REF!),1)</definedName>
    <definedName name="C_1" localSheetId="21">OFFSET(#REF!,0,0,COUNT(#REF!),1)</definedName>
    <definedName name="C_1" localSheetId="3">OFFSET(#REF!,0,0,COUNT(#REF!),1)</definedName>
    <definedName name="C_1" localSheetId="39">OFFSET(#REF!,0,0,COUNT(#REF!),1)</definedName>
    <definedName name="C_1" localSheetId="5">OFFSET(#REF!,0,0,COUNT(#REF!),1)</definedName>
    <definedName name="C_2" localSheetId="10">OFFSET(#REF!,0,0,COUNT(#REF!),1)</definedName>
    <definedName name="C_2" localSheetId="20">OFFSET(#REF!,0,0,COUNT(#REF!),1)</definedName>
    <definedName name="C_2" localSheetId="21">OFFSET(#REF!,0,0,COUNT(#REF!),1)</definedName>
    <definedName name="C_2" localSheetId="3">OFFSET(#REF!,0,0,COUNT(#REF!),1)</definedName>
    <definedName name="C_2" localSheetId="39">OFFSET(#REF!,0,0,COUNT(#REF!),1)</definedName>
    <definedName name="C_2" localSheetId="5">OFFSET(#REF!,0,0,COUNT(#REF!),1)</definedName>
    <definedName name="Cavg" localSheetId="10">OFFSET(#REF!,0,0,COUNT(#REF!),1)</definedName>
    <definedName name="Cavg" localSheetId="20">OFFSET(#REF!,0,0,COUNT(#REF!),1)</definedName>
    <definedName name="Cavg" localSheetId="21">OFFSET(#REF!,0,0,COUNT(#REF!),1)</definedName>
    <definedName name="Cavg" localSheetId="3">OFFSET(#REF!,0,0,COUNT(#REF!),1)</definedName>
    <definedName name="Cavg" localSheetId="39">OFFSET(#REF!,0,0,COUNT(#REF!),1)</definedName>
    <definedName name="Cavg" localSheetId="5">OFFSET(#REF!,0,0,COUNT(#REF!),1)</definedName>
    <definedName name="Cmin" localSheetId="10">OFFSET(#REF!,0,0,COUNT(#REF!),1)</definedName>
    <definedName name="Cmin" localSheetId="20">OFFSET(#REF!,0,0,COUNT(#REF!),1)</definedName>
    <definedName name="Cmin" localSheetId="21">OFFSET(#REF!,0,0,COUNT(#REF!),1)</definedName>
    <definedName name="Cmin" localSheetId="3">OFFSET(#REF!,0,0,COUNT(#REF!),1)</definedName>
    <definedName name="Cmin" localSheetId="39">OFFSET(#REF!,0,0,COUNT(#REF!),1)</definedName>
    <definedName name="Cmin" localSheetId="5">OFFSET(#REF!,0,0,COUNT(#REF!),1)</definedName>
    <definedName name="Crng" localSheetId="10">OFFSET(#REF!,0,0,COUNT(#REF!),1)</definedName>
    <definedName name="Crng" localSheetId="20">OFFSET(#REF!,0,0,COUNT(#REF!),1)</definedName>
    <definedName name="Crng" localSheetId="21">OFFSET(#REF!,0,0,COUNT(#REF!),1)</definedName>
    <definedName name="Crng" localSheetId="3">OFFSET(#REF!,0,0,COUNT(#REF!),1)</definedName>
    <definedName name="Crng" localSheetId="39">OFFSET(#REF!,0,0,COUNT(#REF!),1)</definedName>
    <definedName name="Crng" localSheetId="5">OFFSET(#REF!,0,0,COUNT(#REF!),1)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1_1" localSheetId="10">OFFSET(#REF!,0,0,COUNT(#REF!),1)</definedName>
    <definedName name="P1_1" localSheetId="20">OFFSET(#REF!,0,0,COUNT(#REF!),1)</definedName>
    <definedName name="P1_1" localSheetId="21">OFFSET(#REF!,0,0,COUNT(#REF!),1)</definedName>
    <definedName name="P1_1" localSheetId="3">OFFSET(#REF!,0,0,COUNT(#REF!),1)</definedName>
    <definedName name="P1_1" localSheetId="39">OFFSET(#REF!,0,0,COUNT(#REF!),1)</definedName>
    <definedName name="P1_1" localSheetId="5">OFFSET(#REF!,0,0,COUNT(#REF!),1)</definedName>
    <definedName name="P1_2" localSheetId="10">OFFSET(#REF!,0,0,COUNT(#REF!),1)</definedName>
    <definedName name="P1_2" localSheetId="20">OFFSET(#REF!,0,0,COUNT(#REF!),1)</definedName>
    <definedName name="P1_2" localSheetId="21">OFFSET(#REF!,0,0,COUNT(#REF!),1)</definedName>
    <definedName name="P1_2" localSheetId="3">OFFSET(#REF!,0,0,COUNT(#REF!),1)</definedName>
    <definedName name="P1_2" localSheetId="39">OFFSET(#REF!,0,0,COUNT(#REF!),1)</definedName>
    <definedName name="P1_2" localSheetId="5">OFFSET(#REF!,0,0,COUNT(#REF!),1)</definedName>
    <definedName name="P1avg" localSheetId="10">OFFSET(#REF!,0,0,COUNT(#REF!),1)</definedName>
    <definedName name="P1avg" localSheetId="20">OFFSET(#REF!,0,0,COUNT(#REF!),1)</definedName>
    <definedName name="P1avg" localSheetId="21">OFFSET(#REF!,0,0,COUNT(#REF!),1)</definedName>
    <definedName name="P1avg" localSheetId="3">OFFSET(#REF!,0,0,COUNT(#REF!),1)</definedName>
    <definedName name="P1avg" localSheetId="39">OFFSET(#REF!,0,0,COUNT(#REF!),1)</definedName>
    <definedName name="P1avg" localSheetId="5">OFFSET(#REF!,0,0,COUNT(#REF!),1)</definedName>
    <definedName name="P1min" localSheetId="10">OFFSET(#REF!,0,0,COUNT(#REF!),1)</definedName>
    <definedName name="P1min" localSheetId="20">OFFSET(#REF!,0,0,COUNT(#REF!),1)</definedName>
    <definedName name="P1min" localSheetId="21">OFFSET(#REF!,0,0,COUNT(#REF!),1)</definedName>
    <definedName name="P1min" localSheetId="3">OFFSET(#REF!,0,0,COUNT(#REF!),1)</definedName>
    <definedName name="P1min" localSheetId="39">OFFSET(#REF!,0,0,COUNT(#REF!),1)</definedName>
    <definedName name="P1min" localSheetId="5">OFFSET(#REF!,0,0,COUNT(#REF!),1)</definedName>
    <definedName name="P1rng" localSheetId="10">OFFSET(#REF!,0,0,COUNT(#REF!),1)</definedName>
    <definedName name="P1rng" localSheetId="20">OFFSET(#REF!,0,0,COUNT(#REF!),1)</definedName>
    <definedName name="P1rng" localSheetId="21">OFFSET(#REF!,0,0,COUNT(#REF!),1)</definedName>
    <definedName name="P1rng" localSheetId="3">OFFSET(#REF!,0,0,COUNT(#REF!),1)</definedName>
    <definedName name="P1rng" localSheetId="39">OFFSET(#REF!,0,0,COUNT(#REF!),1)</definedName>
    <definedName name="P1rng" localSheetId="5">OFFSET(#REF!,0,0,COUNT(#REF!),1)</definedName>
    <definedName name="P2_1" localSheetId="10">OFFSET(#REF!,0,0,COUNT(#REF!),1)</definedName>
    <definedName name="P2_1" localSheetId="20">OFFSET(#REF!,0,0,COUNT(#REF!),1)</definedName>
    <definedName name="P2_1" localSheetId="21">OFFSET(#REF!,0,0,COUNT(#REF!),1)</definedName>
    <definedName name="P2_1" localSheetId="3">OFFSET(#REF!,0,0,COUNT(#REF!),1)</definedName>
    <definedName name="P2_1" localSheetId="39">OFFSET(#REF!,0,0,COUNT(#REF!),1)</definedName>
    <definedName name="P2_1" localSheetId="5">OFFSET(#REF!,0,0,COUNT(#REF!),1)</definedName>
    <definedName name="P2_2" localSheetId="10">OFFSET(#REF!,0,0,COUNT(#REF!),1)</definedName>
    <definedName name="P2_2" localSheetId="20">OFFSET(#REF!,0,0,COUNT(#REF!),1)</definedName>
    <definedName name="P2_2" localSheetId="21">OFFSET(#REF!,0,0,COUNT(#REF!),1)</definedName>
    <definedName name="P2_2" localSheetId="3">OFFSET(#REF!,0,0,COUNT(#REF!),1)</definedName>
    <definedName name="P2_2" localSheetId="39">OFFSET(#REF!,0,0,COUNT(#REF!),1)</definedName>
    <definedName name="P2_2" localSheetId="5">OFFSET(#REF!,0,0,COUNT(#REF!),1)</definedName>
    <definedName name="P2avg" localSheetId="10">OFFSET(#REF!,0,0,COUNT(#REF!),1)</definedName>
    <definedName name="P2avg" localSheetId="20">OFFSET(#REF!,0,0,COUNT(#REF!),1)</definedName>
    <definedName name="P2avg" localSheetId="21">OFFSET(#REF!,0,0,COUNT(#REF!),1)</definedName>
    <definedName name="P2avg" localSheetId="3">OFFSET(#REF!,0,0,COUNT(#REF!),1)</definedName>
    <definedName name="P2avg" localSheetId="39">OFFSET(#REF!,0,0,COUNT(#REF!),1)</definedName>
    <definedName name="P2avg" localSheetId="5">OFFSET(#REF!,0,0,COUNT(#REF!),1)</definedName>
    <definedName name="P2min" localSheetId="10">OFFSET(#REF!,0,0,COUNT(#REF!),1)</definedName>
    <definedName name="P2min" localSheetId="20">OFFSET(#REF!,0,0,COUNT(#REF!),1)</definedName>
    <definedName name="P2min" localSheetId="21">OFFSET(#REF!,0,0,COUNT(#REF!),1)</definedName>
    <definedName name="P2min" localSheetId="3">OFFSET(#REF!,0,0,COUNT(#REF!),1)</definedName>
    <definedName name="P2min" localSheetId="39">OFFSET(#REF!,0,0,COUNT(#REF!),1)</definedName>
    <definedName name="P2min" localSheetId="5">OFFSET(#REF!,0,0,COUNT(#REF!),1)</definedName>
    <definedName name="P2rng" localSheetId="10">OFFSET(#REF!,0,0,COUNT(#REF!),1)</definedName>
    <definedName name="P2rng" localSheetId="20">OFFSET(#REF!,0,0,COUNT(#REF!),1)</definedName>
    <definedName name="P2rng" localSheetId="21">OFFSET(#REF!,0,0,COUNT(#REF!),1)</definedName>
    <definedName name="P2rng" localSheetId="3">OFFSET(#REF!,0,0,COUNT(#REF!),1)</definedName>
    <definedName name="P2rng" localSheetId="39">OFFSET(#REF!,0,0,COUNT(#REF!),1)</definedName>
    <definedName name="P2rng" localSheetId="5">OFFSET(#REF!,0,0,COUNT(#REF!),1)</definedName>
    <definedName name="P3_1" localSheetId="10">OFFSET(#REF!,0,0,COUNT(#REF!),1)</definedName>
    <definedName name="P3_1" localSheetId="20">OFFSET(#REF!,0,0,COUNT(#REF!),1)</definedName>
    <definedName name="P3_1" localSheetId="21">OFFSET(#REF!,0,0,COUNT(#REF!),1)</definedName>
    <definedName name="P3_1" localSheetId="3">OFFSET(#REF!,0,0,COUNT(#REF!),1)</definedName>
    <definedName name="P3_1" localSheetId="39">OFFSET(#REF!,0,0,COUNT(#REF!),1)</definedName>
    <definedName name="P3_1" localSheetId="5">OFFSET(#REF!,0,0,COUNT(#REF!),1)</definedName>
    <definedName name="P3_2" localSheetId="10">OFFSET(#REF!,0,0,COUNT(#REF!),1)</definedName>
    <definedName name="P3_2" localSheetId="20">OFFSET(#REF!,0,0,COUNT(#REF!),1)</definedName>
    <definedName name="P3_2" localSheetId="21">OFFSET(#REF!,0,0,COUNT(#REF!),1)</definedName>
    <definedName name="P3_2" localSheetId="3">OFFSET(#REF!,0,0,COUNT(#REF!),1)</definedName>
    <definedName name="P3_2" localSheetId="39">OFFSET(#REF!,0,0,COUNT(#REF!),1)</definedName>
    <definedName name="P3_2" localSheetId="5">OFFSET(#REF!,0,0,COUNT(#REF!),1)</definedName>
    <definedName name="P3avg" localSheetId="10">OFFSET(#REF!,0,0,COUNT(#REF!),1)</definedName>
    <definedName name="P3avg" localSheetId="20">OFFSET(#REF!,0,0,COUNT(#REF!),1)</definedName>
    <definedName name="P3avg" localSheetId="21">OFFSET(#REF!,0,0,COUNT(#REF!),1)</definedName>
    <definedName name="P3avg" localSheetId="3">OFFSET(#REF!,0,0,COUNT(#REF!),1)</definedName>
    <definedName name="P3avg" localSheetId="39">OFFSET(#REF!,0,0,COUNT(#REF!),1)</definedName>
    <definedName name="P3avg" localSheetId="5">OFFSET(#REF!,0,0,COUNT(#REF!),1)</definedName>
    <definedName name="P3min" localSheetId="10">OFFSET(#REF!,0,0,COUNT(#REF!),1)</definedName>
    <definedName name="P3min" localSheetId="20">OFFSET(#REF!,0,0,COUNT(#REF!),1)</definedName>
    <definedName name="P3min" localSheetId="21">OFFSET(#REF!,0,0,COUNT(#REF!),1)</definedName>
    <definedName name="P3min" localSheetId="3">OFFSET(#REF!,0,0,COUNT(#REF!),1)</definedName>
    <definedName name="P3min" localSheetId="39">OFFSET(#REF!,0,0,COUNT(#REF!),1)</definedName>
    <definedName name="P3min" localSheetId="5">OFFSET(#REF!,0,0,COUNT(#REF!),1)</definedName>
    <definedName name="P3rng" localSheetId="10">OFFSET(#REF!,0,0,COUNT(#REF!),1)</definedName>
    <definedName name="P3rng" localSheetId="20">OFFSET(#REF!,0,0,COUNT(#REF!),1)</definedName>
    <definedName name="P3rng" localSheetId="21">OFFSET(#REF!,0,0,COUNT(#REF!),1)</definedName>
    <definedName name="P3rng" localSheetId="3">OFFSET(#REF!,0,0,COUNT(#REF!),1)</definedName>
    <definedName name="P3rng" localSheetId="39">OFFSET(#REF!,0,0,COUNT(#REF!),1)</definedName>
    <definedName name="P3rng" localSheetId="5">OFFSET(#REF!,0,0,COUNT(#REF!),1)</definedName>
    <definedName name="P4_1" localSheetId="10">OFFSET(#REF!,0,0,COUNT(#REF!),1)</definedName>
    <definedName name="P4_1" localSheetId="20">OFFSET(#REF!,0,0,COUNT(#REF!),1)</definedName>
    <definedName name="P4_1" localSheetId="21">OFFSET(#REF!,0,0,COUNT(#REF!),1)</definedName>
    <definedName name="P4_1" localSheetId="3">OFFSET(#REF!,0,0,COUNT(#REF!),1)</definedName>
    <definedName name="P4_1" localSheetId="39">OFFSET(#REF!,0,0,COUNT(#REF!),1)</definedName>
    <definedName name="P4_1" localSheetId="5">OFFSET(#REF!,0,0,COUNT(#REF!),1)</definedName>
    <definedName name="P4_2" localSheetId="10">OFFSET(#REF!,0,0,COUNT(#REF!),1)</definedName>
    <definedName name="P4_2" localSheetId="20">OFFSET(#REF!,0,0,COUNT(#REF!),1)</definedName>
    <definedName name="P4_2" localSheetId="21">OFFSET(#REF!,0,0,COUNT(#REF!),1)</definedName>
    <definedName name="P4_2" localSheetId="3">OFFSET(#REF!,0,0,COUNT(#REF!),1)</definedName>
    <definedName name="P4_2" localSheetId="39">OFFSET(#REF!,0,0,COUNT(#REF!),1)</definedName>
    <definedName name="P4_2" localSheetId="5">OFFSET(#REF!,0,0,COUNT(#REF!),1)</definedName>
    <definedName name="P4avg" localSheetId="10">OFFSET(#REF!,0,0,COUNT(#REF!),1)</definedName>
    <definedName name="P4avg" localSheetId="20">OFFSET(#REF!,0,0,COUNT(#REF!),1)</definedName>
    <definedName name="P4avg" localSheetId="21">OFFSET(#REF!,0,0,COUNT(#REF!),1)</definedName>
    <definedName name="P4avg" localSheetId="3">OFFSET(#REF!,0,0,COUNT(#REF!),1)</definedName>
    <definedName name="P4avg" localSheetId="39">OFFSET(#REF!,0,0,COUNT(#REF!),1)</definedName>
    <definedName name="P4avg" localSheetId="5">OFFSET(#REF!,0,0,COUNT(#REF!),1)</definedName>
    <definedName name="P4min" localSheetId="10">OFFSET(#REF!,0,0,COUNT(#REF!),1)</definedName>
    <definedName name="P4min" localSheetId="20">OFFSET(#REF!,0,0,COUNT(#REF!),1)</definedName>
    <definedName name="P4min" localSheetId="21">OFFSET(#REF!,0,0,COUNT(#REF!),1)</definedName>
    <definedName name="P4min" localSheetId="3">OFFSET(#REF!,0,0,COUNT(#REF!),1)</definedName>
    <definedName name="P4min" localSheetId="39">OFFSET(#REF!,0,0,COUNT(#REF!),1)</definedName>
    <definedName name="P4min" localSheetId="5">OFFSET(#REF!,0,0,COUNT(#REF!),1)</definedName>
    <definedName name="P4rng" localSheetId="10">OFFSET(#REF!,0,0,COUNT(#REF!),1)</definedName>
    <definedName name="P4rng" localSheetId="20">OFFSET(#REF!,0,0,COUNT(#REF!),1)</definedName>
    <definedName name="P4rng" localSheetId="21">OFFSET(#REF!,0,0,COUNT(#REF!),1)</definedName>
    <definedName name="P4rng" localSheetId="3">OFFSET(#REF!,0,0,COUNT(#REF!),1)</definedName>
    <definedName name="P4rng" localSheetId="39">OFFSET(#REF!,0,0,COUNT(#REF!),1)</definedName>
    <definedName name="P4rng" localSheetId="5">OFFSET(#REF!,0,0,COUNT(#REF!),1)</definedName>
    <definedName name="P5_1" localSheetId="10">OFFSET(#REF!,0,0,COUNT(#REF!),1)</definedName>
    <definedName name="P5_1" localSheetId="20">OFFSET(#REF!,0,0,COUNT(#REF!),1)</definedName>
    <definedName name="P5_1" localSheetId="21">OFFSET(#REF!,0,0,COUNT(#REF!),1)</definedName>
    <definedName name="P5_1" localSheetId="3">OFFSET(#REF!,0,0,COUNT(#REF!),1)</definedName>
    <definedName name="P5_1" localSheetId="39">OFFSET(#REF!,0,0,COUNT(#REF!),1)</definedName>
    <definedName name="P5_1" localSheetId="5">OFFSET(#REF!,0,0,COUNT(#REF!),1)</definedName>
    <definedName name="P5_2" localSheetId="10">OFFSET(#REF!,0,0,COUNT(#REF!),1)</definedName>
    <definedName name="P5_2" localSheetId="20">OFFSET(#REF!,0,0,COUNT(#REF!),1)</definedName>
    <definedName name="P5_2" localSheetId="21">OFFSET(#REF!,0,0,COUNT(#REF!),1)</definedName>
    <definedName name="P5_2" localSheetId="3">OFFSET(#REF!,0,0,COUNT(#REF!),1)</definedName>
    <definedName name="P5_2" localSheetId="39">OFFSET(#REF!,0,0,COUNT(#REF!),1)</definedName>
    <definedName name="P5_2" localSheetId="5">OFFSET(#REF!,0,0,COUNT(#REF!),1)</definedName>
    <definedName name="P5avg" localSheetId="10">OFFSET(#REF!,0,0,COUNT(#REF!),1)</definedName>
    <definedName name="P5avg" localSheetId="20">OFFSET(#REF!,0,0,COUNT(#REF!),1)</definedName>
    <definedName name="P5avg" localSheetId="21">OFFSET(#REF!,0,0,COUNT(#REF!),1)</definedName>
    <definedName name="P5avg" localSheetId="3">OFFSET(#REF!,0,0,COUNT(#REF!),1)</definedName>
    <definedName name="P5avg" localSheetId="39">OFFSET(#REF!,0,0,COUNT(#REF!),1)</definedName>
    <definedName name="P5avg" localSheetId="5">OFFSET(#REF!,0,0,COUNT(#REF!),1)</definedName>
    <definedName name="P5min" localSheetId="10">OFFSET(#REF!,0,0,COUNT(#REF!),1)</definedName>
    <definedName name="P5min" localSheetId="20">OFFSET(#REF!,0,0,COUNT(#REF!),1)</definedName>
    <definedName name="P5min" localSheetId="21">OFFSET(#REF!,0,0,COUNT(#REF!),1)</definedName>
    <definedName name="P5min" localSheetId="3">OFFSET(#REF!,0,0,COUNT(#REF!),1)</definedName>
    <definedName name="P5min" localSheetId="39">OFFSET(#REF!,0,0,COUNT(#REF!),1)</definedName>
    <definedName name="P5min" localSheetId="5">OFFSET(#REF!,0,0,COUNT(#REF!),1)</definedName>
    <definedName name="P5rng" localSheetId="10">OFFSET(#REF!,0,0,COUNT(#REF!),1)</definedName>
    <definedName name="P5rng" localSheetId="20">OFFSET(#REF!,0,0,COUNT(#REF!),1)</definedName>
    <definedName name="P5rng" localSheetId="21">OFFSET(#REF!,0,0,COUNT(#REF!),1)</definedName>
    <definedName name="P5rng" localSheetId="3">OFFSET(#REF!,0,0,COUNT(#REF!),1)</definedName>
    <definedName name="P5rng" localSheetId="39">OFFSET(#REF!,0,0,COUNT(#REF!),1)</definedName>
    <definedName name="P5rng" localSheetId="5">OFFSET(#REF!,0,0,COUNT(#REF!),1)</definedName>
    <definedName name="_xlnm.Print_Area" localSheetId="1">'1'!$A$1:$P$143</definedName>
    <definedName name="_xlnm.Print_Area" localSheetId="17">'17'!$A$1:$O$114</definedName>
    <definedName name="_xlnm.Print_Area" localSheetId="18">'18'!$A$1:$O$112</definedName>
    <definedName name="_xlnm.Print_Area" localSheetId="19">'19'!$A$1:$O$114</definedName>
    <definedName name="_xlnm.Print_Area" localSheetId="20">'20'!$A$1:$O$127</definedName>
    <definedName name="_xlnm.Print_Area" localSheetId="22">'22'!$A$1:$O$130</definedName>
    <definedName name="_xlnm.Print_Area" localSheetId="27">'27'!$A$1:$O$115</definedName>
    <definedName name="_xlnm.Print_Area" localSheetId="29">'29'!$A$1:$O$124</definedName>
    <definedName name="_xlnm.Print_Area" localSheetId="30">'30'!$A$1:$O$40</definedName>
    <definedName name="_xlnm.Print_Area" localSheetId="34">'34'!$A$1:$O$148</definedName>
    <definedName name="_xlnm.Print_Area" localSheetId="35">'35'!$A$1:$O$24</definedName>
    <definedName name="_xlnm.Print_Area" localSheetId="37">'37'!$A$1:$O$49</definedName>
    <definedName name="_xlnm.Print_Area" localSheetId="4">'4'!$A$1:$O$46</definedName>
    <definedName name="_xlnm.Print_Area" localSheetId="40">'40'!$A$1:$O$24</definedName>
    <definedName name="_xlnm.Print_Area" localSheetId="6">'6'!$B$1:$P$45</definedName>
    <definedName name="_xlnm.Print_Area" localSheetId="8">'8'!$B$1:$O$36</definedName>
    <definedName name="_xlnm.Print_Area" localSheetId="9">'9'!$A$1:$O$114</definedName>
    <definedName name="TransChoice" localSheetId="21">OFFSET([1]!TransList,0,0,COUNTA([1]!TransList),1)</definedName>
    <definedName name="TransChoice" localSheetId="28">OFFSET([1]!TransList,0,0,COUNTA([1]!TransList),1)</definedName>
    <definedName name="US_1" localSheetId="10">OFFSET(#REF!,0,0,COUNT(#REF!),1)</definedName>
    <definedName name="US_1" localSheetId="20">OFFSET(#REF!,0,0,COUNT(#REF!),1)</definedName>
    <definedName name="US_1" localSheetId="21">OFFSET(#REF!,0,0,COUNT(#REF!),1)</definedName>
    <definedName name="US_1" localSheetId="3">OFFSET(#REF!,0,0,COUNT(#REF!),1)</definedName>
    <definedName name="US_1" localSheetId="39">OFFSET(#REF!,0,0,COUNT(#REF!),1)</definedName>
    <definedName name="US_1" localSheetId="5">OFFSET(#REF!,0,0,COUNT(#REF!),1)</definedName>
    <definedName name="US_2" localSheetId="10">OFFSET(#REF!,0,0,COUNT(#REF!),1)</definedName>
    <definedName name="US_2" localSheetId="20">OFFSET(#REF!,0,0,COUNT(#REF!),1)</definedName>
    <definedName name="US_2" localSheetId="21">OFFSET(#REF!,0,0,COUNT(#REF!),1)</definedName>
    <definedName name="US_2" localSheetId="3">OFFSET(#REF!,0,0,COUNT(#REF!),1)</definedName>
    <definedName name="US_2" localSheetId="39">OFFSET(#REF!,0,0,COUNT(#REF!),1)</definedName>
    <definedName name="US_2" localSheetId="5">OFFSET(#REF!,0,0,COUNT(#REF!),1)</definedName>
    <definedName name="USavg" localSheetId="10">OFFSET(#REF!,0,0,COUNT(#REF!),1)</definedName>
    <definedName name="USavg" localSheetId="20">OFFSET(#REF!,0,0,COUNT(#REF!),1)</definedName>
    <definedName name="USavg" localSheetId="21">OFFSET(#REF!,0,0,COUNT(#REF!),1)</definedName>
    <definedName name="USavg" localSheetId="3">OFFSET(#REF!,0,0,COUNT(#REF!),1)</definedName>
    <definedName name="USavg" localSheetId="39">OFFSET(#REF!,0,0,COUNT(#REF!),1)</definedName>
    <definedName name="USavg" localSheetId="5">OFFSET(#REF!,0,0,COUNT(#REF!),1)</definedName>
    <definedName name="USmin" localSheetId="10">OFFSET(#REF!,0,0,COUNT(#REF!),1)</definedName>
    <definedName name="USmin" localSheetId="20">OFFSET(#REF!,0,0,COUNT(#REF!),1)</definedName>
    <definedName name="USmin" localSheetId="21">OFFSET(#REF!,0,0,COUNT(#REF!),1)</definedName>
    <definedName name="USmin" localSheetId="3">OFFSET(#REF!,0,0,COUNT(#REF!),1)</definedName>
    <definedName name="USmin" localSheetId="39">OFFSET(#REF!,0,0,COUNT(#REF!),1)</definedName>
    <definedName name="USmin" localSheetId="5">OFFSET(#REF!,0,0,COUNT(#REF!),1)</definedName>
    <definedName name="USrng" localSheetId="10">OFFSET(#REF!,0,0,COUNT(#REF!),1)</definedName>
    <definedName name="USrng" localSheetId="20">OFFSET(#REF!,0,0,COUNT(#REF!),1)</definedName>
    <definedName name="USrng" localSheetId="21">OFFSET(#REF!,0,0,COUNT(#REF!),1)</definedName>
    <definedName name="USrng" localSheetId="3">OFFSET(#REF!,0,0,COUNT(#REF!),1)</definedName>
    <definedName name="USrng" localSheetId="39">OFFSET(#REF!,0,0,COUNT(#REF!),1)</definedName>
    <definedName name="USrng" localSheetId="5">OFFSET(#REF!,0,0,COUNT(#REF!),1)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7" i="127" l="1"/>
  <c r="AA27" i="127"/>
  <c r="Z27" i="127"/>
  <c r="Y27" i="127"/>
  <c r="X27" i="127"/>
  <c r="W27" i="127"/>
  <c r="V27" i="127"/>
  <c r="T27" i="127"/>
  <c r="S27" i="127"/>
  <c r="Q27" i="127"/>
  <c r="P27" i="127"/>
  <c r="O27" i="127"/>
  <c r="M27" i="127"/>
  <c r="K27" i="127"/>
  <c r="A35" i="114"/>
  <c r="A33" i="113"/>
  <c r="B134" i="36"/>
  <c r="B133" i="36"/>
  <c r="X25" i="124"/>
  <c r="W25" i="124"/>
  <c r="V25" i="124"/>
  <c r="U25" i="124"/>
  <c r="T25" i="124"/>
  <c r="S25" i="124"/>
  <c r="R25" i="124"/>
  <c r="Q25" i="124"/>
  <c r="P25" i="124"/>
  <c r="O25" i="124"/>
  <c r="N25" i="124"/>
  <c r="M25" i="124"/>
  <c r="L25" i="124"/>
  <c r="K25" i="124"/>
  <c r="J25" i="124"/>
  <c r="I25" i="124"/>
  <c r="H25" i="124"/>
  <c r="G25" i="124"/>
  <c r="F25" i="124"/>
  <c r="E25" i="124"/>
  <c r="D25" i="124"/>
  <c r="A127" i="123"/>
  <c r="B145" i="35"/>
  <c r="B144" i="35"/>
  <c r="J30" i="124" l="1"/>
  <c r="R30" i="124"/>
  <c r="F30" i="124"/>
  <c r="N30" i="124"/>
  <c r="V30" i="124"/>
  <c r="O30" i="124"/>
  <c r="W30" i="124"/>
  <c r="G30" i="124"/>
  <c r="H30" i="124"/>
  <c r="P30" i="124"/>
  <c r="X30" i="124"/>
  <c r="D30" i="124"/>
  <c r="L30" i="124"/>
  <c r="T30" i="124"/>
  <c r="I30" i="124"/>
  <c r="Q30" i="124"/>
  <c r="C30" i="124"/>
  <c r="K30" i="124"/>
  <c r="S30" i="124"/>
  <c r="E30" i="124"/>
  <c r="M30" i="124"/>
  <c r="U30" i="124"/>
  <c r="C53" i="103" l="1"/>
  <c r="C56" i="103"/>
  <c r="J56" i="103"/>
  <c r="B95" i="78"/>
  <c r="A94" i="73"/>
  <c r="C55" i="92"/>
  <c r="A48" i="127"/>
  <c r="B83" i="69"/>
  <c r="A81" i="80"/>
  <c r="B42" i="87"/>
  <c r="A82" i="120"/>
  <c r="B84" i="70"/>
  <c r="B97" i="75"/>
  <c r="B52" i="92"/>
  <c r="C52" i="92"/>
  <c r="A97" i="84"/>
  <c r="D124" i="123"/>
  <c r="A83" i="72"/>
  <c r="A83" i="71"/>
  <c r="B95" i="77"/>
  <c r="A94" i="74"/>
  <c r="A79" i="105"/>
  <c r="A86" i="68"/>
  <c r="A93" i="82"/>
  <c r="B53" i="103" l="1"/>
  <c r="E48" i="127"/>
  <c r="D48" i="127"/>
  <c r="R39" i="127"/>
  <c r="N39" i="127"/>
  <c r="G48" i="127"/>
  <c r="H48" i="127"/>
  <c r="C48" i="127"/>
  <c r="B48" i="127"/>
  <c r="F48" i="127"/>
  <c r="U39" i="127"/>
  <c r="E124" i="123"/>
  <c r="C54" i="92"/>
  <c r="A67" i="105"/>
  <c r="A81" i="82"/>
  <c r="L30" i="86"/>
  <c r="L29" i="86"/>
  <c r="L35" i="86"/>
  <c r="L32" i="86"/>
  <c r="A71" i="72"/>
  <c r="K52" i="92"/>
  <c r="J52" i="92"/>
  <c r="H28" i="78"/>
  <c r="K55" i="92"/>
  <c r="J55" i="92"/>
  <c r="H36" i="83"/>
  <c r="B94" i="78"/>
  <c r="A93" i="74"/>
  <c r="C53" i="92"/>
  <c r="L41" i="84"/>
  <c r="L39" i="84"/>
  <c r="L31" i="84"/>
  <c r="L40" i="84"/>
  <c r="L42" i="84"/>
  <c r="L36" i="84"/>
  <c r="L30" i="84"/>
  <c r="L34" i="84"/>
  <c r="L32" i="84"/>
  <c r="L28" i="84"/>
  <c r="L37" i="84"/>
  <c r="L35" i="84"/>
  <c r="L44" i="84"/>
  <c r="M29" i="77"/>
  <c r="M30" i="77"/>
  <c r="L27" i="73"/>
  <c r="L28" i="73"/>
  <c r="L26" i="73"/>
  <c r="L27" i="110"/>
  <c r="L32" i="110"/>
  <c r="L31" i="110"/>
  <c r="L28" i="110"/>
  <c r="L29" i="110"/>
  <c r="L30" i="110"/>
  <c r="L33" i="110"/>
  <c r="A85" i="84"/>
  <c r="A74" i="68"/>
  <c r="B85" i="75"/>
  <c r="L53" i="103"/>
  <c r="M53" i="103"/>
  <c r="H30" i="70"/>
  <c r="B83" i="70"/>
  <c r="B96" i="75"/>
  <c r="A93" i="73"/>
  <c r="C54" i="103"/>
  <c r="L28" i="71"/>
  <c r="L27" i="71"/>
  <c r="L26" i="71"/>
  <c r="L29" i="71"/>
  <c r="L30" i="111"/>
  <c r="L31" i="111"/>
  <c r="L29" i="111"/>
  <c r="L28" i="111"/>
  <c r="B72" i="70"/>
  <c r="B71" i="69"/>
  <c r="G29" i="72"/>
  <c r="G33" i="84"/>
  <c r="A85" i="68"/>
  <c r="G29" i="84"/>
  <c r="B82" i="69"/>
  <c r="L56" i="103"/>
  <c r="M56" i="103"/>
  <c r="M26" i="78"/>
  <c r="M29" i="78"/>
  <c r="M30" i="78"/>
  <c r="L28" i="72"/>
  <c r="L27" i="72"/>
  <c r="L27" i="82"/>
  <c r="L26" i="82"/>
  <c r="G34" i="86"/>
  <c r="L28" i="120"/>
  <c r="L27" i="120"/>
  <c r="L26" i="120"/>
  <c r="L30" i="68"/>
  <c r="L27" i="68"/>
  <c r="L34" i="68"/>
  <c r="L26" i="68"/>
  <c r="L32" i="68"/>
  <c r="L31" i="68"/>
  <c r="L26" i="74"/>
  <c r="L28" i="74"/>
  <c r="L30" i="74"/>
  <c r="L29" i="74"/>
  <c r="A70" i="120"/>
  <c r="A82" i="74"/>
  <c r="H30" i="69"/>
  <c r="G29" i="120"/>
  <c r="G30" i="71"/>
  <c r="B94" i="77"/>
  <c r="A82" i="71"/>
  <c r="A80" i="80"/>
  <c r="G38" i="84"/>
  <c r="A81" i="120"/>
  <c r="L31" i="86"/>
  <c r="G33" i="86"/>
  <c r="M29" i="70"/>
  <c r="C55" i="103"/>
  <c r="B83" i="78"/>
  <c r="A82" i="73"/>
  <c r="J53" i="103"/>
  <c r="H27" i="78"/>
  <c r="A96" i="84"/>
  <c r="A82" i="72"/>
  <c r="G29" i="68"/>
  <c r="G28" i="68" s="1"/>
  <c r="H28" i="77"/>
  <c r="H35" i="83"/>
  <c r="L28" i="86"/>
  <c r="G28" i="80"/>
  <c r="L26" i="105"/>
  <c r="L27" i="105"/>
  <c r="A47" i="127"/>
  <c r="B83" i="77"/>
  <c r="A71" i="71"/>
  <c r="A69" i="80"/>
  <c r="E33" i="114"/>
  <c r="A78" i="105"/>
  <c r="A92" i="82"/>
  <c r="H27" i="77"/>
  <c r="E47" i="127" l="1"/>
  <c r="H47" i="127"/>
  <c r="F47" i="127"/>
  <c r="G47" i="127"/>
  <c r="C47" i="127"/>
  <c r="B47" i="127"/>
  <c r="D47" i="127"/>
  <c r="R38" i="127"/>
  <c r="E31" i="113"/>
  <c r="J54" i="103"/>
  <c r="G30" i="69"/>
  <c r="K31" i="86"/>
  <c r="K30" i="86"/>
  <c r="K29" i="86"/>
  <c r="K28" i="86"/>
  <c r="K32" i="86"/>
  <c r="L29" i="70"/>
  <c r="L27" i="70"/>
  <c r="L32" i="70"/>
  <c r="K27" i="80"/>
  <c r="K26" i="80"/>
  <c r="A95" i="84"/>
  <c r="A62" i="68"/>
  <c r="A69" i="82"/>
  <c r="L55" i="103"/>
  <c r="M55" i="103"/>
  <c r="F29" i="68"/>
  <c r="L29" i="68" s="1"/>
  <c r="G27" i="78"/>
  <c r="M27" i="78" s="1"/>
  <c r="F30" i="71"/>
  <c r="O63" i="117"/>
  <c r="B70" i="69"/>
  <c r="A80" i="82"/>
  <c r="F28" i="80"/>
  <c r="L30" i="77"/>
  <c r="L26" i="77"/>
  <c r="L29" i="77"/>
  <c r="A77" i="105"/>
  <c r="A81" i="72"/>
  <c r="A58" i="120"/>
  <c r="B59" i="69"/>
  <c r="A57" i="80"/>
  <c r="M27" i="69"/>
  <c r="L30" i="71"/>
  <c r="F31" i="113"/>
  <c r="F29" i="120"/>
  <c r="M32" i="70"/>
  <c r="L54" i="103"/>
  <c r="M54" i="103"/>
  <c r="G28" i="77"/>
  <c r="M28" i="77" s="1"/>
  <c r="F33" i="84"/>
  <c r="U38" i="127"/>
  <c r="K28" i="72"/>
  <c r="K27" i="72"/>
  <c r="K28" i="110"/>
  <c r="K33" i="110"/>
  <c r="K32" i="110"/>
  <c r="K29" i="110"/>
  <c r="K31" i="110"/>
  <c r="D122" i="123"/>
  <c r="A55" i="105"/>
  <c r="A59" i="71"/>
  <c r="A59" i="72"/>
  <c r="L32" i="111"/>
  <c r="M27" i="70"/>
  <c r="M26" i="70"/>
  <c r="F29" i="84"/>
  <c r="L29" i="84" s="1"/>
  <c r="F34" i="86"/>
  <c r="L34" i="86" s="1"/>
  <c r="D33" i="114"/>
  <c r="K28" i="120"/>
  <c r="K27" i="105"/>
  <c r="K26" i="105"/>
  <c r="K28" i="74"/>
  <c r="K27" i="74"/>
  <c r="K30" i="74"/>
  <c r="B93" i="77"/>
  <c r="A81" i="71"/>
  <c r="A92" i="74"/>
  <c r="M28" i="69"/>
  <c r="B60" i="70"/>
  <c r="B73" i="75"/>
  <c r="J55" i="103"/>
  <c r="L28" i="70"/>
  <c r="L29" i="120"/>
  <c r="F29" i="72"/>
  <c r="L28" i="82"/>
  <c r="L29" i="82" s="1"/>
  <c r="G27" i="77"/>
  <c r="C49" i="92"/>
  <c r="E123" i="123"/>
  <c r="D123" i="123"/>
  <c r="F33" i="86"/>
  <c r="C51" i="92"/>
  <c r="B82" i="77"/>
  <c r="A81" i="74"/>
  <c r="A84" i="84"/>
  <c r="B82" i="78"/>
  <c r="A81" i="73"/>
  <c r="A45" i="127"/>
  <c r="H34" i="83"/>
  <c r="K27" i="82"/>
  <c r="K30" i="111"/>
  <c r="B93" i="78"/>
  <c r="A91" i="82"/>
  <c r="A73" i="84"/>
  <c r="K26" i="72"/>
  <c r="C50" i="92"/>
  <c r="L35" i="68"/>
  <c r="L33" i="84"/>
  <c r="L33" i="68"/>
  <c r="K27" i="110"/>
  <c r="C50" i="103"/>
  <c r="K53" i="92"/>
  <c r="J53" i="92"/>
  <c r="K27" i="86"/>
  <c r="C52" i="103"/>
  <c r="K54" i="92"/>
  <c r="J54" i="92"/>
  <c r="A69" i="120"/>
  <c r="A73" i="68"/>
  <c r="B71" i="70"/>
  <c r="B84" i="75"/>
  <c r="A66" i="105"/>
  <c r="A70" i="71"/>
  <c r="A68" i="80"/>
  <c r="N38" i="127"/>
  <c r="K26" i="73"/>
  <c r="B82" i="70"/>
  <c r="A92" i="73"/>
  <c r="A70" i="73"/>
  <c r="G30" i="70"/>
  <c r="M30" i="70" s="1"/>
  <c r="L28" i="105"/>
  <c r="M28" i="70"/>
  <c r="L26" i="72"/>
  <c r="C48" i="92"/>
  <c r="B48" i="92"/>
  <c r="C51" i="103"/>
  <c r="L27" i="74"/>
  <c r="K31" i="111"/>
  <c r="K112" i="36"/>
  <c r="H112" i="36"/>
  <c r="I112" i="36"/>
  <c r="J112" i="36"/>
  <c r="K35" i="86"/>
  <c r="A70" i="72"/>
  <c r="L26" i="80"/>
  <c r="L34" i="110"/>
  <c r="M26" i="69"/>
  <c r="D112" i="123"/>
  <c r="E112" i="123"/>
  <c r="G43" i="84"/>
  <c r="L29" i="73"/>
  <c r="K28" i="73"/>
  <c r="L30" i="78"/>
  <c r="K27" i="68"/>
  <c r="K34" i="68"/>
  <c r="K29" i="71"/>
  <c r="K28" i="71"/>
  <c r="K26" i="71"/>
  <c r="A46" i="127"/>
  <c r="A80" i="120"/>
  <c r="A84" i="68"/>
  <c r="B95" i="75"/>
  <c r="B71" i="77"/>
  <c r="A70" i="74"/>
  <c r="D111" i="123"/>
  <c r="M29" i="69"/>
  <c r="L27" i="80"/>
  <c r="K40" i="84"/>
  <c r="K39" i="84"/>
  <c r="K41" i="84"/>
  <c r="B81" i="69"/>
  <c r="A79" i="80"/>
  <c r="B71" i="78"/>
  <c r="L33" i="86"/>
  <c r="K26" i="74"/>
  <c r="C49" i="103"/>
  <c r="B49" i="103"/>
  <c r="G28" i="78"/>
  <c r="K30" i="110"/>
  <c r="F38" i="84"/>
  <c r="M26" i="77"/>
  <c r="L27" i="86"/>
  <c r="H46" i="127" l="1"/>
  <c r="F46" i="127"/>
  <c r="D46" i="127"/>
  <c r="G46" i="127"/>
  <c r="E46" i="127"/>
  <c r="C46" i="127"/>
  <c r="B46" i="127"/>
  <c r="R37" i="127"/>
  <c r="N37" i="127"/>
  <c r="L26" i="70"/>
  <c r="F28" i="68"/>
  <c r="K28" i="80"/>
  <c r="J111" i="36"/>
  <c r="U37" i="127"/>
  <c r="E111" i="123"/>
  <c r="C33" i="114"/>
  <c r="F30" i="69"/>
  <c r="A68" i="120"/>
  <c r="B69" i="69"/>
  <c r="A67" i="80"/>
  <c r="M52" i="103"/>
  <c r="L52" i="103"/>
  <c r="M50" i="103"/>
  <c r="L50" i="103"/>
  <c r="A76" i="105"/>
  <c r="A90" i="82"/>
  <c r="J27" i="105"/>
  <c r="K30" i="78"/>
  <c r="K29" i="78"/>
  <c r="K26" i="78"/>
  <c r="J26" i="72"/>
  <c r="K51" i="92"/>
  <c r="J51" i="92"/>
  <c r="K49" i="92"/>
  <c r="J49" i="92"/>
  <c r="E29" i="72"/>
  <c r="K29" i="72" s="1"/>
  <c r="K30" i="72" s="1"/>
  <c r="E28" i="80"/>
  <c r="E34" i="86"/>
  <c r="E33" i="84"/>
  <c r="B59" i="70"/>
  <c r="A69" i="73"/>
  <c r="B70" i="77"/>
  <c r="A61" i="68"/>
  <c r="A57" i="120"/>
  <c r="B58" i="69"/>
  <c r="F28" i="78"/>
  <c r="L28" i="78" s="1"/>
  <c r="L28" i="80"/>
  <c r="A46" i="120"/>
  <c r="B81" i="77"/>
  <c r="B70" i="70"/>
  <c r="A69" i="72"/>
  <c r="C48" i="103"/>
  <c r="K29" i="111"/>
  <c r="B92" i="77"/>
  <c r="C46" i="92"/>
  <c r="J26" i="80"/>
  <c r="M28" i="78"/>
  <c r="M31" i="78" s="1"/>
  <c r="M31" i="70"/>
  <c r="E122" i="123"/>
  <c r="D100" i="123"/>
  <c r="E100" i="123"/>
  <c r="E29" i="84"/>
  <c r="K29" i="84" s="1"/>
  <c r="A56" i="80"/>
  <c r="A61" i="84"/>
  <c r="A43" i="105"/>
  <c r="B61" i="75"/>
  <c r="A58" i="74"/>
  <c r="A83" i="84"/>
  <c r="A69" i="71"/>
  <c r="J52" i="103"/>
  <c r="A94" i="84"/>
  <c r="A44" i="127"/>
  <c r="H33" i="83"/>
  <c r="J27" i="120"/>
  <c r="J26" i="120"/>
  <c r="J28" i="120"/>
  <c r="J28" i="73"/>
  <c r="J26" i="73"/>
  <c r="J27" i="73"/>
  <c r="K36" i="84"/>
  <c r="K33" i="68"/>
  <c r="E29" i="120"/>
  <c r="J28" i="72"/>
  <c r="L26" i="78"/>
  <c r="D31" i="113"/>
  <c r="F27" i="78"/>
  <c r="B59" i="78"/>
  <c r="A57" i="82"/>
  <c r="A65" i="105"/>
  <c r="A79" i="82"/>
  <c r="C45" i="92"/>
  <c r="B92" i="78"/>
  <c r="C47" i="103"/>
  <c r="J28" i="71"/>
  <c r="J27" i="71"/>
  <c r="J26" i="71"/>
  <c r="J28" i="111"/>
  <c r="J31" i="111"/>
  <c r="J30" i="111"/>
  <c r="F27" i="77"/>
  <c r="L29" i="78"/>
  <c r="J49" i="103"/>
  <c r="A72" i="84"/>
  <c r="A58" i="72"/>
  <c r="K28" i="84"/>
  <c r="E38" i="84"/>
  <c r="A54" i="105"/>
  <c r="A69" i="74"/>
  <c r="K48" i="92"/>
  <c r="J48" i="92"/>
  <c r="B48" i="70"/>
  <c r="A47" i="72"/>
  <c r="A58" i="73"/>
  <c r="M27" i="77"/>
  <c r="M31" i="77" s="1"/>
  <c r="K42" i="84"/>
  <c r="K35" i="68"/>
  <c r="A83" i="68"/>
  <c r="A91" i="73"/>
  <c r="J35" i="84"/>
  <c r="J41" i="84"/>
  <c r="J32" i="84"/>
  <c r="J39" i="84"/>
  <c r="J40" i="84"/>
  <c r="J36" i="84"/>
  <c r="J30" i="84"/>
  <c r="J37" i="84"/>
  <c r="J31" i="84"/>
  <c r="K29" i="69"/>
  <c r="K27" i="69"/>
  <c r="K26" i="69"/>
  <c r="J29" i="110"/>
  <c r="J33" i="110"/>
  <c r="J31" i="110"/>
  <c r="J28" i="110"/>
  <c r="L29" i="69"/>
  <c r="C44" i="92"/>
  <c r="B44" i="92"/>
  <c r="F33" i="114"/>
  <c r="L27" i="78"/>
  <c r="E33" i="86"/>
  <c r="B70" i="78"/>
  <c r="A68" i="82"/>
  <c r="E30" i="71"/>
  <c r="K31" i="84"/>
  <c r="M51" i="103"/>
  <c r="L51" i="103"/>
  <c r="A47" i="71"/>
  <c r="B81" i="78"/>
  <c r="A80" i="73"/>
  <c r="C46" i="103"/>
  <c r="K44" i="84"/>
  <c r="K26" i="68"/>
  <c r="B80" i="69"/>
  <c r="B94" i="75"/>
  <c r="A91" i="74"/>
  <c r="K29" i="77"/>
  <c r="K29" i="70"/>
  <c r="O51" i="117"/>
  <c r="K30" i="84"/>
  <c r="K28" i="82"/>
  <c r="K26" i="120"/>
  <c r="F28" i="77"/>
  <c r="L27" i="69"/>
  <c r="K26" i="82"/>
  <c r="F30" i="70"/>
  <c r="L26" i="69"/>
  <c r="M49" i="103"/>
  <c r="L49" i="103"/>
  <c r="O62" i="117"/>
  <c r="A58" i="71"/>
  <c r="B72" i="75"/>
  <c r="K37" i="84"/>
  <c r="H111" i="36"/>
  <c r="K111" i="36"/>
  <c r="I111" i="36"/>
  <c r="M30" i="69"/>
  <c r="K35" i="84"/>
  <c r="J51" i="103"/>
  <c r="A50" i="68"/>
  <c r="A80" i="74"/>
  <c r="C47" i="92"/>
  <c r="J50" i="103"/>
  <c r="F43" i="84"/>
  <c r="L43" i="84" s="1"/>
  <c r="K29" i="74"/>
  <c r="B81" i="70"/>
  <c r="A78" i="80"/>
  <c r="J31" i="86"/>
  <c r="J29" i="86"/>
  <c r="J35" i="86"/>
  <c r="J27" i="86"/>
  <c r="J28" i="86"/>
  <c r="J28" i="105"/>
  <c r="K28" i="105"/>
  <c r="K27" i="120"/>
  <c r="B45" i="103"/>
  <c r="C45" i="103"/>
  <c r="K34" i="84"/>
  <c r="K27" i="71"/>
  <c r="K30" i="71" s="1"/>
  <c r="K32" i="84"/>
  <c r="E29" i="68"/>
  <c r="L38" i="84"/>
  <c r="B59" i="77"/>
  <c r="B47" i="69"/>
  <c r="A45" i="80"/>
  <c r="H100" i="36"/>
  <c r="I100" i="36"/>
  <c r="J100" i="36"/>
  <c r="K100" i="36"/>
  <c r="A72" i="68"/>
  <c r="B83" i="75"/>
  <c r="K34" i="110"/>
  <c r="K50" i="92"/>
  <c r="J50" i="92"/>
  <c r="A79" i="120"/>
  <c r="A80" i="71"/>
  <c r="A80" i="72"/>
  <c r="J27" i="68"/>
  <c r="J29" i="74"/>
  <c r="K28" i="111"/>
  <c r="K32" i="111" s="1"/>
  <c r="J26" i="105"/>
  <c r="K34" i="86"/>
  <c r="K32" i="68"/>
  <c r="J27" i="72"/>
  <c r="L28" i="69"/>
  <c r="K33" i="84"/>
  <c r="L29" i="72"/>
  <c r="L30" i="72" s="1"/>
  <c r="K31" i="68"/>
  <c r="K27" i="73"/>
  <c r="K29" i="73" s="1"/>
  <c r="K30" i="68"/>
  <c r="L28" i="68"/>
  <c r="C45" i="127" l="1"/>
  <c r="F45" i="127"/>
  <c r="D45" i="127"/>
  <c r="G45" i="127"/>
  <c r="B45" i="127"/>
  <c r="E45" i="127"/>
  <c r="H45" i="127"/>
  <c r="E30" i="70"/>
  <c r="K30" i="70" s="1"/>
  <c r="R36" i="127"/>
  <c r="N36" i="127"/>
  <c r="O61" i="117"/>
  <c r="C31" i="113"/>
  <c r="E43" i="84"/>
  <c r="K43" i="84" s="1"/>
  <c r="J47" i="103"/>
  <c r="J48" i="103"/>
  <c r="J46" i="103"/>
  <c r="D33" i="86"/>
  <c r="J33" i="86" s="1"/>
  <c r="L30" i="69"/>
  <c r="B80" i="78"/>
  <c r="A79" i="74"/>
  <c r="J34" i="68"/>
  <c r="A42" i="105"/>
  <c r="A49" i="68"/>
  <c r="A46" i="72"/>
  <c r="J45" i="92"/>
  <c r="K45" i="92"/>
  <c r="A71" i="84"/>
  <c r="B58" i="70"/>
  <c r="B71" i="75"/>
  <c r="B49" i="75"/>
  <c r="J30" i="77"/>
  <c r="J26" i="77"/>
  <c r="J29" i="77"/>
  <c r="D28" i="80"/>
  <c r="A79" i="72"/>
  <c r="L48" i="103"/>
  <c r="M48" i="103"/>
  <c r="D34" i="86"/>
  <c r="J34" i="86" s="1"/>
  <c r="J28" i="82"/>
  <c r="E99" i="123"/>
  <c r="D99" i="123"/>
  <c r="J32" i="110"/>
  <c r="C43" i="92"/>
  <c r="D121" i="123"/>
  <c r="E121" i="123"/>
  <c r="B69" i="70"/>
  <c r="A78" i="82"/>
  <c r="A60" i="68"/>
  <c r="A57" i="71"/>
  <c r="K38" i="84"/>
  <c r="J29" i="120"/>
  <c r="I33" i="68"/>
  <c r="I32" i="68"/>
  <c r="I31" i="68"/>
  <c r="I27" i="68"/>
  <c r="I34" i="68"/>
  <c r="J99" i="36"/>
  <c r="H99" i="36"/>
  <c r="I99" i="36"/>
  <c r="K99" i="36"/>
  <c r="J28" i="84"/>
  <c r="J27" i="110"/>
  <c r="A79" i="71"/>
  <c r="A77" i="80"/>
  <c r="J32" i="86"/>
  <c r="J47" i="92"/>
  <c r="K47" i="92"/>
  <c r="K29" i="120"/>
  <c r="J45" i="103"/>
  <c r="J88" i="36"/>
  <c r="I88" i="36"/>
  <c r="H88" i="36"/>
  <c r="K88" i="36"/>
  <c r="K26" i="77"/>
  <c r="D38" i="84"/>
  <c r="C44" i="103"/>
  <c r="A82" i="84"/>
  <c r="A66" i="80"/>
  <c r="J26" i="82"/>
  <c r="A56" i="120"/>
  <c r="B57" i="69"/>
  <c r="A57" i="72"/>
  <c r="B47" i="77"/>
  <c r="B33" i="114"/>
  <c r="D29" i="120"/>
  <c r="A43" i="127"/>
  <c r="H32" i="83"/>
  <c r="I29" i="71"/>
  <c r="I28" i="71"/>
  <c r="I27" i="71"/>
  <c r="I26" i="71"/>
  <c r="I30" i="74"/>
  <c r="I29" i="74"/>
  <c r="I28" i="74"/>
  <c r="I26" i="74"/>
  <c r="I27" i="74"/>
  <c r="F44" i="127"/>
  <c r="G44" i="127"/>
  <c r="H44" i="127"/>
  <c r="A93" i="84"/>
  <c r="A82" i="68"/>
  <c r="B93" i="75"/>
  <c r="L30" i="70"/>
  <c r="L31" i="70" s="1"/>
  <c r="J42" i="84"/>
  <c r="J29" i="73"/>
  <c r="D29" i="68"/>
  <c r="J29" i="68" s="1"/>
  <c r="I30" i="68"/>
  <c r="J30" i="68"/>
  <c r="M45" i="103"/>
  <c r="L45" i="103"/>
  <c r="K29" i="82"/>
  <c r="J27" i="82"/>
  <c r="A64" i="105"/>
  <c r="A71" i="68"/>
  <c r="B82" i="75"/>
  <c r="O39" i="117"/>
  <c r="B58" i="77"/>
  <c r="B60" i="75"/>
  <c r="A57" i="74"/>
  <c r="J30" i="86"/>
  <c r="B47" i="78"/>
  <c r="A46" i="74"/>
  <c r="K27" i="70"/>
  <c r="J26" i="69"/>
  <c r="J29" i="69"/>
  <c r="J27" i="69"/>
  <c r="J28" i="69"/>
  <c r="D25" i="104"/>
  <c r="J33" i="68"/>
  <c r="K26" i="70"/>
  <c r="B40" i="92"/>
  <c r="C40" i="92"/>
  <c r="B79" i="69"/>
  <c r="J27" i="80"/>
  <c r="J28" i="80" s="1"/>
  <c r="C42" i="92"/>
  <c r="J31" i="68"/>
  <c r="E28" i="77"/>
  <c r="K28" i="77" s="1"/>
  <c r="C41" i="92"/>
  <c r="J110" i="36"/>
  <c r="H110" i="36"/>
  <c r="I110" i="36"/>
  <c r="K110" i="36"/>
  <c r="J28" i="74"/>
  <c r="J27" i="74"/>
  <c r="D29" i="84"/>
  <c r="J29" i="84" s="1"/>
  <c r="A67" i="120"/>
  <c r="B68" i="69"/>
  <c r="B58" i="78"/>
  <c r="A56" i="82"/>
  <c r="K28" i="70"/>
  <c r="A53" i="105"/>
  <c r="I44" i="84"/>
  <c r="I36" i="84"/>
  <c r="I28" i="84"/>
  <c r="I42" i="84"/>
  <c r="I34" i="84"/>
  <c r="I37" i="84"/>
  <c r="I31" i="84"/>
  <c r="I32" i="84"/>
  <c r="I41" i="84"/>
  <c r="I40" i="84"/>
  <c r="I35" i="84"/>
  <c r="J26" i="70"/>
  <c r="J29" i="70"/>
  <c r="J27" i="70"/>
  <c r="J28" i="70"/>
  <c r="I30" i="110"/>
  <c r="I27" i="110"/>
  <c r="I31" i="110"/>
  <c r="I33" i="110"/>
  <c r="I29" i="110"/>
  <c r="I32" i="110"/>
  <c r="I28" i="110"/>
  <c r="K32" i="70"/>
  <c r="C41" i="103"/>
  <c r="B41" i="103"/>
  <c r="A78" i="120"/>
  <c r="K29" i="68"/>
  <c r="D29" i="72"/>
  <c r="J29" i="72" s="1"/>
  <c r="J30" i="72" s="1"/>
  <c r="J29" i="71"/>
  <c r="J30" i="71" s="1"/>
  <c r="U36" i="127"/>
  <c r="C42" i="103"/>
  <c r="M46" i="103"/>
  <c r="L46" i="103"/>
  <c r="D110" i="123"/>
  <c r="E110" i="123"/>
  <c r="D33" i="84"/>
  <c r="J33" i="84" s="1"/>
  <c r="B80" i="77"/>
  <c r="A68" i="72"/>
  <c r="A60" i="84"/>
  <c r="B46" i="69"/>
  <c r="B69" i="77"/>
  <c r="A55" i="80"/>
  <c r="A68" i="74"/>
  <c r="A46" i="73"/>
  <c r="J26" i="78"/>
  <c r="J30" i="78"/>
  <c r="J29" i="78"/>
  <c r="I27" i="72"/>
  <c r="I28" i="72"/>
  <c r="I26" i="72"/>
  <c r="I27" i="73"/>
  <c r="I26" i="73"/>
  <c r="I28" i="73"/>
  <c r="O50" i="117"/>
  <c r="J44" i="84"/>
  <c r="A75" i="105"/>
  <c r="A90" i="74"/>
  <c r="L28" i="77"/>
  <c r="I26" i="68"/>
  <c r="K30" i="77"/>
  <c r="E27" i="77"/>
  <c r="K27" i="77" s="1"/>
  <c r="E30" i="69"/>
  <c r="A79" i="73"/>
  <c r="A45" i="120"/>
  <c r="B47" i="70"/>
  <c r="A57" i="73"/>
  <c r="J26" i="74"/>
  <c r="M47" i="103"/>
  <c r="L47" i="103"/>
  <c r="B69" i="78"/>
  <c r="A67" i="82"/>
  <c r="D88" i="123"/>
  <c r="E88" i="123"/>
  <c r="A45" i="82"/>
  <c r="J35" i="68"/>
  <c r="L31" i="78"/>
  <c r="K33" i="86"/>
  <c r="I32" i="86"/>
  <c r="I30" i="86"/>
  <c r="I28" i="86"/>
  <c r="I27" i="86"/>
  <c r="I29" i="86"/>
  <c r="I35" i="86"/>
  <c r="I28" i="120"/>
  <c r="I26" i="120"/>
  <c r="I27" i="120"/>
  <c r="I26" i="80"/>
  <c r="I30" i="111"/>
  <c r="I29" i="111"/>
  <c r="I31" i="111"/>
  <c r="I28" i="111"/>
  <c r="K28" i="69"/>
  <c r="K30" i="69" s="1"/>
  <c r="J30" i="74"/>
  <c r="J46" i="92"/>
  <c r="K46" i="92"/>
  <c r="B91" i="77"/>
  <c r="B91" i="78"/>
  <c r="A89" i="82"/>
  <c r="J32" i="68"/>
  <c r="J34" i="84"/>
  <c r="E27" i="78"/>
  <c r="C43" i="103"/>
  <c r="J44" i="92"/>
  <c r="K44" i="92"/>
  <c r="A68" i="71"/>
  <c r="E28" i="68"/>
  <c r="A46" i="71"/>
  <c r="A44" i="80"/>
  <c r="L27" i="77"/>
  <c r="D30" i="71"/>
  <c r="A68" i="73"/>
  <c r="J26" i="68"/>
  <c r="I28" i="105"/>
  <c r="I27" i="105"/>
  <c r="I26" i="105"/>
  <c r="I27" i="82"/>
  <c r="I28" i="82"/>
  <c r="I26" i="82"/>
  <c r="B80" i="70"/>
  <c r="A90" i="73"/>
  <c r="J30" i="110"/>
  <c r="E28" i="78"/>
  <c r="J29" i="111"/>
  <c r="J32" i="111" s="1"/>
  <c r="D44" i="127" l="1"/>
  <c r="E44" i="127"/>
  <c r="C44" i="127"/>
  <c r="B44" i="127"/>
  <c r="R35" i="127"/>
  <c r="L31" i="77"/>
  <c r="D28" i="78"/>
  <c r="J28" i="78" s="1"/>
  <c r="C28" i="80"/>
  <c r="D43" i="84"/>
  <c r="J43" i="84" s="1"/>
  <c r="D28" i="77"/>
  <c r="J28" i="77" s="1"/>
  <c r="C30" i="104"/>
  <c r="J43" i="103"/>
  <c r="C38" i="84"/>
  <c r="I38" i="84" s="1"/>
  <c r="C29" i="84"/>
  <c r="I29" i="73"/>
  <c r="J44" i="103"/>
  <c r="J42" i="103"/>
  <c r="I34" i="110"/>
  <c r="I29" i="82"/>
  <c r="I29" i="120"/>
  <c r="A43" i="80"/>
  <c r="K28" i="68"/>
  <c r="B57" i="77"/>
  <c r="A45" i="71"/>
  <c r="A59" i="84"/>
  <c r="B59" i="75"/>
  <c r="A56" i="74"/>
  <c r="A66" i="120"/>
  <c r="B68" i="70"/>
  <c r="B81" i="75"/>
  <c r="B45" i="69"/>
  <c r="D109" i="123"/>
  <c r="E109" i="123"/>
  <c r="M42" i="103"/>
  <c r="L42" i="103"/>
  <c r="D30" i="70"/>
  <c r="J30" i="70" s="1"/>
  <c r="J31" i="70" s="1"/>
  <c r="D98" i="123"/>
  <c r="E98" i="123"/>
  <c r="E25" i="104"/>
  <c r="A45" i="73"/>
  <c r="C30" i="71"/>
  <c r="A78" i="72"/>
  <c r="C38" i="103"/>
  <c r="B57" i="70"/>
  <c r="C37" i="103"/>
  <c r="B37" i="103"/>
  <c r="A81" i="84"/>
  <c r="A67" i="71"/>
  <c r="A65" i="80"/>
  <c r="A48" i="68"/>
  <c r="I30" i="71"/>
  <c r="M43" i="103"/>
  <c r="L43" i="103"/>
  <c r="C29" i="72"/>
  <c r="I29" i="72" s="1"/>
  <c r="I30" i="72" s="1"/>
  <c r="L41" i="103"/>
  <c r="M41" i="103"/>
  <c r="C39" i="92"/>
  <c r="K40" i="92"/>
  <c r="J40" i="92"/>
  <c r="H76" i="36"/>
  <c r="I76" i="36"/>
  <c r="B90" i="77"/>
  <c r="A88" i="82"/>
  <c r="C29" i="68"/>
  <c r="I29" i="68" s="1"/>
  <c r="C38" i="92"/>
  <c r="B68" i="77"/>
  <c r="A67" i="74"/>
  <c r="J30" i="69"/>
  <c r="D27" i="78"/>
  <c r="J27" i="78" s="1"/>
  <c r="K27" i="78"/>
  <c r="H109" i="36"/>
  <c r="K109" i="36"/>
  <c r="I109" i="36"/>
  <c r="J109" i="36"/>
  <c r="J41" i="103"/>
  <c r="C33" i="84"/>
  <c r="C40" i="103"/>
  <c r="J29" i="82"/>
  <c r="K31" i="77"/>
  <c r="A81" i="68"/>
  <c r="A89" i="74"/>
  <c r="C39" i="103"/>
  <c r="B70" i="75"/>
  <c r="I29" i="84"/>
  <c r="K41" i="92"/>
  <c r="J41" i="92"/>
  <c r="B48" i="75"/>
  <c r="H98" i="36"/>
  <c r="J98" i="36"/>
  <c r="K98" i="36"/>
  <c r="I98" i="36"/>
  <c r="B90" i="78"/>
  <c r="A89" i="73"/>
  <c r="B68" i="78"/>
  <c r="A66" i="82"/>
  <c r="D28" i="68"/>
  <c r="B79" i="77"/>
  <c r="I30" i="84"/>
  <c r="K42" i="92"/>
  <c r="J42" i="92"/>
  <c r="K31" i="70"/>
  <c r="B46" i="77"/>
  <c r="O38" i="117"/>
  <c r="A92" i="84"/>
  <c r="B78" i="69"/>
  <c r="B92" i="75"/>
  <c r="K43" i="92"/>
  <c r="J43" i="92"/>
  <c r="D27" i="77"/>
  <c r="J27" i="77" s="1"/>
  <c r="A59" i="68"/>
  <c r="A67" i="73"/>
  <c r="I32" i="111"/>
  <c r="B79" i="78"/>
  <c r="A78" i="73"/>
  <c r="B31" i="113"/>
  <c r="O60" i="117"/>
  <c r="B46" i="78"/>
  <c r="U35" i="127"/>
  <c r="A42" i="127"/>
  <c r="H31" i="83"/>
  <c r="M44" i="103"/>
  <c r="L44" i="103"/>
  <c r="B79" i="70"/>
  <c r="A76" i="80"/>
  <c r="E76" i="123"/>
  <c r="D76" i="123"/>
  <c r="E87" i="123"/>
  <c r="D87" i="123"/>
  <c r="A70" i="84"/>
  <c r="B56" i="69"/>
  <c r="A67" i="72"/>
  <c r="A78" i="74"/>
  <c r="A70" i="68"/>
  <c r="A77" i="82"/>
  <c r="A44" i="120"/>
  <c r="A41" i="105"/>
  <c r="A55" i="82"/>
  <c r="C33" i="86"/>
  <c r="I33" i="86" s="1"/>
  <c r="B37" i="75"/>
  <c r="D120" i="123"/>
  <c r="E120" i="123"/>
  <c r="D30" i="69"/>
  <c r="A44" i="82"/>
  <c r="N35" i="127"/>
  <c r="I87" i="36"/>
  <c r="K87" i="36"/>
  <c r="J87" i="36"/>
  <c r="H87" i="36"/>
  <c r="A77" i="120"/>
  <c r="A78" i="71"/>
  <c r="A55" i="120"/>
  <c r="A56" i="72"/>
  <c r="B46" i="70"/>
  <c r="A45" i="72"/>
  <c r="A63" i="105"/>
  <c r="B67" i="69"/>
  <c r="B57" i="78"/>
  <c r="A56" i="73"/>
  <c r="C29" i="120"/>
  <c r="C34" i="86"/>
  <c r="I34" i="86" s="1"/>
  <c r="K28" i="78"/>
  <c r="B36" i="92"/>
  <c r="C36" i="92"/>
  <c r="O49" i="117"/>
  <c r="A45" i="74"/>
  <c r="I39" i="84"/>
  <c r="A74" i="105"/>
  <c r="J34" i="110"/>
  <c r="C37" i="92"/>
  <c r="I27" i="80"/>
  <c r="I28" i="80" s="1"/>
  <c r="J38" i="84"/>
  <c r="A52" i="105"/>
  <c r="A56" i="71"/>
  <c r="A54" i="80"/>
  <c r="I31" i="86"/>
  <c r="E43" i="127" l="1"/>
  <c r="G43" i="127"/>
  <c r="F43" i="127"/>
  <c r="C43" i="127"/>
  <c r="B43" i="127"/>
  <c r="H43" i="127"/>
  <c r="D43" i="127"/>
  <c r="C43" i="84"/>
  <c r="I43" i="84" s="1"/>
  <c r="J31" i="78"/>
  <c r="C28" i="68"/>
  <c r="I28" i="68" s="1"/>
  <c r="N34" i="127"/>
  <c r="J31" i="77"/>
  <c r="O48" i="117"/>
  <c r="J40" i="103"/>
  <c r="J39" i="103"/>
  <c r="J38" i="103"/>
  <c r="C34" i="103"/>
  <c r="D86" i="123"/>
  <c r="E86" i="123"/>
  <c r="A44" i="73"/>
  <c r="A55" i="71"/>
  <c r="C31" i="92"/>
  <c r="A69" i="68"/>
  <c r="L40" i="103"/>
  <c r="M40" i="103"/>
  <c r="A40" i="105"/>
  <c r="B78" i="70"/>
  <c r="A77" i="72"/>
  <c r="B78" i="77"/>
  <c r="B66" i="69"/>
  <c r="K31" i="78"/>
  <c r="L37" i="103"/>
  <c r="M37" i="103"/>
  <c r="D119" i="123"/>
  <c r="E119" i="123"/>
  <c r="B89" i="77"/>
  <c r="A77" i="71"/>
  <c r="A75" i="80"/>
  <c r="C34" i="92"/>
  <c r="B47" i="75"/>
  <c r="D97" i="123"/>
  <c r="E97" i="123"/>
  <c r="D52" i="123"/>
  <c r="I33" i="84"/>
  <c r="D108" i="123"/>
  <c r="E108" i="123"/>
  <c r="A51" i="105"/>
  <c r="B69" i="75"/>
  <c r="A66" i="74"/>
  <c r="C35" i="92"/>
  <c r="A65" i="120"/>
  <c r="A64" i="80"/>
  <c r="A54" i="82"/>
  <c r="C112" i="112"/>
  <c r="D112" i="112"/>
  <c r="F52" i="112"/>
  <c r="G52" i="112" s="1"/>
  <c r="D40" i="112"/>
  <c r="D52" i="112"/>
  <c r="F100" i="112"/>
  <c r="G100" i="112" s="1"/>
  <c r="C100" i="112"/>
  <c r="D76" i="112"/>
  <c r="D100" i="112"/>
  <c r="C76" i="112"/>
  <c r="C88" i="112"/>
  <c r="D88" i="112"/>
  <c r="F64" i="112"/>
  <c r="G64" i="112" s="1"/>
  <c r="D64" i="112"/>
  <c r="F112" i="112"/>
  <c r="G112" i="112" s="1"/>
  <c r="C52" i="112"/>
  <c r="C64" i="112"/>
  <c r="F40" i="112"/>
  <c r="G40" i="112" s="1"/>
  <c r="F88" i="112"/>
  <c r="G88" i="112" s="1"/>
  <c r="F76" i="112"/>
  <c r="G76" i="112" s="1"/>
  <c r="C40" i="112"/>
  <c r="A91" i="84"/>
  <c r="C35" i="103"/>
  <c r="A54" i="120"/>
  <c r="U34" i="127"/>
  <c r="R34" i="127"/>
  <c r="B67" i="78"/>
  <c r="A65" i="82"/>
  <c r="C36" i="103"/>
  <c r="A80" i="84"/>
  <c r="A66" i="72"/>
  <c r="B56" i="78"/>
  <c r="A55" i="74"/>
  <c r="B36" i="75"/>
  <c r="L38" i="103"/>
  <c r="M38" i="103"/>
  <c r="A73" i="105"/>
  <c r="A88" i="74"/>
  <c r="H75" i="36"/>
  <c r="I75" i="36"/>
  <c r="H64" i="36"/>
  <c r="I64" i="36"/>
  <c r="B45" i="77"/>
  <c r="K36" i="92"/>
  <c r="J36" i="92"/>
  <c r="B45" i="78"/>
  <c r="B56" i="70"/>
  <c r="A66" i="73"/>
  <c r="A62" i="105"/>
  <c r="A77" i="74"/>
  <c r="A58" i="84"/>
  <c r="B45" i="70"/>
  <c r="A55" i="73"/>
  <c r="C32" i="92"/>
  <c r="B32" i="92"/>
  <c r="E75" i="123"/>
  <c r="D75" i="123"/>
  <c r="D112" i="15"/>
  <c r="C40" i="15"/>
  <c r="C112" i="15"/>
  <c r="D100" i="15"/>
  <c r="C64" i="15"/>
  <c r="D88" i="15"/>
  <c r="D52" i="15"/>
  <c r="C100" i="15"/>
  <c r="D64" i="15"/>
  <c r="C52" i="15"/>
  <c r="C88" i="15"/>
  <c r="D40" i="15"/>
  <c r="D76" i="15"/>
  <c r="C76" i="15"/>
  <c r="C40" i="38"/>
  <c r="D52" i="38"/>
  <c r="D40" i="38"/>
  <c r="C100" i="38"/>
  <c r="D100" i="38"/>
  <c r="C88" i="38"/>
  <c r="C64" i="38"/>
  <c r="D88" i="38"/>
  <c r="C52" i="38"/>
  <c r="D64" i="38"/>
  <c r="C76" i="38"/>
  <c r="D112" i="38"/>
  <c r="D76" i="38"/>
  <c r="C112" i="38"/>
  <c r="B89" i="78"/>
  <c r="A88" i="73"/>
  <c r="K37" i="92"/>
  <c r="J37" i="92"/>
  <c r="C33" i="92"/>
  <c r="D64" i="123"/>
  <c r="E64" i="123"/>
  <c r="A44" i="74"/>
  <c r="A69" i="84"/>
  <c r="A58" i="68"/>
  <c r="J97" i="36"/>
  <c r="K97" i="36"/>
  <c r="I97" i="36"/>
  <c r="H97" i="36"/>
  <c r="B67" i="70"/>
  <c r="A76" i="82"/>
  <c r="A44" i="71"/>
  <c r="B58" i="75"/>
  <c r="D76" i="107"/>
  <c r="D88" i="107"/>
  <c r="C64" i="107"/>
  <c r="D52" i="107"/>
  <c r="D64" i="107"/>
  <c r="C112" i="107"/>
  <c r="C40" i="107"/>
  <c r="C76" i="107"/>
  <c r="C88" i="107"/>
  <c r="C52" i="107"/>
  <c r="D100" i="107"/>
  <c r="D40" i="107"/>
  <c r="D112" i="107"/>
  <c r="C100" i="107"/>
  <c r="A80" i="68"/>
  <c r="A87" i="82"/>
  <c r="J28" i="68"/>
  <c r="J86" i="36"/>
  <c r="H86" i="36"/>
  <c r="K86" i="36"/>
  <c r="I86" i="36"/>
  <c r="A43" i="82"/>
  <c r="O37" i="117"/>
  <c r="O59" i="117"/>
  <c r="B55" i="69"/>
  <c r="A55" i="72"/>
  <c r="H30" i="83"/>
  <c r="J108" i="36"/>
  <c r="I108" i="36"/>
  <c r="H108" i="36"/>
  <c r="K108" i="36"/>
  <c r="L39" i="103"/>
  <c r="M39" i="103"/>
  <c r="B78" i="78"/>
  <c r="A77" i="73"/>
  <c r="A43" i="120"/>
  <c r="A47" i="68"/>
  <c r="A44" i="72"/>
  <c r="B77" i="69"/>
  <c r="F25" i="104"/>
  <c r="B67" i="77"/>
  <c r="A53" i="80"/>
  <c r="A66" i="71"/>
  <c r="B80" i="75"/>
  <c r="B56" i="77"/>
  <c r="B44" i="69"/>
  <c r="A42" i="80"/>
  <c r="K38" i="92"/>
  <c r="J38" i="92"/>
  <c r="C33" i="103"/>
  <c r="B33" i="103"/>
  <c r="K39" i="92"/>
  <c r="J39" i="92"/>
  <c r="D52" i="106"/>
  <c r="D76" i="106"/>
  <c r="C88" i="106"/>
  <c r="C76" i="106"/>
  <c r="D100" i="106"/>
  <c r="D112" i="106"/>
  <c r="D40" i="106"/>
  <c r="D88" i="106"/>
  <c r="C40" i="106"/>
  <c r="C112" i="106"/>
  <c r="C52" i="106"/>
  <c r="C64" i="106"/>
  <c r="D64" i="106"/>
  <c r="C100" i="106"/>
  <c r="J37" i="103"/>
  <c r="A76" i="120"/>
  <c r="B91" i="75"/>
  <c r="D30" i="104"/>
  <c r="G42" i="127" l="1"/>
  <c r="D42" i="127"/>
  <c r="E88" i="15"/>
  <c r="B42" i="127"/>
  <c r="C42" i="127"/>
  <c r="F42" i="127"/>
  <c r="E42" i="127"/>
  <c r="H42" i="127"/>
  <c r="E88" i="106"/>
  <c r="E88" i="38"/>
  <c r="E30" i="104"/>
  <c r="E40" i="38"/>
  <c r="E112" i="15"/>
  <c r="E76" i="15"/>
  <c r="E100" i="106"/>
  <c r="E64" i="15"/>
  <c r="E64" i="107"/>
  <c r="E88" i="112"/>
  <c r="E40" i="107"/>
  <c r="J35" i="103"/>
  <c r="E100" i="107"/>
  <c r="E100" i="15"/>
  <c r="E76" i="112"/>
  <c r="O47" i="117"/>
  <c r="E112" i="106"/>
  <c r="K85" i="36"/>
  <c r="E64" i="106"/>
  <c r="E112" i="38"/>
  <c r="E100" i="38"/>
  <c r="E52" i="123"/>
  <c r="E112" i="107"/>
  <c r="E40" i="112"/>
  <c r="D75" i="106"/>
  <c r="D63" i="106"/>
  <c r="D87" i="106"/>
  <c r="C87" i="106"/>
  <c r="D51" i="106"/>
  <c r="C63" i="106"/>
  <c r="D99" i="106"/>
  <c r="D39" i="106"/>
  <c r="C99" i="106"/>
  <c r="C51" i="106"/>
  <c r="C75" i="106"/>
  <c r="C111" i="106"/>
  <c r="C39" i="106"/>
  <c r="D111" i="106"/>
  <c r="A79" i="84"/>
  <c r="B66" i="70"/>
  <c r="A76" i="73"/>
  <c r="A50" i="105"/>
  <c r="B55" i="70"/>
  <c r="A54" i="72"/>
  <c r="A86" i="82"/>
  <c r="B55" i="77"/>
  <c r="A54" i="73"/>
  <c r="M35" i="103"/>
  <c r="L35" i="103"/>
  <c r="C29" i="92"/>
  <c r="K33" i="92"/>
  <c r="J33" i="92"/>
  <c r="A54" i="71"/>
  <c r="B88" i="78"/>
  <c r="A87" i="74"/>
  <c r="B55" i="78"/>
  <c r="B57" i="75"/>
  <c r="A53" i="82"/>
  <c r="C29" i="103"/>
  <c r="B29" i="103"/>
  <c r="K34" i="92"/>
  <c r="J34" i="92"/>
  <c r="D85" i="123"/>
  <c r="E85" i="123"/>
  <c r="B44" i="77"/>
  <c r="M34" i="103"/>
  <c r="L34" i="103"/>
  <c r="J107" i="36"/>
  <c r="I107" i="36"/>
  <c r="K107" i="36"/>
  <c r="H107" i="36"/>
  <c r="E40" i="106"/>
  <c r="B35" i="75"/>
  <c r="A64" i="120"/>
  <c r="A68" i="68"/>
  <c r="A65" i="72"/>
  <c r="E40" i="15"/>
  <c r="K32" i="92"/>
  <c r="J32" i="92"/>
  <c r="A68" i="84"/>
  <c r="B77" i="70"/>
  <c r="A76" i="72"/>
  <c r="A87" i="73"/>
  <c r="M36" i="103"/>
  <c r="L36" i="103"/>
  <c r="J85" i="36"/>
  <c r="I85" i="36"/>
  <c r="H85" i="36"/>
  <c r="E112" i="112"/>
  <c r="A42" i="82"/>
  <c r="D74" i="123"/>
  <c r="E74" i="123"/>
  <c r="J33" i="103"/>
  <c r="O58" i="117"/>
  <c r="I74" i="36"/>
  <c r="H74" i="36"/>
  <c r="E52" i="107"/>
  <c r="E88" i="107"/>
  <c r="E107" i="123"/>
  <c r="D107" i="123"/>
  <c r="B65" i="69"/>
  <c r="B79" i="75"/>
  <c r="E76" i="38"/>
  <c r="B66" i="77"/>
  <c r="B68" i="75"/>
  <c r="A65" i="74"/>
  <c r="A79" i="68"/>
  <c r="A39" i="105"/>
  <c r="B44" i="70"/>
  <c r="E100" i="112"/>
  <c r="C30" i="92"/>
  <c r="B44" i="78"/>
  <c r="A43" i="74"/>
  <c r="H52" i="36"/>
  <c r="I52" i="36"/>
  <c r="M33" i="103"/>
  <c r="L33" i="103"/>
  <c r="U33" i="127"/>
  <c r="R33" i="127"/>
  <c r="D99" i="112"/>
  <c r="C99" i="112"/>
  <c r="C63" i="112"/>
  <c r="D75" i="112"/>
  <c r="C51" i="112"/>
  <c r="F99" i="112"/>
  <c r="G99" i="112" s="1"/>
  <c r="F111" i="112"/>
  <c r="G111" i="112" s="1"/>
  <c r="F75" i="112"/>
  <c r="G75" i="112" s="1"/>
  <c r="F51" i="112"/>
  <c r="G51" i="112" s="1"/>
  <c r="F87" i="112"/>
  <c r="G87" i="112" s="1"/>
  <c r="D39" i="112"/>
  <c r="D63" i="112"/>
  <c r="D111" i="112"/>
  <c r="C75" i="112"/>
  <c r="F39" i="112"/>
  <c r="G39" i="112" s="1"/>
  <c r="C111" i="112"/>
  <c r="C39" i="112"/>
  <c r="D87" i="112"/>
  <c r="C87" i="112"/>
  <c r="D51" i="112"/>
  <c r="F63" i="112"/>
  <c r="G63" i="112" s="1"/>
  <c r="E76" i="107"/>
  <c r="I63" i="36"/>
  <c r="H63" i="36"/>
  <c r="C30" i="103"/>
  <c r="E118" i="123"/>
  <c r="D118" i="123"/>
  <c r="A61" i="105"/>
  <c r="B66" i="78"/>
  <c r="A64" i="82"/>
  <c r="A75" i="120"/>
  <c r="B76" i="69"/>
  <c r="A74" i="80"/>
  <c r="J36" i="103"/>
  <c r="A43" i="71"/>
  <c r="K96" i="36"/>
  <c r="H96" i="36"/>
  <c r="I96" i="36"/>
  <c r="J96" i="36"/>
  <c r="A57" i="68"/>
  <c r="A72" i="105"/>
  <c r="B90" i="75"/>
  <c r="A57" i="84"/>
  <c r="A46" i="68"/>
  <c r="A41" i="80"/>
  <c r="C31" i="103"/>
  <c r="N33" i="127"/>
  <c r="G87" i="108"/>
  <c r="H111" i="108"/>
  <c r="H39" i="108"/>
  <c r="G75" i="108"/>
  <c r="H63" i="108"/>
  <c r="G111" i="108"/>
  <c r="H75" i="108"/>
  <c r="H51" i="108"/>
  <c r="H87" i="108"/>
  <c r="K87" i="108" s="1"/>
  <c r="G51" i="108"/>
  <c r="G63" i="108"/>
  <c r="G99" i="108"/>
  <c r="G39" i="108"/>
  <c r="H99" i="108"/>
  <c r="C99" i="107"/>
  <c r="C63" i="107"/>
  <c r="D63" i="107"/>
  <c r="D39" i="107"/>
  <c r="D111" i="107"/>
  <c r="D99" i="107"/>
  <c r="C87" i="107"/>
  <c r="D75" i="107"/>
  <c r="C51" i="107"/>
  <c r="C75" i="107"/>
  <c r="D87" i="107"/>
  <c r="C39" i="107"/>
  <c r="D51" i="107"/>
  <c r="C111" i="107"/>
  <c r="B77" i="77"/>
  <c r="A63" i="80"/>
  <c r="A76" i="74"/>
  <c r="E64" i="38"/>
  <c r="A53" i="120"/>
  <c r="B54" i="69"/>
  <c r="A65" i="73"/>
  <c r="A90" i="84"/>
  <c r="D117" i="123"/>
  <c r="D96" i="123"/>
  <c r="E96" i="123"/>
  <c r="B43" i="69"/>
  <c r="A54" i="74"/>
  <c r="E64" i="112"/>
  <c r="K35" i="92"/>
  <c r="J35" i="92"/>
  <c r="E63" i="123"/>
  <c r="D63" i="123"/>
  <c r="B46" i="75"/>
  <c r="C32" i="103"/>
  <c r="H29" i="83"/>
  <c r="G25" i="104"/>
  <c r="D99" i="15"/>
  <c r="D87" i="15"/>
  <c r="C75" i="15"/>
  <c r="C87" i="15"/>
  <c r="D39" i="15"/>
  <c r="C51" i="15"/>
  <c r="D75" i="15"/>
  <c r="D111" i="15"/>
  <c r="C39" i="15"/>
  <c r="D63" i="15"/>
  <c r="C99" i="15"/>
  <c r="D51" i="15"/>
  <c r="C111" i="15"/>
  <c r="C63" i="15"/>
  <c r="C99" i="38"/>
  <c r="C39" i="38"/>
  <c r="C63" i="38"/>
  <c r="D39" i="38"/>
  <c r="C51" i="38"/>
  <c r="D51" i="38"/>
  <c r="D111" i="38"/>
  <c r="D99" i="38"/>
  <c r="C111" i="38"/>
  <c r="D75" i="38"/>
  <c r="C87" i="38"/>
  <c r="D87" i="38"/>
  <c r="C75" i="38"/>
  <c r="D63" i="38"/>
  <c r="E52" i="106"/>
  <c r="E76" i="106"/>
  <c r="E111" i="108"/>
  <c r="E87" i="108"/>
  <c r="E51" i="108"/>
  <c r="F39" i="108"/>
  <c r="E75" i="108"/>
  <c r="F99" i="108"/>
  <c r="F87" i="108"/>
  <c r="F63" i="108"/>
  <c r="F51" i="108"/>
  <c r="F111" i="108"/>
  <c r="F75" i="108"/>
  <c r="E99" i="108"/>
  <c r="E63" i="108"/>
  <c r="E39" i="108"/>
  <c r="B77" i="78"/>
  <c r="A65" i="71"/>
  <c r="A75" i="82"/>
  <c r="E52" i="38"/>
  <c r="E52" i="15"/>
  <c r="A52" i="80"/>
  <c r="B88" i="77"/>
  <c r="A76" i="71"/>
  <c r="A42" i="120"/>
  <c r="A43" i="72"/>
  <c r="C28" i="92"/>
  <c r="B28" i="92"/>
  <c r="E52" i="112"/>
  <c r="O36" i="117"/>
  <c r="A43" i="73"/>
  <c r="J34" i="103"/>
  <c r="J29" i="103" l="1"/>
  <c r="E87" i="38"/>
  <c r="E75" i="106"/>
  <c r="K99" i="108"/>
  <c r="E99" i="38"/>
  <c r="J31" i="103"/>
  <c r="K63" i="108"/>
  <c r="E39" i="38"/>
  <c r="E87" i="15"/>
  <c r="I51" i="108"/>
  <c r="E75" i="107"/>
  <c r="E111" i="15"/>
  <c r="E111" i="106"/>
  <c r="O57" i="117"/>
  <c r="E99" i="107"/>
  <c r="O35" i="117"/>
  <c r="E39" i="15"/>
  <c r="I39" i="108"/>
  <c r="I99" i="108"/>
  <c r="E39" i="112"/>
  <c r="E63" i="15"/>
  <c r="F30" i="104"/>
  <c r="E99" i="112"/>
  <c r="I75" i="108"/>
  <c r="K51" i="108"/>
  <c r="E63" i="106"/>
  <c r="I111" i="108"/>
  <c r="E75" i="38"/>
  <c r="E51" i="106"/>
  <c r="E75" i="15"/>
  <c r="J32" i="103"/>
  <c r="D61" i="123"/>
  <c r="J99" i="108"/>
  <c r="J75" i="108"/>
  <c r="H73" i="36"/>
  <c r="I73" i="36"/>
  <c r="A38" i="105"/>
  <c r="A67" i="68"/>
  <c r="A75" i="73"/>
  <c r="B45" i="75"/>
  <c r="A42" i="73"/>
  <c r="B87" i="78"/>
  <c r="A73" i="80"/>
  <c r="N32" i="127"/>
  <c r="E117" i="123"/>
  <c r="B65" i="77"/>
  <c r="B54" i="70"/>
  <c r="A51" i="80"/>
  <c r="E111" i="107"/>
  <c r="J63" i="108"/>
  <c r="K39" i="108"/>
  <c r="J84" i="36"/>
  <c r="K84" i="36"/>
  <c r="I84" i="36"/>
  <c r="H84" i="36"/>
  <c r="H62" i="36"/>
  <c r="I62" i="36"/>
  <c r="B54" i="78"/>
  <c r="A52" i="82"/>
  <c r="M30" i="103"/>
  <c r="L30" i="103"/>
  <c r="D84" i="123"/>
  <c r="E84" i="123"/>
  <c r="A78" i="84"/>
  <c r="B64" i="69"/>
  <c r="A62" i="80"/>
  <c r="A71" i="105"/>
  <c r="A78" i="68"/>
  <c r="A75" i="72"/>
  <c r="U32" i="127"/>
  <c r="E39" i="106"/>
  <c r="K28" i="92"/>
  <c r="J28" i="92"/>
  <c r="E111" i="38"/>
  <c r="A67" i="84"/>
  <c r="B67" i="75"/>
  <c r="A53" i="72"/>
  <c r="E39" i="107"/>
  <c r="J51" i="108"/>
  <c r="K111" i="108"/>
  <c r="A45" i="68"/>
  <c r="B56" i="75"/>
  <c r="A53" i="73"/>
  <c r="E111" i="112"/>
  <c r="A63" i="120"/>
  <c r="B78" i="75"/>
  <c r="A74" i="120"/>
  <c r="B89" i="75"/>
  <c r="E87" i="106"/>
  <c r="D86" i="112"/>
  <c r="F38" i="112"/>
  <c r="G38" i="112" s="1"/>
  <c r="F74" i="112"/>
  <c r="G74" i="112" s="1"/>
  <c r="D62" i="112"/>
  <c r="D50" i="112"/>
  <c r="C98" i="112"/>
  <c r="C74" i="112"/>
  <c r="F98" i="112"/>
  <c r="G98" i="112" s="1"/>
  <c r="C38" i="112"/>
  <c r="C62" i="112"/>
  <c r="D38" i="112"/>
  <c r="F50" i="112"/>
  <c r="G50" i="112" s="1"/>
  <c r="C110" i="112"/>
  <c r="F62" i="112"/>
  <c r="G62" i="112" s="1"/>
  <c r="D74" i="112"/>
  <c r="F110" i="112"/>
  <c r="G110" i="112" s="1"/>
  <c r="C86" i="112"/>
  <c r="D110" i="112"/>
  <c r="D98" i="112"/>
  <c r="F86" i="112"/>
  <c r="G86" i="112" s="1"/>
  <c r="C50" i="112"/>
  <c r="F110" i="108"/>
  <c r="F38" i="108"/>
  <c r="F74" i="108"/>
  <c r="F50" i="108"/>
  <c r="F86" i="108"/>
  <c r="E62" i="108"/>
  <c r="E110" i="108"/>
  <c r="F62" i="108"/>
  <c r="E86" i="108"/>
  <c r="E38" i="108"/>
  <c r="F98" i="108"/>
  <c r="E74" i="108"/>
  <c r="E98" i="108"/>
  <c r="E50" i="108"/>
  <c r="I63" i="108"/>
  <c r="E63" i="38"/>
  <c r="E51" i="15"/>
  <c r="C62" i="15"/>
  <c r="D38" i="15"/>
  <c r="D110" i="15"/>
  <c r="D50" i="15"/>
  <c r="C50" i="15"/>
  <c r="C38" i="15"/>
  <c r="C110" i="15"/>
  <c r="D86" i="15"/>
  <c r="D98" i="15"/>
  <c r="C86" i="15"/>
  <c r="D62" i="15"/>
  <c r="C74" i="15"/>
  <c r="D74" i="15"/>
  <c r="C74" i="38"/>
  <c r="D98" i="38"/>
  <c r="C110" i="38"/>
  <c r="D110" i="38"/>
  <c r="D74" i="38"/>
  <c r="C50" i="38"/>
  <c r="C98" i="38"/>
  <c r="D62" i="38"/>
  <c r="C38" i="38"/>
  <c r="C86" i="38"/>
  <c r="D38" i="38"/>
  <c r="C62" i="38"/>
  <c r="D86" i="38"/>
  <c r="D50" i="38"/>
  <c r="G74" i="108"/>
  <c r="J74" i="108" s="1"/>
  <c r="G62" i="108"/>
  <c r="H86" i="108"/>
  <c r="G50" i="108"/>
  <c r="H74" i="108"/>
  <c r="G38" i="108"/>
  <c r="H50" i="108"/>
  <c r="G98" i="108"/>
  <c r="J98" i="108" s="1"/>
  <c r="H62" i="108"/>
  <c r="G86" i="108"/>
  <c r="H38" i="108"/>
  <c r="H110" i="108"/>
  <c r="H98" i="108"/>
  <c r="G110" i="108"/>
  <c r="I87" i="108"/>
  <c r="E51" i="38"/>
  <c r="E99" i="15"/>
  <c r="D51" i="123"/>
  <c r="E51" i="123"/>
  <c r="A49" i="105"/>
  <c r="A53" i="71"/>
  <c r="E87" i="107"/>
  <c r="E63" i="107"/>
  <c r="J87" i="108"/>
  <c r="B43" i="70"/>
  <c r="A53" i="74"/>
  <c r="E51" i="112"/>
  <c r="E63" i="112"/>
  <c r="E75" i="112"/>
  <c r="H40" i="36"/>
  <c r="I40" i="36"/>
  <c r="A60" i="105"/>
  <c r="A64" i="71"/>
  <c r="A75" i="74"/>
  <c r="O46" i="117"/>
  <c r="A89" i="84"/>
  <c r="B76" i="70"/>
  <c r="D73" i="123"/>
  <c r="E73" i="123"/>
  <c r="C98" i="15"/>
  <c r="R32" i="127"/>
  <c r="B54" i="77"/>
  <c r="B42" i="69"/>
  <c r="J31" i="92"/>
  <c r="K31" i="92"/>
  <c r="K30" i="92"/>
  <c r="J30" i="92"/>
  <c r="B76" i="77"/>
  <c r="A64" i="72"/>
  <c r="B43" i="77"/>
  <c r="A75" i="71"/>
  <c r="E95" i="123"/>
  <c r="D95" i="123"/>
  <c r="C38" i="107"/>
  <c r="C62" i="107"/>
  <c r="D74" i="107"/>
  <c r="D50" i="107"/>
  <c r="D62" i="107"/>
  <c r="E62" i="107" s="1"/>
  <c r="D86" i="107"/>
  <c r="C98" i="107"/>
  <c r="C50" i="107"/>
  <c r="C110" i="107"/>
  <c r="D98" i="107"/>
  <c r="D110" i="107"/>
  <c r="C86" i="107"/>
  <c r="D38" i="107"/>
  <c r="C74" i="107"/>
  <c r="M32" i="103"/>
  <c r="L32" i="103"/>
  <c r="A52" i="120"/>
  <c r="A56" i="68"/>
  <c r="A64" i="73"/>
  <c r="E51" i="107"/>
  <c r="K75" i="108"/>
  <c r="M31" i="103"/>
  <c r="L31" i="103"/>
  <c r="A41" i="120"/>
  <c r="A42" i="71"/>
  <c r="E106" i="123"/>
  <c r="D106" i="123"/>
  <c r="E87" i="112"/>
  <c r="B65" i="70"/>
  <c r="A74" i="82"/>
  <c r="B43" i="78"/>
  <c r="B87" i="77"/>
  <c r="A86" i="74"/>
  <c r="B34" i="75"/>
  <c r="B65" i="78"/>
  <c r="A64" i="74"/>
  <c r="C98" i="106"/>
  <c r="C38" i="106"/>
  <c r="D98" i="106"/>
  <c r="D38" i="106"/>
  <c r="D74" i="106"/>
  <c r="C50" i="106"/>
  <c r="D86" i="106"/>
  <c r="C74" i="106"/>
  <c r="D62" i="106"/>
  <c r="C86" i="106"/>
  <c r="D50" i="106"/>
  <c r="D110" i="106"/>
  <c r="C110" i="106"/>
  <c r="C62" i="106"/>
  <c r="K106" i="36"/>
  <c r="I106" i="36"/>
  <c r="J106" i="36"/>
  <c r="H106" i="36"/>
  <c r="B53" i="69"/>
  <c r="J111" i="108"/>
  <c r="A40" i="80"/>
  <c r="M29" i="103"/>
  <c r="L29" i="103"/>
  <c r="A42" i="74"/>
  <c r="B75" i="69"/>
  <c r="A86" i="73"/>
  <c r="K29" i="92"/>
  <c r="J29" i="92"/>
  <c r="I95" i="36"/>
  <c r="H95" i="36"/>
  <c r="K95" i="36"/>
  <c r="F61" i="108"/>
  <c r="H51" i="36"/>
  <c r="I51" i="36"/>
  <c r="D40" i="123"/>
  <c r="E40" i="123"/>
  <c r="A63" i="82"/>
  <c r="J39" i="108"/>
  <c r="D62" i="123"/>
  <c r="E62" i="123"/>
  <c r="A56" i="84"/>
  <c r="A42" i="72"/>
  <c r="J30" i="103"/>
  <c r="B76" i="78"/>
  <c r="A41" i="82"/>
  <c r="A85" i="82"/>
  <c r="J95" i="36"/>
  <c r="E99" i="106"/>
  <c r="N31" i="127" l="1"/>
  <c r="K62" i="108"/>
  <c r="E50" i="15"/>
  <c r="E50" i="38"/>
  <c r="E74" i="38"/>
  <c r="E38" i="15"/>
  <c r="E50" i="106"/>
  <c r="J110" i="108"/>
  <c r="E110" i="38"/>
  <c r="E38" i="107"/>
  <c r="E38" i="38"/>
  <c r="E62" i="112"/>
  <c r="E74" i="112"/>
  <c r="E62" i="106"/>
  <c r="E61" i="123"/>
  <c r="I74" i="108"/>
  <c r="E62" i="15"/>
  <c r="E110" i="106"/>
  <c r="E86" i="38"/>
  <c r="E98" i="112"/>
  <c r="E98" i="106"/>
  <c r="E86" i="107"/>
  <c r="E50" i="107"/>
  <c r="E110" i="112"/>
  <c r="O34" i="117"/>
  <c r="E98" i="107"/>
  <c r="J86" i="108"/>
  <c r="J62" i="108"/>
  <c r="E62" i="38"/>
  <c r="I50" i="108"/>
  <c r="R31" i="127"/>
  <c r="G49" i="108"/>
  <c r="G37" i="108"/>
  <c r="H109" i="108"/>
  <c r="H61" i="108"/>
  <c r="H97" i="108"/>
  <c r="H85" i="108"/>
  <c r="H37" i="108"/>
  <c r="G97" i="108"/>
  <c r="G73" i="108"/>
  <c r="H49" i="108"/>
  <c r="G61" i="108"/>
  <c r="J61" i="108" s="1"/>
  <c r="G85" i="108"/>
  <c r="G109" i="108"/>
  <c r="H73" i="108"/>
  <c r="B53" i="70"/>
  <c r="A52" i="72"/>
  <c r="A41" i="72"/>
  <c r="E74" i="107"/>
  <c r="A62" i="120"/>
  <c r="B63" i="69"/>
  <c r="C49" i="106"/>
  <c r="C85" i="106"/>
  <c r="C73" i="106"/>
  <c r="D49" i="106"/>
  <c r="C61" i="106"/>
  <c r="D73" i="106"/>
  <c r="D109" i="106"/>
  <c r="D85" i="106"/>
  <c r="D61" i="106"/>
  <c r="C97" i="106"/>
  <c r="D97" i="106"/>
  <c r="C109" i="106"/>
  <c r="C37" i="106"/>
  <c r="D37" i="106"/>
  <c r="G30" i="104"/>
  <c r="I98" i="108"/>
  <c r="E83" i="123"/>
  <c r="D83" i="123"/>
  <c r="A70" i="105"/>
  <c r="A84" i="82"/>
  <c r="B86" i="78"/>
  <c r="A85" i="74"/>
  <c r="A55" i="68"/>
  <c r="E86" i="106"/>
  <c r="A59" i="105"/>
  <c r="A74" i="74"/>
  <c r="I38" i="108"/>
  <c r="H105" i="36"/>
  <c r="I105" i="36"/>
  <c r="J105" i="36"/>
  <c r="K105" i="36"/>
  <c r="A74" i="71"/>
  <c r="B88" i="75"/>
  <c r="A77" i="68"/>
  <c r="B64" i="77"/>
  <c r="B52" i="69"/>
  <c r="A50" i="80"/>
  <c r="B41" i="69"/>
  <c r="E110" i="107"/>
  <c r="B75" i="78"/>
  <c r="A73" i="82"/>
  <c r="K38" i="108"/>
  <c r="J38" i="108"/>
  <c r="E98" i="15"/>
  <c r="O56" i="117"/>
  <c r="A51" i="120"/>
  <c r="E39" i="123"/>
  <c r="D39" i="123"/>
  <c r="E74" i="106"/>
  <c r="B53" i="77"/>
  <c r="A52" i="74"/>
  <c r="A63" i="71"/>
  <c r="A63" i="72"/>
  <c r="A74" i="73"/>
  <c r="D37" i="112"/>
  <c r="F37" i="112"/>
  <c r="G37" i="112" s="1"/>
  <c r="D85" i="112"/>
  <c r="F49" i="112"/>
  <c r="G49" i="112" s="1"/>
  <c r="C85" i="112"/>
  <c r="C37" i="112"/>
  <c r="D61" i="112"/>
  <c r="D49" i="112"/>
  <c r="F73" i="112"/>
  <c r="G73" i="112" s="1"/>
  <c r="C109" i="112"/>
  <c r="F109" i="112"/>
  <c r="G109" i="112" s="1"/>
  <c r="C61" i="112"/>
  <c r="C97" i="112"/>
  <c r="F61" i="112"/>
  <c r="G61" i="112" s="1"/>
  <c r="F85" i="112"/>
  <c r="G85" i="112" s="1"/>
  <c r="D97" i="112"/>
  <c r="D109" i="112"/>
  <c r="C49" i="112"/>
  <c r="F97" i="112"/>
  <c r="G97" i="112" s="1"/>
  <c r="C73" i="112"/>
  <c r="D73" i="112"/>
  <c r="K98" i="108"/>
  <c r="K74" i="108"/>
  <c r="E86" i="15"/>
  <c r="E50" i="112"/>
  <c r="D50" i="123"/>
  <c r="E50" i="123"/>
  <c r="D105" i="123"/>
  <c r="E105" i="123"/>
  <c r="B42" i="77"/>
  <c r="B75" i="70"/>
  <c r="A85" i="73"/>
  <c r="O45" i="117"/>
  <c r="K83" i="36"/>
  <c r="J83" i="36"/>
  <c r="H83" i="36"/>
  <c r="I83" i="36"/>
  <c r="B86" i="77"/>
  <c r="B74" i="69"/>
  <c r="A72" i="80"/>
  <c r="A73" i="120"/>
  <c r="A74" i="72"/>
  <c r="A66" i="84"/>
  <c r="A48" i="105"/>
  <c r="A52" i="71"/>
  <c r="D94" i="123"/>
  <c r="E94" i="123"/>
  <c r="E38" i="106"/>
  <c r="B53" i="78"/>
  <c r="A51" i="82"/>
  <c r="B64" i="70"/>
  <c r="C49" i="15"/>
  <c r="C85" i="15"/>
  <c r="C37" i="15"/>
  <c r="D85" i="15"/>
  <c r="D97" i="15"/>
  <c r="D109" i="15"/>
  <c r="C73" i="15"/>
  <c r="D61" i="15"/>
  <c r="D73" i="15"/>
  <c r="C61" i="15"/>
  <c r="C109" i="15"/>
  <c r="C97" i="15"/>
  <c r="D49" i="15"/>
  <c r="D37" i="15"/>
  <c r="C73" i="38"/>
  <c r="C61" i="38"/>
  <c r="C49" i="38"/>
  <c r="C37" i="38"/>
  <c r="D85" i="38"/>
  <c r="D97" i="38"/>
  <c r="D61" i="38"/>
  <c r="D49" i="38"/>
  <c r="C109" i="38"/>
  <c r="C85" i="38"/>
  <c r="D73" i="38"/>
  <c r="C97" i="38"/>
  <c r="D109" i="38"/>
  <c r="D37" i="38"/>
  <c r="K110" i="108"/>
  <c r="K50" i="108"/>
  <c r="J50" i="108"/>
  <c r="E98" i="38"/>
  <c r="E110" i="15"/>
  <c r="I110" i="108"/>
  <c r="B42" i="78"/>
  <c r="A88" i="84"/>
  <c r="I50" i="36"/>
  <c r="H50" i="36"/>
  <c r="A63" i="73"/>
  <c r="A55" i="84"/>
  <c r="A44" i="68"/>
  <c r="A52" i="73"/>
  <c r="A77" i="84"/>
  <c r="A61" i="80"/>
  <c r="I61" i="36"/>
  <c r="H61" i="36"/>
  <c r="H72" i="36"/>
  <c r="I72" i="36"/>
  <c r="K86" i="108"/>
  <c r="I62" i="108"/>
  <c r="E38" i="112"/>
  <c r="D116" i="123"/>
  <c r="E116" i="123"/>
  <c r="D72" i="123"/>
  <c r="E72" i="123"/>
  <c r="A41" i="74"/>
  <c r="U31" i="127"/>
  <c r="A63" i="74"/>
  <c r="A37" i="105"/>
  <c r="B42" i="70"/>
  <c r="B55" i="75"/>
  <c r="B75" i="77"/>
  <c r="B77" i="75"/>
  <c r="E74" i="15"/>
  <c r="I86" i="108"/>
  <c r="C48" i="38"/>
  <c r="B33" i="75"/>
  <c r="A40" i="82"/>
  <c r="F49" i="108"/>
  <c r="F37" i="108"/>
  <c r="E73" i="108"/>
  <c r="E97" i="108"/>
  <c r="F97" i="108"/>
  <c r="F109" i="108"/>
  <c r="E49" i="108"/>
  <c r="E109" i="108"/>
  <c r="E37" i="108"/>
  <c r="E85" i="108"/>
  <c r="F85" i="108"/>
  <c r="E61" i="108"/>
  <c r="I61" i="108" s="1"/>
  <c r="F73" i="108"/>
  <c r="B64" i="78"/>
  <c r="B66" i="75"/>
  <c r="A62" i="82"/>
  <c r="A40" i="120"/>
  <c r="A41" i="71"/>
  <c r="A39" i="80"/>
  <c r="J94" i="36"/>
  <c r="H94" i="36"/>
  <c r="K94" i="36"/>
  <c r="I94" i="36"/>
  <c r="A66" i="68"/>
  <c r="C49" i="107"/>
  <c r="D109" i="107"/>
  <c r="D97" i="107"/>
  <c r="C109" i="107"/>
  <c r="D61" i="107"/>
  <c r="C85" i="107"/>
  <c r="D37" i="107"/>
  <c r="D49" i="107"/>
  <c r="C37" i="107"/>
  <c r="D85" i="107"/>
  <c r="D73" i="107"/>
  <c r="C73" i="107"/>
  <c r="C97" i="107"/>
  <c r="C61" i="107"/>
  <c r="E86" i="112"/>
  <c r="I39" i="36"/>
  <c r="H39" i="36"/>
  <c r="B44" i="75"/>
  <c r="A41" i="73"/>
  <c r="E73" i="106" l="1"/>
  <c r="E85" i="38"/>
  <c r="E85" i="107"/>
  <c r="E109" i="38"/>
  <c r="E49" i="106"/>
  <c r="E97" i="106"/>
  <c r="E37" i="106"/>
  <c r="I49" i="108"/>
  <c r="E73" i="38"/>
  <c r="E73" i="15"/>
  <c r="I73" i="108"/>
  <c r="E37" i="38"/>
  <c r="E97" i="38"/>
  <c r="E109" i="106"/>
  <c r="K37" i="108"/>
  <c r="K73" i="108"/>
  <c r="K85" i="108"/>
  <c r="K97" i="108"/>
  <c r="E61" i="107"/>
  <c r="O55" i="117"/>
  <c r="K61" i="108"/>
  <c r="I37" i="108"/>
  <c r="O33" i="117"/>
  <c r="E73" i="112"/>
  <c r="K49" i="108"/>
  <c r="B41" i="70"/>
  <c r="E82" i="123"/>
  <c r="D82" i="123"/>
  <c r="A50" i="82"/>
  <c r="C60" i="107"/>
  <c r="D60" i="107"/>
  <c r="D84" i="107"/>
  <c r="D96" i="107"/>
  <c r="C72" i="107"/>
  <c r="C108" i="107"/>
  <c r="C48" i="107"/>
  <c r="C84" i="107"/>
  <c r="D48" i="107"/>
  <c r="D108" i="107"/>
  <c r="C96" i="107"/>
  <c r="D72" i="107"/>
  <c r="C36" i="107"/>
  <c r="E49" i="123"/>
  <c r="D49" i="123"/>
  <c r="B41" i="77"/>
  <c r="A65" i="84"/>
  <c r="B52" i="70"/>
  <c r="A61" i="120"/>
  <c r="B62" i="69"/>
  <c r="B76" i="75"/>
  <c r="B73" i="69"/>
  <c r="B87" i="75"/>
  <c r="E73" i="107"/>
  <c r="E97" i="107"/>
  <c r="A39" i="120"/>
  <c r="A38" i="80"/>
  <c r="A40" i="73"/>
  <c r="B65" i="75"/>
  <c r="E109" i="107"/>
  <c r="E49" i="107"/>
  <c r="H49" i="36"/>
  <c r="I49" i="36"/>
  <c r="E37" i="107"/>
  <c r="B52" i="78"/>
  <c r="A51" i="74"/>
  <c r="H38" i="36"/>
  <c r="I38" i="36"/>
  <c r="E49" i="38"/>
  <c r="E37" i="15"/>
  <c r="E109" i="15"/>
  <c r="B41" i="78"/>
  <c r="D115" i="123"/>
  <c r="E115" i="123"/>
  <c r="E109" i="112"/>
  <c r="E37" i="112"/>
  <c r="A62" i="74"/>
  <c r="R30" i="127"/>
  <c r="B63" i="70"/>
  <c r="A60" i="80"/>
  <c r="A69" i="105"/>
  <c r="E61" i="106"/>
  <c r="A43" i="68"/>
  <c r="I109" i="108"/>
  <c r="O44" i="117"/>
  <c r="E61" i="38"/>
  <c r="E49" i="15"/>
  <c r="E97" i="15"/>
  <c r="B43" i="75"/>
  <c r="A40" i="74"/>
  <c r="E97" i="112"/>
  <c r="E49" i="112"/>
  <c r="D93" i="123"/>
  <c r="E93" i="123"/>
  <c r="B63" i="77"/>
  <c r="A58" i="105"/>
  <c r="A62" i="71"/>
  <c r="A62" i="72"/>
  <c r="A72" i="120"/>
  <c r="J109" i="108"/>
  <c r="A54" i="84"/>
  <c r="B40" i="69"/>
  <c r="D96" i="106"/>
  <c r="C60" i="106"/>
  <c r="C72" i="106"/>
  <c r="D48" i="106"/>
  <c r="C84" i="106"/>
  <c r="C48" i="106"/>
  <c r="C108" i="106"/>
  <c r="D60" i="106"/>
  <c r="D72" i="106"/>
  <c r="D36" i="106"/>
  <c r="D84" i="106"/>
  <c r="C96" i="106"/>
  <c r="D108" i="106"/>
  <c r="C36" i="106"/>
  <c r="H104" i="36"/>
  <c r="K104" i="36"/>
  <c r="I104" i="36"/>
  <c r="J104" i="36"/>
  <c r="H60" i="36"/>
  <c r="I60" i="36"/>
  <c r="A39" i="82"/>
  <c r="E61" i="112"/>
  <c r="D38" i="123"/>
  <c r="E38" i="123"/>
  <c r="B63" i="78"/>
  <c r="A62" i="73"/>
  <c r="U30" i="127"/>
  <c r="B85" i="77"/>
  <c r="A73" i="71"/>
  <c r="A84" i="74"/>
  <c r="J85" i="108"/>
  <c r="B85" i="78"/>
  <c r="A71" i="80"/>
  <c r="A83" i="82"/>
  <c r="K109" i="108"/>
  <c r="A36" i="105"/>
  <c r="A40" i="71"/>
  <c r="A40" i="72"/>
  <c r="D84" i="112"/>
  <c r="C48" i="112"/>
  <c r="C108" i="112"/>
  <c r="C36" i="112"/>
  <c r="F108" i="112"/>
  <c r="G108" i="112" s="1"/>
  <c r="D96" i="112"/>
  <c r="F84" i="112"/>
  <c r="G84" i="112" s="1"/>
  <c r="C60" i="112"/>
  <c r="D108" i="112"/>
  <c r="D72" i="112"/>
  <c r="C72" i="112"/>
  <c r="F96" i="112"/>
  <c r="G96" i="112" s="1"/>
  <c r="D48" i="112"/>
  <c r="D60" i="112"/>
  <c r="F36" i="112"/>
  <c r="G36" i="112" s="1"/>
  <c r="C84" i="112"/>
  <c r="F60" i="112"/>
  <c r="G60" i="112" s="1"/>
  <c r="F48" i="112"/>
  <c r="G48" i="112" s="1"/>
  <c r="C96" i="112"/>
  <c r="D36" i="112"/>
  <c r="E36" i="112" s="1"/>
  <c r="F72" i="112"/>
  <c r="G72" i="112" s="1"/>
  <c r="E85" i="15"/>
  <c r="A54" i="68"/>
  <c r="A51" i="72"/>
  <c r="A76" i="84"/>
  <c r="B74" i="77"/>
  <c r="A73" i="74"/>
  <c r="B74" i="70"/>
  <c r="A84" i="73"/>
  <c r="J37" i="108"/>
  <c r="I71" i="36"/>
  <c r="H71" i="36"/>
  <c r="D60" i="123"/>
  <c r="E60" i="123"/>
  <c r="A51" i="73"/>
  <c r="I97" i="108"/>
  <c r="D71" i="123"/>
  <c r="E71" i="123"/>
  <c r="F72" i="108"/>
  <c r="F60" i="108"/>
  <c r="E108" i="108"/>
  <c r="E60" i="108"/>
  <c r="F108" i="108"/>
  <c r="F36" i="108"/>
  <c r="E36" i="108"/>
  <c r="E48" i="108"/>
  <c r="F84" i="108"/>
  <c r="E72" i="108"/>
  <c r="E96" i="108"/>
  <c r="E84" i="108"/>
  <c r="F48" i="108"/>
  <c r="F96" i="108"/>
  <c r="D36" i="107"/>
  <c r="E36" i="107" s="1"/>
  <c r="A50" i="120"/>
  <c r="A51" i="71"/>
  <c r="H93" i="36"/>
  <c r="K93" i="36"/>
  <c r="I93" i="36"/>
  <c r="J93" i="36"/>
  <c r="D104" i="123"/>
  <c r="E104" i="123"/>
  <c r="N30" i="127"/>
  <c r="B74" i="78"/>
  <c r="A72" i="82"/>
  <c r="A87" i="84"/>
  <c r="E85" i="106"/>
  <c r="J73" i="108"/>
  <c r="J49" i="108"/>
  <c r="H82" i="36"/>
  <c r="J82" i="36"/>
  <c r="K82" i="36"/>
  <c r="I82" i="36"/>
  <c r="B51" i="69"/>
  <c r="A61" i="82"/>
  <c r="B52" i="77"/>
  <c r="B54" i="75"/>
  <c r="I85" i="108"/>
  <c r="D108" i="15"/>
  <c r="D84" i="15"/>
  <c r="D72" i="15"/>
  <c r="D36" i="15"/>
  <c r="D48" i="15"/>
  <c r="C108" i="15"/>
  <c r="C72" i="15"/>
  <c r="C60" i="15"/>
  <c r="C36" i="15"/>
  <c r="D96" i="15"/>
  <c r="C96" i="15"/>
  <c r="C48" i="15"/>
  <c r="D60" i="15"/>
  <c r="C84" i="15"/>
  <c r="C36" i="38"/>
  <c r="D72" i="38"/>
  <c r="D84" i="38"/>
  <c r="D36" i="38"/>
  <c r="C96" i="38"/>
  <c r="C84" i="38"/>
  <c r="C60" i="38"/>
  <c r="D108" i="38"/>
  <c r="D48" i="38"/>
  <c r="E48" i="38" s="1"/>
  <c r="C72" i="38"/>
  <c r="C108" i="38"/>
  <c r="D96" i="38"/>
  <c r="D60" i="38"/>
  <c r="H36" i="108"/>
  <c r="H108" i="108"/>
  <c r="G84" i="108"/>
  <c r="G72" i="108"/>
  <c r="H48" i="108"/>
  <c r="H60" i="108"/>
  <c r="G60" i="108"/>
  <c r="G48" i="108"/>
  <c r="G36" i="108"/>
  <c r="H96" i="108"/>
  <c r="G96" i="108"/>
  <c r="H72" i="108"/>
  <c r="G108" i="108"/>
  <c r="H84" i="108"/>
  <c r="E61" i="15"/>
  <c r="E85" i="112"/>
  <c r="A47" i="105"/>
  <c r="A49" i="80"/>
  <c r="A65" i="68"/>
  <c r="A73" i="73"/>
  <c r="A76" i="68"/>
  <c r="A73" i="72"/>
  <c r="B32" i="75"/>
  <c r="J97" i="108"/>
  <c r="D42" i="87" l="1"/>
  <c r="D34" i="87"/>
  <c r="D41" i="87"/>
  <c r="D33" i="87"/>
  <c r="D40" i="87"/>
  <c r="D32" i="87"/>
  <c r="D39" i="87"/>
  <c r="D31" i="87"/>
  <c r="D38" i="87"/>
  <c r="D30" i="87"/>
  <c r="D37" i="87"/>
  <c r="D29" i="87"/>
  <c r="D36" i="87"/>
  <c r="D35" i="87"/>
  <c r="E72" i="106"/>
  <c r="J84" i="108"/>
  <c r="I48" i="108"/>
  <c r="R29" i="127"/>
  <c r="K108" i="108"/>
  <c r="E60" i="15"/>
  <c r="E48" i="15"/>
  <c r="K72" i="108"/>
  <c r="E60" i="112"/>
  <c r="J36" i="108"/>
  <c r="J72" i="108"/>
  <c r="K96" i="108"/>
  <c r="E84" i="112"/>
  <c r="E84" i="15"/>
  <c r="K84" i="108"/>
  <c r="E108" i="38"/>
  <c r="E108" i="15"/>
  <c r="E84" i="107"/>
  <c r="E108" i="106"/>
  <c r="E108" i="107"/>
  <c r="E60" i="107"/>
  <c r="E96" i="38"/>
  <c r="E96" i="15"/>
  <c r="I108" i="108"/>
  <c r="E48" i="106"/>
  <c r="O43" i="117"/>
  <c r="E84" i="106"/>
  <c r="K48" i="108"/>
  <c r="J96" i="108"/>
  <c r="E36" i="15"/>
  <c r="B31" i="75"/>
  <c r="E72" i="112"/>
  <c r="B62" i="70"/>
  <c r="A59" i="80"/>
  <c r="A71" i="120"/>
  <c r="B73" i="70"/>
  <c r="A72" i="72"/>
  <c r="E103" i="123"/>
  <c r="D103" i="123"/>
  <c r="I59" i="36"/>
  <c r="H59" i="36"/>
  <c r="E36" i="106"/>
  <c r="A35" i="105"/>
  <c r="A39" i="72"/>
  <c r="A50" i="73"/>
  <c r="C59" i="106"/>
  <c r="D59" i="106"/>
  <c r="C95" i="106"/>
  <c r="D47" i="106"/>
  <c r="C47" i="106"/>
  <c r="D95" i="106"/>
  <c r="C107" i="106"/>
  <c r="D71" i="106"/>
  <c r="C83" i="106"/>
  <c r="C71" i="106"/>
  <c r="D83" i="106"/>
  <c r="D35" i="106"/>
  <c r="C35" i="106"/>
  <c r="D107" i="106"/>
  <c r="B40" i="78"/>
  <c r="B51" i="78"/>
  <c r="A38" i="82"/>
  <c r="I70" i="36"/>
  <c r="H70" i="36"/>
  <c r="J48" i="108"/>
  <c r="E60" i="38"/>
  <c r="E72" i="15"/>
  <c r="B62" i="78"/>
  <c r="A61" i="74"/>
  <c r="I96" i="108"/>
  <c r="I36" i="108"/>
  <c r="E108" i="112"/>
  <c r="B73" i="77"/>
  <c r="A61" i="71"/>
  <c r="O54" i="117"/>
  <c r="B84" i="77"/>
  <c r="A82" i="82"/>
  <c r="E60" i="106"/>
  <c r="J103" i="36"/>
  <c r="I103" i="36"/>
  <c r="K103" i="36"/>
  <c r="H103" i="36"/>
  <c r="U29" i="127"/>
  <c r="N29" i="127"/>
  <c r="B51" i="77"/>
  <c r="A42" i="68"/>
  <c r="A39" i="73"/>
  <c r="A75" i="84"/>
  <c r="A83" i="73"/>
  <c r="A37" i="80"/>
  <c r="B44" i="87"/>
  <c r="D71" i="112"/>
  <c r="C47" i="112"/>
  <c r="C83" i="112"/>
  <c r="C71" i="112"/>
  <c r="C59" i="112"/>
  <c r="D83" i="112"/>
  <c r="F47" i="112"/>
  <c r="G47" i="112" s="1"/>
  <c r="F35" i="112"/>
  <c r="G35" i="112" s="1"/>
  <c r="D59" i="112"/>
  <c r="C107" i="112"/>
  <c r="F71" i="112"/>
  <c r="G71" i="112" s="1"/>
  <c r="C35" i="112"/>
  <c r="F83" i="112"/>
  <c r="G83" i="112" s="1"/>
  <c r="D107" i="112"/>
  <c r="C95" i="112"/>
  <c r="D47" i="112"/>
  <c r="F95" i="112"/>
  <c r="G95" i="112" s="1"/>
  <c r="D35" i="112"/>
  <c r="F107" i="112"/>
  <c r="G107" i="112" s="1"/>
  <c r="D95" i="112"/>
  <c r="F59" i="112"/>
  <c r="G59" i="112" s="1"/>
  <c r="E72" i="107"/>
  <c r="E96" i="107"/>
  <c r="A39" i="74"/>
  <c r="A57" i="105"/>
  <c r="A72" i="74"/>
  <c r="B84" i="78"/>
  <c r="B40" i="70"/>
  <c r="J92" i="36"/>
  <c r="I92" i="36"/>
  <c r="K92" i="36"/>
  <c r="H92" i="36"/>
  <c r="D81" i="123"/>
  <c r="E81" i="123"/>
  <c r="D37" i="123"/>
  <c r="E37" i="123"/>
  <c r="H48" i="36"/>
  <c r="I48" i="36"/>
  <c r="A68" i="105"/>
  <c r="J108" i="108"/>
  <c r="E72" i="38"/>
  <c r="E59" i="123"/>
  <c r="D59" i="123"/>
  <c r="B62" i="77"/>
  <c r="B50" i="69"/>
  <c r="O32" i="117"/>
  <c r="E96" i="112"/>
  <c r="B73" i="78"/>
  <c r="A71" i="82"/>
  <c r="A75" i="68"/>
  <c r="E114" i="123"/>
  <c r="D114" i="123"/>
  <c r="A39" i="71"/>
  <c r="B39" i="69"/>
  <c r="A64" i="84"/>
  <c r="D70" i="123"/>
  <c r="E70" i="123"/>
  <c r="K36" i="108"/>
  <c r="A46" i="105"/>
  <c r="A60" i="82"/>
  <c r="K60" i="108"/>
  <c r="E84" i="38"/>
  <c r="A53" i="68"/>
  <c r="E92" i="123"/>
  <c r="D92" i="123"/>
  <c r="E36" i="38"/>
  <c r="A49" i="120"/>
  <c r="A50" i="71"/>
  <c r="A48" i="80"/>
  <c r="I72" i="108"/>
  <c r="J60" i="108"/>
  <c r="I60" i="108"/>
  <c r="E48" i="112"/>
  <c r="A64" i="68"/>
  <c r="A72" i="73"/>
  <c r="B72" i="69"/>
  <c r="B86" i="75"/>
  <c r="A83" i="74"/>
  <c r="E96" i="106"/>
  <c r="E48" i="123"/>
  <c r="D48" i="123"/>
  <c r="B53" i="75"/>
  <c r="A50" i="74"/>
  <c r="H107" i="108"/>
  <c r="H71" i="108"/>
  <c r="H95" i="108"/>
  <c r="H47" i="108"/>
  <c r="G47" i="108"/>
  <c r="H83" i="108"/>
  <c r="G71" i="108"/>
  <c r="G83" i="108"/>
  <c r="G59" i="108"/>
  <c r="H59" i="108"/>
  <c r="G107" i="108"/>
  <c r="H35" i="108"/>
  <c r="G95" i="108"/>
  <c r="G35" i="108"/>
  <c r="D107" i="15"/>
  <c r="D59" i="15"/>
  <c r="C71" i="15"/>
  <c r="C83" i="15"/>
  <c r="C95" i="15"/>
  <c r="D47" i="15"/>
  <c r="D35" i="15"/>
  <c r="D71" i="15"/>
  <c r="C107" i="15"/>
  <c r="E107" i="15" s="1"/>
  <c r="D83" i="15"/>
  <c r="D95" i="15"/>
  <c r="C35" i="15"/>
  <c r="C47" i="15"/>
  <c r="C59" i="15"/>
  <c r="D83" i="38"/>
  <c r="C95" i="38"/>
  <c r="D71" i="38"/>
  <c r="C83" i="38"/>
  <c r="D35" i="38"/>
  <c r="D47" i="38"/>
  <c r="C59" i="38"/>
  <c r="C47" i="38"/>
  <c r="D107" i="38"/>
  <c r="D59" i="38"/>
  <c r="D95" i="38"/>
  <c r="C107" i="38"/>
  <c r="C35" i="38"/>
  <c r="E35" i="38" s="1"/>
  <c r="C71" i="38"/>
  <c r="E48" i="107"/>
  <c r="B40" i="77"/>
  <c r="B42" i="75"/>
  <c r="J81" i="36"/>
  <c r="I81" i="36"/>
  <c r="H81" i="36"/>
  <c r="K81" i="36"/>
  <c r="I37" i="36"/>
  <c r="H37" i="36"/>
  <c r="A61" i="72"/>
  <c r="B51" i="70"/>
  <c r="B64" i="75"/>
  <c r="A61" i="73"/>
  <c r="A50" i="72"/>
  <c r="I84" i="108"/>
  <c r="A60" i="120"/>
  <c r="B61" i="69"/>
  <c r="B75" i="75"/>
  <c r="A86" i="84"/>
  <c r="A72" i="71"/>
  <c r="A70" i="80"/>
  <c r="A53" i="84"/>
  <c r="A38" i="120"/>
  <c r="A49" i="82"/>
  <c r="F107" i="108"/>
  <c r="E71" i="108"/>
  <c r="E35" i="108"/>
  <c r="E107" i="108"/>
  <c r="E59" i="108"/>
  <c r="F47" i="108"/>
  <c r="F83" i="108"/>
  <c r="F71" i="108"/>
  <c r="E95" i="108"/>
  <c r="E83" i="108"/>
  <c r="F59" i="108"/>
  <c r="F35" i="108"/>
  <c r="F95" i="108"/>
  <c r="E47" i="108"/>
  <c r="D83" i="107"/>
  <c r="D107" i="107"/>
  <c r="C59" i="107"/>
  <c r="C107" i="107"/>
  <c r="D59" i="107"/>
  <c r="D95" i="107"/>
  <c r="D35" i="107"/>
  <c r="C95" i="107"/>
  <c r="C83" i="107"/>
  <c r="E83" i="107" s="1"/>
  <c r="C71" i="107"/>
  <c r="C47" i="107"/>
  <c r="C35" i="107"/>
  <c r="D71" i="107"/>
  <c r="D47" i="107"/>
  <c r="E107" i="106" l="1"/>
  <c r="I47" i="108"/>
  <c r="E95" i="106"/>
  <c r="E47" i="112"/>
  <c r="E107" i="112"/>
  <c r="I59" i="108"/>
  <c r="E71" i="15"/>
  <c r="N28" i="127"/>
  <c r="K95" i="108"/>
  <c r="E47" i="38"/>
  <c r="E59" i="106"/>
  <c r="E59" i="112"/>
  <c r="E71" i="112"/>
  <c r="J71" i="108"/>
  <c r="K83" i="108"/>
  <c r="E107" i="38"/>
  <c r="E83" i="38"/>
  <c r="E59" i="107"/>
  <c r="J95" i="108"/>
  <c r="E107" i="107"/>
  <c r="I71" i="108"/>
  <c r="E47" i="15"/>
  <c r="J107" i="108"/>
  <c r="E35" i="106"/>
  <c r="E47" i="106"/>
  <c r="E35" i="107"/>
  <c r="E59" i="38"/>
  <c r="D47" i="123"/>
  <c r="E47" i="123"/>
  <c r="U28" i="127"/>
  <c r="D91" i="123"/>
  <c r="E91" i="123"/>
  <c r="A41" i="68"/>
  <c r="A48" i="82"/>
  <c r="A63" i="84"/>
  <c r="A49" i="71"/>
  <c r="A34" i="105"/>
  <c r="A38" i="71"/>
  <c r="A36" i="80"/>
  <c r="A37" i="82"/>
  <c r="B61" i="70"/>
  <c r="A71" i="74"/>
  <c r="E71" i="107"/>
  <c r="E83" i="15"/>
  <c r="E59" i="15"/>
  <c r="J59" i="108"/>
  <c r="K107" i="108"/>
  <c r="B49" i="69"/>
  <c r="A47" i="80"/>
  <c r="I58" i="36"/>
  <c r="H58" i="36"/>
  <c r="A74" i="84"/>
  <c r="A63" i="68"/>
  <c r="B74" i="75"/>
  <c r="O53" i="117"/>
  <c r="H36" i="36"/>
  <c r="I36" i="36"/>
  <c r="I95" i="108"/>
  <c r="E95" i="38"/>
  <c r="E71" i="38"/>
  <c r="J83" i="108"/>
  <c r="A48" i="120"/>
  <c r="E58" i="123"/>
  <c r="D58" i="123"/>
  <c r="A37" i="120"/>
  <c r="B50" i="77"/>
  <c r="B52" i="75"/>
  <c r="A49" i="74"/>
  <c r="B39" i="77"/>
  <c r="A56" i="105"/>
  <c r="B60" i="69"/>
  <c r="E95" i="112"/>
  <c r="D34" i="107"/>
  <c r="D58" i="107"/>
  <c r="C70" i="107"/>
  <c r="C46" i="107"/>
  <c r="C34" i="107"/>
  <c r="D82" i="107"/>
  <c r="D94" i="107"/>
  <c r="C106" i="107"/>
  <c r="C58" i="107"/>
  <c r="D106" i="107"/>
  <c r="D70" i="107"/>
  <c r="C94" i="107"/>
  <c r="C82" i="107"/>
  <c r="D46" i="107"/>
  <c r="E113" i="123"/>
  <c r="D113" i="123"/>
  <c r="E71" i="106"/>
  <c r="H47" i="36"/>
  <c r="I47" i="36"/>
  <c r="C70" i="106"/>
  <c r="D106" i="106"/>
  <c r="D58" i="106"/>
  <c r="C82" i="106"/>
  <c r="D34" i="106"/>
  <c r="D46" i="106"/>
  <c r="D70" i="106"/>
  <c r="C46" i="106"/>
  <c r="C58" i="106"/>
  <c r="C34" i="106"/>
  <c r="D94" i="106"/>
  <c r="C94" i="106"/>
  <c r="C106" i="106"/>
  <c r="D82" i="106"/>
  <c r="K91" i="36"/>
  <c r="I91" i="36"/>
  <c r="J91" i="36"/>
  <c r="H91" i="36"/>
  <c r="I35" i="108"/>
  <c r="B61" i="77"/>
  <c r="B38" i="69"/>
  <c r="B39" i="78"/>
  <c r="A60" i="71"/>
  <c r="E35" i="112"/>
  <c r="E58" i="108"/>
  <c r="F106" i="108"/>
  <c r="E106" i="108"/>
  <c r="E70" i="108"/>
  <c r="F46" i="108"/>
  <c r="F58" i="108"/>
  <c r="E46" i="108"/>
  <c r="E94" i="108"/>
  <c r="F94" i="108"/>
  <c r="F34" i="108"/>
  <c r="F70" i="108"/>
  <c r="F82" i="108"/>
  <c r="E34" i="108"/>
  <c r="E82" i="108"/>
  <c r="I69" i="36"/>
  <c r="H69" i="36"/>
  <c r="H46" i="108"/>
  <c r="H94" i="108"/>
  <c r="G46" i="108"/>
  <c r="H82" i="108"/>
  <c r="G34" i="108"/>
  <c r="H34" i="108"/>
  <c r="H58" i="108"/>
  <c r="G94" i="108"/>
  <c r="H106" i="108"/>
  <c r="G70" i="108"/>
  <c r="J70" i="108" s="1"/>
  <c r="G106" i="108"/>
  <c r="H70" i="108"/>
  <c r="G82" i="108"/>
  <c r="G58" i="108"/>
  <c r="C82" i="15"/>
  <c r="C94" i="15"/>
  <c r="D70" i="15"/>
  <c r="C106" i="15"/>
  <c r="D82" i="15"/>
  <c r="C34" i="15"/>
  <c r="D34" i="15"/>
  <c r="D58" i="15"/>
  <c r="D106" i="15"/>
  <c r="D46" i="15"/>
  <c r="D94" i="15"/>
  <c r="C70" i="15"/>
  <c r="C46" i="15"/>
  <c r="C58" i="15"/>
  <c r="D34" i="112"/>
  <c r="F70" i="112"/>
  <c r="G70" i="112" s="1"/>
  <c r="C106" i="112"/>
  <c r="C58" i="112"/>
  <c r="F94" i="112"/>
  <c r="G94" i="112" s="1"/>
  <c r="F82" i="112"/>
  <c r="G82" i="112" s="1"/>
  <c r="C94" i="112"/>
  <c r="D70" i="112"/>
  <c r="C34" i="112"/>
  <c r="F58" i="112"/>
  <c r="G58" i="112" s="1"/>
  <c r="C46" i="112"/>
  <c r="D46" i="112"/>
  <c r="D82" i="112"/>
  <c r="F46" i="112"/>
  <c r="G46" i="112" s="1"/>
  <c r="F106" i="112"/>
  <c r="G106" i="112" s="1"/>
  <c r="F34" i="112"/>
  <c r="G34" i="112" s="1"/>
  <c r="D58" i="112"/>
  <c r="D106" i="112"/>
  <c r="C82" i="112"/>
  <c r="D94" i="112"/>
  <c r="C70" i="112"/>
  <c r="A59" i="120"/>
  <c r="A60" i="72"/>
  <c r="D80" i="123"/>
  <c r="E80" i="123"/>
  <c r="E35" i="15"/>
  <c r="J35" i="108"/>
  <c r="D90" i="123"/>
  <c r="A60" i="74"/>
  <c r="A38" i="74"/>
  <c r="J47" i="108"/>
  <c r="A45" i="105"/>
  <c r="B61" i="78"/>
  <c r="A59" i="82"/>
  <c r="B50" i="78"/>
  <c r="A49" i="73"/>
  <c r="A38" i="73"/>
  <c r="A70" i="82"/>
  <c r="I107" i="108"/>
  <c r="K35" i="108"/>
  <c r="K47" i="108"/>
  <c r="B50" i="70"/>
  <c r="B63" i="75"/>
  <c r="A60" i="73"/>
  <c r="A52" i="84"/>
  <c r="B39" i="70"/>
  <c r="B72" i="78"/>
  <c r="A71" i="73"/>
  <c r="I80" i="36"/>
  <c r="J80" i="36"/>
  <c r="K80" i="36"/>
  <c r="H80" i="36"/>
  <c r="B30" i="75"/>
  <c r="R28" i="127"/>
  <c r="D69" i="123"/>
  <c r="E69" i="123"/>
  <c r="D36" i="123"/>
  <c r="E36" i="123"/>
  <c r="E47" i="107"/>
  <c r="E95" i="107"/>
  <c r="I83" i="108"/>
  <c r="O42" i="117"/>
  <c r="I102" i="36"/>
  <c r="K102" i="36"/>
  <c r="J102" i="36"/>
  <c r="H102" i="36"/>
  <c r="E95" i="15"/>
  <c r="K59" i="108"/>
  <c r="K71" i="108"/>
  <c r="A52" i="68"/>
  <c r="A49" i="72"/>
  <c r="D79" i="123"/>
  <c r="A38" i="72"/>
  <c r="B41" i="75"/>
  <c r="B72" i="77"/>
  <c r="A58" i="80"/>
  <c r="D102" i="123"/>
  <c r="E102" i="123"/>
  <c r="E83" i="112"/>
  <c r="O31" i="117"/>
  <c r="E83" i="106"/>
  <c r="D94" i="38"/>
  <c r="D46" i="38"/>
  <c r="C82" i="38"/>
  <c r="D106" i="38"/>
  <c r="C70" i="38"/>
  <c r="D70" i="38"/>
  <c r="C106" i="38"/>
  <c r="C94" i="38"/>
  <c r="D34" i="38"/>
  <c r="D82" i="38"/>
  <c r="C34" i="38"/>
  <c r="D58" i="38"/>
  <c r="C58" i="38"/>
  <c r="C46" i="38"/>
  <c r="E70" i="107" l="1"/>
  <c r="E82" i="38"/>
  <c r="J94" i="108"/>
  <c r="E34" i="38"/>
  <c r="E70" i="38"/>
  <c r="E94" i="15"/>
  <c r="E82" i="106"/>
  <c r="E82" i="15"/>
  <c r="E46" i="15"/>
  <c r="I46" i="108"/>
  <c r="E79" i="123"/>
  <c r="I34" i="108"/>
  <c r="I106" i="108"/>
  <c r="E94" i="106"/>
  <c r="E58" i="106"/>
  <c r="E34" i="107"/>
  <c r="K70" i="108"/>
  <c r="J106" i="108"/>
  <c r="J46" i="108"/>
  <c r="E70" i="112"/>
  <c r="E82" i="107"/>
  <c r="J79" i="36"/>
  <c r="I58" i="108"/>
  <c r="O41" i="117"/>
  <c r="E94" i="38"/>
  <c r="E58" i="38"/>
  <c r="E106" i="38"/>
  <c r="E34" i="106"/>
  <c r="O30" i="117"/>
  <c r="J58" i="108"/>
  <c r="K34" i="108"/>
  <c r="K82" i="108"/>
  <c r="B62" i="75"/>
  <c r="D78" i="123"/>
  <c r="A48" i="73"/>
  <c r="D46" i="123"/>
  <c r="E46" i="123"/>
  <c r="B29" i="75"/>
  <c r="C69" i="112"/>
  <c r="F93" i="112"/>
  <c r="G93" i="112" s="1"/>
  <c r="D45" i="112"/>
  <c r="F69" i="112"/>
  <c r="G69" i="112" s="1"/>
  <c r="D33" i="112"/>
  <c r="D69" i="112"/>
  <c r="C93" i="112"/>
  <c r="F57" i="112"/>
  <c r="G57" i="112" s="1"/>
  <c r="C45" i="112"/>
  <c r="F105" i="112"/>
  <c r="G105" i="112" s="1"/>
  <c r="C105" i="112"/>
  <c r="D81" i="112"/>
  <c r="C33" i="112"/>
  <c r="C57" i="112"/>
  <c r="C81" i="112"/>
  <c r="D105" i="112"/>
  <c r="D93" i="112"/>
  <c r="D57" i="112"/>
  <c r="F33" i="112"/>
  <c r="G33" i="112" s="1"/>
  <c r="F81" i="112"/>
  <c r="G81" i="112" s="1"/>
  <c r="F45" i="112"/>
  <c r="G45" i="112" s="1"/>
  <c r="B60" i="77"/>
  <c r="A59" i="74"/>
  <c r="A40" i="68"/>
  <c r="E90" i="123"/>
  <c r="E106" i="112"/>
  <c r="E106" i="15"/>
  <c r="K58" i="108"/>
  <c r="I94" i="108"/>
  <c r="B40" i="75"/>
  <c r="I79" i="36"/>
  <c r="K79" i="36"/>
  <c r="H79" i="36"/>
  <c r="E106" i="107"/>
  <c r="E58" i="107"/>
  <c r="D68" i="123"/>
  <c r="E68" i="123"/>
  <c r="B60" i="78"/>
  <c r="A58" i="82"/>
  <c r="A36" i="120"/>
  <c r="B37" i="69"/>
  <c r="A35" i="80"/>
  <c r="I90" i="36"/>
  <c r="K90" i="36"/>
  <c r="J90" i="36"/>
  <c r="H90" i="36"/>
  <c r="E34" i="112"/>
  <c r="E34" i="15"/>
  <c r="J82" i="108"/>
  <c r="J34" i="108"/>
  <c r="B38" i="78"/>
  <c r="A37" i="74"/>
  <c r="E106" i="106"/>
  <c r="K101" i="36"/>
  <c r="I101" i="36"/>
  <c r="J101" i="36"/>
  <c r="H101" i="36"/>
  <c r="E81" i="108"/>
  <c r="F45" i="108"/>
  <c r="E33" i="108"/>
  <c r="E57" i="108"/>
  <c r="F81" i="108"/>
  <c r="F57" i="108"/>
  <c r="F33" i="108"/>
  <c r="F105" i="108"/>
  <c r="E105" i="108"/>
  <c r="F93" i="108"/>
  <c r="F69" i="108"/>
  <c r="E93" i="108"/>
  <c r="E45" i="108"/>
  <c r="E69" i="108"/>
  <c r="B38" i="77"/>
  <c r="D69" i="107"/>
  <c r="C93" i="107"/>
  <c r="C33" i="107"/>
  <c r="D57" i="107"/>
  <c r="D81" i="107"/>
  <c r="D105" i="107"/>
  <c r="D45" i="107"/>
  <c r="C81" i="107"/>
  <c r="C105" i="107"/>
  <c r="C57" i="107"/>
  <c r="D33" i="107"/>
  <c r="E33" i="107" s="1"/>
  <c r="D93" i="107"/>
  <c r="C45" i="107"/>
  <c r="C69" i="107"/>
  <c r="A51" i="68"/>
  <c r="A59" i="73"/>
  <c r="B49" i="77"/>
  <c r="B51" i="75"/>
  <c r="A37" i="72"/>
  <c r="D101" i="123"/>
  <c r="E101" i="123"/>
  <c r="E58" i="15"/>
  <c r="I35" i="36"/>
  <c r="H35" i="36"/>
  <c r="G57" i="108"/>
  <c r="G105" i="108"/>
  <c r="H81" i="108"/>
  <c r="G93" i="108"/>
  <c r="G81" i="108"/>
  <c r="H45" i="108"/>
  <c r="H33" i="108"/>
  <c r="G45" i="108"/>
  <c r="J45" i="108" s="1"/>
  <c r="H105" i="108"/>
  <c r="H93" i="108"/>
  <c r="G69" i="108"/>
  <c r="H69" i="108"/>
  <c r="H57" i="108"/>
  <c r="G33" i="108"/>
  <c r="D105" i="38"/>
  <c r="C69" i="38"/>
  <c r="C81" i="38"/>
  <c r="D57" i="38"/>
  <c r="D93" i="38"/>
  <c r="D33" i="38"/>
  <c r="C45" i="38"/>
  <c r="C93" i="38"/>
  <c r="C57" i="38"/>
  <c r="D45" i="38"/>
  <c r="D81" i="38"/>
  <c r="E81" i="38" s="1"/>
  <c r="C33" i="38"/>
  <c r="C105" i="38"/>
  <c r="D69" i="38"/>
  <c r="D81" i="106"/>
  <c r="C33" i="106"/>
  <c r="D57" i="106"/>
  <c r="D69" i="106"/>
  <c r="C57" i="106"/>
  <c r="C81" i="106"/>
  <c r="C69" i="106"/>
  <c r="D33" i="106"/>
  <c r="D93" i="106"/>
  <c r="C93" i="106"/>
  <c r="D105" i="106"/>
  <c r="C105" i="106"/>
  <c r="D45" i="106"/>
  <c r="C45" i="106"/>
  <c r="H57" i="36"/>
  <c r="I57" i="36"/>
  <c r="A62" i="84"/>
  <c r="B48" i="69"/>
  <c r="A48" i="72"/>
  <c r="A51" i="84"/>
  <c r="B38" i="70"/>
  <c r="A47" i="82"/>
  <c r="A36" i="82"/>
  <c r="E94" i="107"/>
  <c r="E57" i="123"/>
  <c r="D57" i="123"/>
  <c r="C33" i="15"/>
  <c r="D45" i="15"/>
  <c r="D69" i="15"/>
  <c r="D105" i="15"/>
  <c r="C93" i="15"/>
  <c r="C105" i="15"/>
  <c r="C57" i="15"/>
  <c r="D93" i="15"/>
  <c r="D33" i="15"/>
  <c r="C81" i="15"/>
  <c r="D57" i="15"/>
  <c r="C45" i="15"/>
  <c r="C69" i="15"/>
  <c r="D81" i="15"/>
  <c r="E46" i="38"/>
  <c r="A47" i="120"/>
  <c r="B49" i="70"/>
  <c r="A33" i="105"/>
  <c r="A37" i="71"/>
  <c r="H46" i="36"/>
  <c r="I46" i="36"/>
  <c r="E82" i="112"/>
  <c r="K94" i="108"/>
  <c r="I82" i="108"/>
  <c r="E70" i="106"/>
  <c r="E46" i="107"/>
  <c r="D35" i="123"/>
  <c r="E35" i="123"/>
  <c r="A44" i="105"/>
  <c r="A48" i="71"/>
  <c r="A46" i="80"/>
  <c r="B49" i="78"/>
  <c r="A48" i="74"/>
  <c r="E94" i="112"/>
  <c r="E46" i="112"/>
  <c r="E58" i="112"/>
  <c r="E70" i="15"/>
  <c r="K106" i="108"/>
  <c r="K46" i="108"/>
  <c r="I70" i="108"/>
  <c r="O52" i="117"/>
  <c r="A37" i="73"/>
  <c r="E46" i="106"/>
  <c r="H68" i="36"/>
  <c r="I68" i="36"/>
  <c r="E45" i="106" l="1"/>
  <c r="I81" i="108"/>
  <c r="E57" i="38"/>
  <c r="E105" i="38"/>
  <c r="E81" i="107"/>
  <c r="J81" i="108"/>
  <c r="E69" i="106"/>
  <c r="E69" i="112"/>
  <c r="J105" i="108"/>
  <c r="E69" i="15"/>
  <c r="E33" i="15"/>
  <c r="I105" i="108"/>
  <c r="E78" i="123"/>
  <c r="K57" i="108"/>
  <c r="I33" i="108"/>
  <c r="E69" i="38"/>
  <c r="J93" i="108"/>
  <c r="E105" i="107"/>
  <c r="E69" i="107"/>
  <c r="J69" i="108"/>
  <c r="E93" i="106"/>
  <c r="E45" i="107"/>
  <c r="E93" i="15"/>
  <c r="I45" i="108"/>
  <c r="E81" i="112"/>
  <c r="E81" i="15"/>
  <c r="E81" i="106"/>
  <c r="K105" i="108"/>
  <c r="J57" i="108"/>
  <c r="E45" i="15"/>
  <c r="E93" i="107"/>
  <c r="E57" i="107"/>
  <c r="E93" i="112"/>
  <c r="E57" i="15"/>
  <c r="K45" i="108"/>
  <c r="E33" i="38"/>
  <c r="A36" i="73"/>
  <c r="D67" i="123"/>
  <c r="E67" i="123"/>
  <c r="O29" i="117"/>
  <c r="E105" i="106"/>
  <c r="E57" i="106"/>
  <c r="K69" i="108"/>
  <c r="I57" i="108"/>
  <c r="A32" i="105"/>
  <c r="B36" i="69"/>
  <c r="A36" i="72"/>
  <c r="D68" i="15"/>
  <c r="D44" i="15"/>
  <c r="C68" i="15"/>
  <c r="D56" i="15"/>
  <c r="C44" i="15"/>
  <c r="C80" i="15"/>
  <c r="C32" i="15"/>
  <c r="C104" i="15"/>
  <c r="D32" i="15"/>
  <c r="D92" i="15"/>
  <c r="C92" i="15"/>
  <c r="D104" i="15"/>
  <c r="D80" i="15"/>
  <c r="C56" i="15"/>
  <c r="D104" i="112"/>
  <c r="D68" i="112"/>
  <c r="C68" i="112"/>
  <c r="C56" i="112"/>
  <c r="F32" i="112"/>
  <c r="G32" i="112" s="1"/>
  <c r="F68" i="112"/>
  <c r="G68" i="112" s="1"/>
  <c r="F92" i="112"/>
  <c r="G92" i="112" s="1"/>
  <c r="D44" i="112"/>
  <c r="D56" i="112"/>
  <c r="D92" i="112"/>
  <c r="F80" i="112"/>
  <c r="G80" i="112" s="1"/>
  <c r="C104" i="112"/>
  <c r="D80" i="112"/>
  <c r="C32" i="112"/>
  <c r="F44" i="112"/>
  <c r="G44" i="112" s="1"/>
  <c r="F104" i="112"/>
  <c r="G104" i="112" s="1"/>
  <c r="C92" i="112"/>
  <c r="C80" i="112"/>
  <c r="D32" i="112"/>
  <c r="F56" i="112"/>
  <c r="G56" i="112" s="1"/>
  <c r="C44" i="112"/>
  <c r="D56" i="123"/>
  <c r="E56" i="123"/>
  <c r="E57" i="112"/>
  <c r="A34" i="80"/>
  <c r="E93" i="38"/>
  <c r="K81" i="108"/>
  <c r="B48" i="77"/>
  <c r="F104" i="108"/>
  <c r="E56" i="108"/>
  <c r="E80" i="108"/>
  <c r="F68" i="108"/>
  <c r="F32" i="108"/>
  <c r="F80" i="108"/>
  <c r="F56" i="108"/>
  <c r="F92" i="108"/>
  <c r="E44" i="108"/>
  <c r="E68" i="108"/>
  <c r="E32" i="108"/>
  <c r="E104" i="108"/>
  <c r="F44" i="108"/>
  <c r="E92" i="108"/>
  <c r="E45" i="112"/>
  <c r="I34" i="36"/>
  <c r="H34" i="36"/>
  <c r="I67" i="36"/>
  <c r="H67" i="36"/>
  <c r="K93" i="108"/>
  <c r="G92" i="108"/>
  <c r="G68" i="108"/>
  <c r="G44" i="108"/>
  <c r="H104" i="108"/>
  <c r="G32" i="108"/>
  <c r="H68" i="108"/>
  <c r="G80" i="108"/>
  <c r="H44" i="108"/>
  <c r="H56" i="108"/>
  <c r="H92" i="108"/>
  <c r="H32" i="108"/>
  <c r="G104" i="108"/>
  <c r="G56" i="108"/>
  <c r="H80" i="108"/>
  <c r="C68" i="38"/>
  <c r="D92" i="38"/>
  <c r="C56" i="38"/>
  <c r="D44" i="38"/>
  <c r="D32" i="38"/>
  <c r="D56" i="38"/>
  <c r="D104" i="38"/>
  <c r="C92" i="38"/>
  <c r="D68" i="38"/>
  <c r="E68" i="38" s="1"/>
  <c r="C32" i="38"/>
  <c r="D80" i="38"/>
  <c r="C80" i="38"/>
  <c r="C44" i="38"/>
  <c r="C104" i="38"/>
  <c r="B39" i="75"/>
  <c r="E105" i="112"/>
  <c r="O40" i="117"/>
  <c r="A36" i="71"/>
  <c r="J78" i="36"/>
  <c r="K78" i="36"/>
  <c r="H78" i="36"/>
  <c r="I78" i="36"/>
  <c r="E105" i="15"/>
  <c r="E33" i="106"/>
  <c r="I69" i="108"/>
  <c r="A47" i="73"/>
  <c r="D68" i="107"/>
  <c r="D56" i="107"/>
  <c r="C80" i="107"/>
  <c r="D80" i="107"/>
  <c r="D92" i="107"/>
  <c r="D32" i="107"/>
  <c r="C44" i="107"/>
  <c r="C104" i="107"/>
  <c r="C56" i="107"/>
  <c r="D44" i="107"/>
  <c r="C68" i="107"/>
  <c r="D104" i="107"/>
  <c r="C32" i="107"/>
  <c r="C92" i="107"/>
  <c r="B37" i="77"/>
  <c r="A50" i="84"/>
  <c r="E45" i="123"/>
  <c r="D45" i="123"/>
  <c r="E45" i="38"/>
  <c r="I93" i="108"/>
  <c r="I45" i="36"/>
  <c r="H45" i="36"/>
  <c r="B48" i="78"/>
  <c r="A47" i="74"/>
  <c r="E66" i="74" s="1"/>
  <c r="B37" i="78"/>
  <c r="D34" i="123"/>
  <c r="E34" i="123"/>
  <c r="B28" i="75"/>
  <c r="K33" i="108"/>
  <c r="A39" i="68"/>
  <c r="B50" i="75"/>
  <c r="A46" i="82"/>
  <c r="H89" i="36"/>
  <c r="I89" i="36"/>
  <c r="J89" i="36"/>
  <c r="K89" i="36"/>
  <c r="A36" i="74"/>
  <c r="E33" i="112"/>
  <c r="I56" i="36"/>
  <c r="H56" i="36"/>
  <c r="F58" i="69"/>
  <c r="J33" i="108"/>
  <c r="D89" i="123"/>
  <c r="E89" i="123"/>
  <c r="A35" i="120"/>
  <c r="B37" i="70"/>
  <c r="C68" i="106"/>
  <c r="C56" i="106"/>
  <c r="D80" i="106"/>
  <c r="D92" i="106"/>
  <c r="C104" i="106"/>
  <c r="C44" i="106"/>
  <c r="C80" i="106"/>
  <c r="D32" i="106"/>
  <c r="D56" i="106"/>
  <c r="D44" i="106"/>
  <c r="C92" i="106"/>
  <c r="C32" i="106"/>
  <c r="D104" i="106"/>
  <c r="D68" i="106"/>
  <c r="A35" i="82"/>
  <c r="F37" i="69" l="1"/>
  <c r="E33" i="105"/>
  <c r="J104" i="108"/>
  <c r="K92" i="108"/>
  <c r="J80" i="108"/>
  <c r="E104" i="106"/>
  <c r="E48" i="74"/>
  <c r="J56" i="108"/>
  <c r="J68" i="108"/>
  <c r="J92" i="108"/>
  <c r="E32" i="107"/>
  <c r="K80" i="108"/>
  <c r="E51" i="84"/>
  <c r="J32" i="108"/>
  <c r="E40" i="71"/>
  <c r="J44" i="108"/>
  <c r="E92" i="106"/>
  <c r="E80" i="112"/>
  <c r="E44" i="107"/>
  <c r="E80" i="38"/>
  <c r="O28" i="117"/>
  <c r="E56" i="107"/>
  <c r="E36" i="120"/>
  <c r="K32" i="108"/>
  <c r="E68" i="112"/>
  <c r="E44" i="106"/>
  <c r="E56" i="106"/>
  <c r="I44" i="108"/>
  <c r="E56" i="38"/>
  <c r="E44" i="38"/>
  <c r="K68" i="108"/>
  <c r="F82" i="70"/>
  <c r="F70" i="70"/>
  <c r="F81" i="70"/>
  <c r="F80" i="70"/>
  <c r="F58" i="70"/>
  <c r="F69" i="70"/>
  <c r="F57" i="70"/>
  <c r="F68" i="70"/>
  <c r="F79" i="70"/>
  <c r="F46" i="70"/>
  <c r="F67" i="70"/>
  <c r="F56" i="70"/>
  <c r="F78" i="70"/>
  <c r="F45" i="70"/>
  <c r="F66" i="70"/>
  <c r="F55" i="70"/>
  <c r="F77" i="70"/>
  <c r="F44" i="70"/>
  <c r="F43" i="70"/>
  <c r="F54" i="70"/>
  <c r="F76" i="70"/>
  <c r="F65" i="70"/>
  <c r="F53" i="70"/>
  <c r="F75" i="70"/>
  <c r="F42" i="70"/>
  <c r="F64" i="70"/>
  <c r="F63" i="70"/>
  <c r="F52" i="70"/>
  <c r="F41" i="70"/>
  <c r="F40" i="70"/>
  <c r="F51" i="70"/>
  <c r="F39" i="70"/>
  <c r="E92" i="82"/>
  <c r="E80" i="82"/>
  <c r="E91" i="82"/>
  <c r="E90" i="82"/>
  <c r="E79" i="82"/>
  <c r="E68" i="82"/>
  <c r="E89" i="82"/>
  <c r="E67" i="82"/>
  <c r="E56" i="82"/>
  <c r="E78" i="82"/>
  <c r="E77" i="82"/>
  <c r="E55" i="82"/>
  <c r="E88" i="82"/>
  <c r="E66" i="82"/>
  <c r="E76" i="82"/>
  <c r="E65" i="82"/>
  <c r="E87" i="82"/>
  <c r="E54" i="82"/>
  <c r="E64" i="82"/>
  <c r="E75" i="82"/>
  <c r="E53" i="82"/>
  <c r="E86" i="82"/>
  <c r="E85" i="82"/>
  <c r="E74" i="82"/>
  <c r="E63" i="82"/>
  <c r="E52" i="82"/>
  <c r="E62" i="82"/>
  <c r="E73" i="82"/>
  <c r="E51" i="82"/>
  <c r="E84" i="82"/>
  <c r="E50" i="82"/>
  <c r="E83" i="82"/>
  <c r="E61" i="82"/>
  <c r="E72" i="82"/>
  <c r="E49" i="82"/>
  <c r="E60" i="82"/>
  <c r="E71" i="82"/>
  <c r="E48" i="82"/>
  <c r="E59" i="82"/>
  <c r="D55" i="123"/>
  <c r="E55" i="123"/>
  <c r="A35" i="73"/>
  <c r="D33" i="123"/>
  <c r="E33" i="123"/>
  <c r="D79" i="15"/>
  <c r="C55" i="15"/>
  <c r="C79" i="15"/>
  <c r="C43" i="15"/>
  <c r="D103" i="15"/>
  <c r="D91" i="15"/>
  <c r="C31" i="15"/>
  <c r="C91" i="15"/>
  <c r="D55" i="15"/>
  <c r="D67" i="15"/>
  <c r="C103" i="15"/>
  <c r="C67" i="15"/>
  <c r="D43" i="15"/>
  <c r="D31" i="15"/>
  <c r="C31" i="38"/>
  <c r="C91" i="38"/>
  <c r="D103" i="38"/>
  <c r="D79" i="38"/>
  <c r="D67" i="38"/>
  <c r="C79" i="38"/>
  <c r="C55" i="38"/>
  <c r="C103" i="38"/>
  <c r="D31" i="38"/>
  <c r="E31" i="38" s="1"/>
  <c r="C67" i="38"/>
  <c r="D91" i="38"/>
  <c r="D55" i="38"/>
  <c r="C43" i="38"/>
  <c r="D43" i="38"/>
  <c r="I56" i="108"/>
  <c r="E80" i="80"/>
  <c r="E79" i="80"/>
  <c r="E68" i="80"/>
  <c r="E56" i="80"/>
  <c r="E78" i="80"/>
  <c r="E67" i="80"/>
  <c r="E44" i="80"/>
  <c r="E77" i="80"/>
  <c r="E66" i="80"/>
  <c r="E55" i="80"/>
  <c r="E76" i="80"/>
  <c r="E54" i="80"/>
  <c r="E65" i="80"/>
  <c r="E53" i="80"/>
  <c r="E42" i="80"/>
  <c r="E64" i="80"/>
  <c r="E75" i="80"/>
  <c r="E74" i="80"/>
  <c r="E63" i="80"/>
  <c r="E41" i="80"/>
  <c r="E52" i="80"/>
  <c r="E40" i="80"/>
  <c r="E73" i="80"/>
  <c r="E51" i="80"/>
  <c r="E62" i="80"/>
  <c r="E39" i="80"/>
  <c r="E72" i="80"/>
  <c r="E50" i="80"/>
  <c r="E61" i="80"/>
  <c r="E49" i="80"/>
  <c r="E60" i="80"/>
  <c r="E71" i="80"/>
  <c r="E38" i="80"/>
  <c r="E59" i="80"/>
  <c r="E48" i="80"/>
  <c r="E37" i="80"/>
  <c r="E36" i="80"/>
  <c r="E43" i="80"/>
  <c r="E47" i="80"/>
  <c r="E44" i="112"/>
  <c r="E78" i="105"/>
  <c r="E77" i="105"/>
  <c r="E66" i="105"/>
  <c r="E65" i="105"/>
  <c r="E54" i="105"/>
  <c r="E76" i="105"/>
  <c r="E75" i="105"/>
  <c r="E53" i="105"/>
  <c r="E64" i="105"/>
  <c r="E42" i="105"/>
  <c r="E74" i="105"/>
  <c r="E52" i="105"/>
  <c r="E63" i="105"/>
  <c r="E41" i="105"/>
  <c r="E51" i="105"/>
  <c r="E62" i="105"/>
  <c r="E73" i="105"/>
  <c r="E40" i="105"/>
  <c r="E72" i="105"/>
  <c r="E50" i="105"/>
  <c r="E39" i="105"/>
  <c r="E61" i="105"/>
  <c r="E49" i="105"/>
  <c r="E38" i="105"/>
  <c r="E71" i="105"/>
  <c r="E60" i="105"/>
  <c r="E48" i="105"/>
  <c r="E37" i="105"/>
  <c r="E70" i="105"/>
  <c r="E59" i="105"/>
  <c r="E58" i="105"/>
  <c r="E47" i="105"/>
  <c r="E36" i="105"/>
  <c r="E69" i="105"/>
  <c r="E57" i="105"/>
  <c r="E46" i="105"/>
  <c r="E35" i="105"/>
  <c r="E34" i="105"/>
  <c r="E45" i="105"/>
  <c r="E93" i="74"/>
  <c r="E92" i="74"/>
  <c r="E81" i="74"/>
  <c r="E69" i="74"/>
  <c r="E80" i="74"/>
  <c r="E91" i="74"/>
  <c r="E79" i="74"/>
  <c r="E90" i="74"/>
  <c r="E57" i="74"/>
  <c r="E68" i="74"/>
  <c r="E78" i="74"/>
  <c r="E89" i="74"/>
  <c r="E56" i="74"/>
  <c r="E67" i="74"/>
  <c r="E77" i="74"/>
  <c r="E55" i="74"/>
  <c r="E88" i="74"/>
  <c r="E54" i="74"/>
  <c r="E65" i="74"/>
  <c r="E76" i="74"/>
  <c r="E87" i="74"/>
  <c r="E53" i="74"/>
  <c r="E64" i="74"/>
  <c r="E86" i="74"/>
  <c r="E75" i="74"/>
  <c r="E63" i="74"/>
  <c r="E52" i="74"/>
  <c r="E85" i="74"/>
  <c r="E74" i="74"/>
  <c r="E51" i="74"/>
  <c r="E73" i="74"/>
  <c r="E84" i="74"/>
  <c r="E62" i="74"/>
  <c r="E50" i="74"/>
  <c r="E61" i="74"/>
  <c r="E72" i="74"/>
  <c r="E60" i="74"/>
  <c r="E49" i="74"/>
  <c r="E68" i="107"/>
  <c r="E82" i="71"/>
  <c r="E70" i="71"/>
  <c r="E81" i="71"/>
  <c r="E80" i="71"/>
  <c r="E69" i="71"/>
  <c r="E58" i="71"/>
  <c r="E46" i="71"/>
  <c r="E79" i="71"/>
  <c r="E57" i="71"/>
  <c r="E78" i="71"/>
  <c r="E56" i="71"/>
  <c r="E45" i="71"/>
  <c r="E67" i="71"/>
  <c r="E55" i="71"/>
  <c r="E44" i="71"/>
  <c r="E66" i="71"/>
  <c r="E77" i="71"/>
  <c r="E54" i="71"/>
  <c r="E76" i="71"/>
  <c r="E65" i="71"/>
  <c r="E43" i="71"/>
  <c r="E42" i="71"/>
  <c r="E64" i="71"/>
  <c r="E53" i="71"/>
  <c r="E75" i="71"/>
  <c r="E74" i="71"/>
  <c r="E63" i="71"/>
  <c r="E52" i="71"/>
  <c r="E41" i="71"/>
  <c r="E51" i="71"/>
  <c r="E62" i="71"/>
  <c r="E73" i="71"/>
  <c r="E61" i="71"/>
  <c r="E50" i="71"/>
  <c r="E39" i="71"/>
  <c r="E49" i="71"/>
  <c r="E68" i="71"/>
  <c r="E38" i="71"/>
  <c r="I66" i="36"/>
  <c r="H66" i="36"/>
  <c r="E92" i="38"/>
  <c r="K56" i="108"/>
  <c r="E80" i="15"/>
  <c r="E35" i="80"/>
  <c r="E80" i="106"/>
  <c r="C103" i="107"/>
  <c r="C67" i="107"/>
  <c r="D79" i="107"/>
  <c r="C79" i="107"/>
  <c r="D43" i="107"/>
  <c r="C43" i="107"/>
  <c r="D31" i="107"/>
  <c r="D91" i="107"/>
  <c r="C31" i="107"/>
  <c r="D55" i="107"/>
  <c r="D67" i="107"/>
  <c r="C55" i="107"/>
  <c r="D103" i="107"/>
  <c r="C91" i="107"/>
  <c r="E104" i="38"/>
  <c r="K44" i="108"/>
  <c r="B27" i="75"/>
  <c r="I92" i="108"/>
  <c r="E104" i="15"/>
  <c r="E56" i="15"/>
  <c r="E92" i="73"/>
  <c r="E91" i="73"/>
  <c r="E68" i="73"/>
  <c r="E79" i="73"/>
  <c r="E90" i="73"/>
  <c r="E56" i="73"/>
  <c r="E89" i="73"/>
  <c r="E67" i="73"/>
  <c r="E78" i="73"/>
  <c r="E66" i="73"/>
  <c r="E88" i="73"/>
  <c r="E77" i="73"/>
  <c r="E55" i="73"/>
  <c r="E65" i="73"/>
  <c r="E54" i="73"/>
  <c r="E76" i="73"/>
  <c r="E87" i="73"/>
  <c r="E64" i="73"/>
  <c r="E75" i="73"/>
  <c r="E53" i="73"/>
  <c r="E86" i="73"/>
  <c r="E74" i="73"/>
  <c r="E85" i="73"/>
  <c r="E63" i="73"/>
  <c r="E52" i="73"/>
  <c r="E73" i="73"/>
  <c r="E51" i="73"/>
  <c r="E62" i="73"/>
  <c r="E50" i="73"/>
  <c r="E80" i="73"/>
  <c r="E61" i="73"/>
  <c r="E49" i="73"/>
  <c r="B36" i="77"/>
  <c r="F58" i="77" s="1"/>
  <c r="H44" i="36"/>
  <c r="I44" i="36"/>
  <c r="K77" i="36"/>
  <c r="J77" i="36"/>
  <c r="H77" i="36"/>
  <c r="I77" i="36"/>
  <c r="C79" i="106"/>
  <c r="D43" i="106"/>
  <c r="C55" i="106"/>
  <c r="D31" i="106"/>
  <c r="D67" i="106"/>
  <c r="D91" i="106"/>
  <c r="C43" i="106"/>
  <c r="C67" i="106"/>
  <c r="D79" i="106"/>
  <c r="E79" i="106" s="1"/>
  <c r="C31" i="106"/>
  <c r="D55" i="106"/>
  <c r="E55" i="106" s="1"/>
  <c r="D103" i="106"/>
  <c r="C91" i="106"/>
  <c r="C103" i="106"/>
  <c r="E32" i="38"/>
  <c r="I80" i="108"/>
  <c r="E104" i="112"/>
  <c r="E56" i="112"/>
  <c r="E92" i="15"/>
  <c r="E44" i="15"/>
  <c r="F82" i="69"/>
  <c r="F70" i="69"/>
  <c r="F80" i="69"/>
  <c r="F69" i="69"/>
  <c r="F46" i="69"/>
  <c r="F68" i="69"/>
  <c r="F79" i="69"/>
  <c r="F57" i="69"/>
  <c r="F45" i="69"/>
  <c r="F67" i="69"/>
  <c r="F78" i="69"/>
  <c r="F56" i="69"/>
  <c r="F55" i="69"/>
  <c r="F77" i="69"/>
  <c r="F44" i="69"/>
  <c r="F66" i="69"/>
  <c r="F65" i="69"/>
  <c r="F43" i="69"/>
  <c r="F76" i="69"/>
  <c r="F54" i="69"/>
  <c r="F75" i="69"/>
  <c r="F64" i="69"/>
  <c r="F42" i="69"/>
  <c r="F53" i="69"/>
  <c r="F41" i="69"/>
  <c r="F63" i="69"/>
  <c r="F74" i="69"/>
  <c r="F52" i="69"/>
  <c r="F62" i="69"/>
  <c r="F73" i="69"/>
  <c r="F51" i="69"/>
  <c r="F40" i="69"/>
  <c r="F61" i="69"/>
  <c r="F50" i="69"/>
  <c r="F81" i="69"/>
  <c r="F39" i="69"/>
  <c r="F49" i="69"/>
  <c r="F38" i="69"/>
  <c r="E37" i="71"/>
  <c r="E32" i="106"/>
  <c r="E85" i="68"/>
  <c r="E84" i="68"/>
  <c r="E73" i="68"/>
  <c r="E61" i="68"/>
  <c r="E83" i="68"/>
  <c r="E72" i="68"/>
  <c r="E60" i="68"/>
  <c r="E71" i="68"/>
  <c r="E49" i="68"/>
  <c r="E59" i="68"/>
  <c r="E70" i="68"/>
  <c r="E48" i="68"/>
  <c r="E81" i="68"/>
  <c r="E58" i="68"/>
  <c r="E80" i="68"/>
  <c r="E69" i="68"/>
  <c r="E47" i="68"/>
  <c r="E68" i="68"/>
  <c r="E46" i="68"/>
  <c r="E57" i="68"/>
  <c r="E79" i="68"/>
  <c r="E78" i="68"/>
  <c r="E45" i="68"/>
  <c r="E56" i="68"/>
  <c r="E67" i="68"/>
  <c r="E77" i="68"/>
  <c r="E44" i="68"/>
  <c r="E66" i="68"/>
  <c r="E55" i="68"/>
  <c r="E65" i="68"/>
  <c r="E54" i="68"/>
  <c r="E76" i="68"/>
  <c r="E43" i="68"/>
  <c r="E42" i="68"/>
  <c r="E82" i="68"/>
  <c r="E53" i="68"/>
  <c r="E64" i="68"/>
  <c r="E52" i="68"/>
  <c r="E41" i="68"/>
  <c r="E92" i="107"/>
  <c r="B36" i="78"/>
  <c r="A35" i="74"/>
  <c r="I32" i="108"/>
  <c r="D77" i="123"/>
  <c r="E77" i="123"/>
  <c r="D66" i="123"/>
  <c r="E66" i="123"/>
  <c r="E32" i="112"/>
  <c r="E32" i="15"/>
  <c r="E68" i="15"/>
  <c r="I55" i="36"/>
  <c r="H55" i="36"/>
  <c r="H55" i="108"/>
  <c r="H31" i="108"/>
  <c r="G43" i="108"/>
  <c r="H103" i="108"/>
  <c r="H79" i="108"/>
  <c r="G31" i="108"/>
  <c r="G103" i="108"/>
  <c r="H91" i="108"/>
  <c r="H43" i="108"/>
  <c r="G79" i="108"/>
  <c r="H67" i="108"/>
  <c r="G55" i="108"/>
  <c r="G91" i="108"/>
  <c r="G67" i="108"/>
  <c r="D44" i="123"/>
  <c r="E44" i="123"/>
  <c r="E96" i="84"/>
  <c r="E95" i="84"/>
  <c r="E84" i="84"/>
  <c r="E94" i="84"/>
  <c r="E72" i="84"/>
  <c r="E83" i="84"/>
  <c r="E71" i="84"/>
  <c r="E82" i="84"/>
  <c r="E93" i="84"/>
  <c r="E60" i="84"/>
  <c r="E59" i="84"/>
  <c r="E81" i="84"/>
  <c r="E92" i="84"/>
  <c r="E70" i="84"/>
  <c r="E80" i="84"/>
  <c r="E58" i="84"/>
  <c r="E69" i="84"/>
  <c r="E91" i="84"/>
  <c r="E68" i="84"/>
  <c r="E90" i="84"/>
  <c r="E57" i="84"/>
  <c r="E79" i="84"/>
  <c r="E89" i="84"/>
  <c r="E67" i="84"/>
  <c r="E56" i="84"/>
  <c r="E78" i="84"/>
  <c r="E55" i="84"/>
  <c r="E66" i="84"/>
  <c r="E77" i="84"/>
  <c r="E88" i="84"/>
  <c r="E87" i="84"/>
  <c r="E76" i="84"/>
  <c r="E65" i="84"/>
  <c r="E54" i="84"/>
  <c r="E53" i="84"/>
  <c r="E64" i="84"/>
  <c r="E75" i="84"/>
  <c r="E63" i="84"/>
  <c r="E52" i="84"/>
  <c r="E104" i="107"/>
  <c r="E80" i="107"/>
  <c r="D67" i="112"/>
  <c r="C43" i="112"/>
  <c r="D43" i="112"/>
  <c r="C67" i="112"/>
  <c r="F103" i="112"/>
  <c r="G103" i="112" s="1"/>
  <c r="F31" i="112"/>
  <c r="G31" i="112" s="1"/>
  <c r="F43" i="112"/>
  <c r="G43" i="112" s="1"/>
  <c r="F55" i="112"/>
  <c r="G55" i="112" s="1"/>
  <c r="F67" i="112"/>
  <c r="G67" i="112" s="1"/>
  <c r="D103" i="112"/>
  <c r="D55" i="112"/>
  <c r="F91" i="112"/>
  <c r="G91" i="112" s="1"/>
  <c r="C55" i="112"/>
  <c r="C79" i="112"/>
  <c r="C91" i="112"/>
  <c r="D31" i="112"/>
  <c r="C103" i="112"/>
  <c r="D79" i="112"/>
  <c r="C31" i="112"/>
  <c r="D91" i="112"/>
  <c r="F79" i="112"/>
  <c r="G79" i="112" s="1"/>
  <c r="K104" i="108"/>
  <c r="I104" i="108"/>
  <c r="I68" i="108"/>
  <c r="E92" i="112"/>
  <c r="E82" i="72"/>
  <c r="E70" i="72"/>
  <c r="E81" i="72"/>
  <c r="E58" i="72"/>
  <c r="E80" i="72"/>
  <c r="E69" i="72"/>
  <c r="E79" i="72"/>
  <c r="E68" i="72"/>
  <c r="E57" i="72"/>
  <c r="E46" i="72"/>
  <c r="E67" i="72"/>
  <c r="E78" i="72"/>
  <c r="E56" i="72"/>
  <c r="E45" i="72"/>
  <c r="E55" i="72"/>
  <c r="E66" i="72"/>
  <c r="E77" i="72"/>
  <c r="E44" i="72"/>
  <c r="E54" i="72"/>
  <c r="E65" i="72"/>
  <c r="E76" i="72"/>
  <c r="E43" i="72"/>
  <c r="E42" i="72"/>
  <c r="E75" i="72"/>
  <c r="E53" i="72"/>
  <c r="E64" i="72"/>
  <c r="E41" i="72"/>
  <c r="E74" i="72"/>
  <c r="E63" i="72"/>
  <c r="E52" i="72"/>
  <c r="E40" i="72"/>
  <c r="E73" i="72"/>
  <c r="E62" i="72"/>
  <c r="E51" i="72"/>
  <c r="E50" i="72"/>
  <c r="E61" i="72"/>
  <c r="E39" i="72"/>
  <c r="E49" i="72"/>
  <c r="E38" i="72"/>
  <c r="E37" i="72"/>
  <c r="H33" i="36"/>
  <c r="I33" i="36"/>
  <c r="E68" i="106"/>
  <c r="E81" i="120"/>
  <c r="E69" i="120"/>
  <c r="E80" i="120"/>
  <c r="E68" i="120"/>
  <c r="E57" i="120"/>
  <c r="E79" i="120"/>
  <c r="E78" i="120"/>
  <c r="E56" i="120"/>
  <c r="E45" i="120"/>
  <c r="E67" i="120"/>
  <c r="E66" i="120"/>
  <c r="E44" i="120"/>
  <c r="E55" i="120"/>
  <c r="E77" i="120"/>
  <c r="E43" i="120"/>
  <c r="E54" i="120"/>
  <c r="E65" i="120"/>
  <c r="E76" i="120"/>
  <c r="E64" i="120"/>
  <c r="E42" i="120"/>
  <c r="E53" i="120"/>
  <c r="E75" i="120"/>
  <c r="E52" i="120"/>
  <c r="E63" i="120"/>
  <c r="E41" i="120"/>
  <c r="E74" i="120"/>
  <c r="E51" i="120"/>
  <c r="E40" i="120"/>
  <c r="E62" i="120"/>
  <c r="E73" i="120"/>
  <c r="E61" i="120"/>
  <c r="E50" i="120"/>
  <c r="E39" i="120"/>
  <c r="E72" i="120"/>
  <c r="E60" i="120"/>
  <c r="E38" i="120"/>
  <c r="E49" i="120"/>
  <c r="E37" i="120"/>
  <c r="E48" i="120"/>
  <c r="F91" i="108"/>
  <c r="E55" i="108"/>
  <c r="F67" i="108"/>
  <c r="E103" i="108"/>
  <c r="F103" i="108"/>
  <c r="E91" i="108"/>
  <c r="E31" i="108"/>
  <c r="E67" i="108"/>
  <c r="E43" i="108"/>
  <c r="F55" i="108"/>
  <c r="F79" i="108"/>
  <c r="E79" i="108"/>
  <c r="F31" i="108"/>
  <c r="F43" i="108"/>
  <c r="E40" i="68"/>
  <c r="B38" i="75"/>
  <c r="A34" i="82"/>
  <c r="E47" i="82"/>
  <c r="K56" i="77" l="1"/>
  <c r="K46" i="77"/>
  <c r="E43" i="38"/>
  <c r="E91" i="15"/>
  <c r="F45" i="78"/>
  <c r="E31" i="107"/>
  <c r="E43" i="107"/>
  <c r="E43" i="15"/>
  <c r="F45" i="77"/>
  <c r="E55" i="112"/>
  <c r="E103" i="15"/>
  <c r="E39" i="82"/>
  <c r="E43" i="112"/>
  <c r="K43" i="108"/>
  <c r="E67" i="107"/>
  <c r="E67" i="112"/>
  <c r="F37" i="77"/>
  <c r="K55" i="108"/>
  <c r="I31" i="108"/>
  <c r="E36" i="74"/>
  <c r="I103" i="108"/>
  <c r="E31" i="112"/>
  <c r="E67" i="106"/>
  <c r="E91" i="112"/>
  <c r="K31" i="108"/>
  <c r="E91" i="107"/>
  <c r="J79" i="108"/>
  <c r="E43" i="106"/>
  <c r="D42" i="112"/>
  <c r="C66" i="112"/>
  <c r="F42" i="112"/>
  <c r="G42" i="112" s="1"/>
  <c r="F66" i="112"/>
  <c r="G66" i="112" s="1"/>
  <c r="D102" i="112"/>
  <c r="F30" i="112"/>
  <c r="G30" i="112" s="1"/>
  <c r="C42" i="112"/>
  <c r="C102" i="112"/>
  <c r="C30" i="112"/>
  <c r="F90" i="112"/>
  <c r="G90" i="112" s="1"/>
  <c r="D54" i="112"/>
  <c r="F54" i="112"/>
  <c r="G54" i="112" s="1"/>
  <c r="C54" i="112"/>
  <c r="F78" i="112"/>
  <c r="G78" i="112" s="1"/>
  <c r="D78" i="112"/>
  <c r="D30" i="112"/>
  <c r="D90" i="112"/>
  <c r="F102" i="112"/>
  <c r="G102" i="112" s="1"/>
  <c r="C90" i="112"/>
  <c r="C78" i="112"/>
  <c r="D66" i="112"/>
  <c r="E79" i="107"/>
  <c r="K91" i="108"/>
  <c r="K94" i="78"/>
  <c r="F82" i="78"/>
  <c r="K93" i="78"/>
  <c r="F93" i="78"/>
  <c r="K82" i="78"/>
  <c r="F92" i="78"/>
  <c r="K92" i="78"/>
  <c r="F81" i="78"/>
  <c r="K70" i="78"/>
  <c r="K91" i="78"/>
  <c r="K80" i="78"/>
  <c r="K58" i="78"/>
  <c r="F58" i="78"/>
  <c r="F69" i="78"/>
  <c r="F91" i="78"/>
  <c r="K69" i="78"/>
  <c r="F68" i="78"/>
  <c r="F90" i="78"/>
  <c r="K90" i="78"/>
  <c r="F57" i="78"/>
  <c r="F79" i="78"/>
  <c r="K79" i="78"/>
  <c r="F46" i="78"/>
  <c r="K68" i="78"/>
  <c r="K46" i="78"/>
  <c r="F78" i="78"/>
  <c r="K45" i="78"/>
  <c r="F89" i="78"/>
  <c r="K89" i="78"/>
  <c r="F67" i="78"/>
  <c r="K67" i="78"/>
  <c r="K56" i="78"/>
  <c r="K78" i="78"/>
  <c r="K88" i="78"/>
  <c r="F44" i="78"/>
  <c r="F88" i="78"/>
  <c r="F77" i="78"/>
  <c r="K44" i="78"/>
  <c r="K77" i="78"/>
  <c r="F66" i="78"/>
  <c r="F55" i="78"/>
  <c r="K66" i="78"/>
  <c r="K55" i="78"/>
  <c r="K65" i="78"/>
  <c r="F87" i="78"/>
  <c r="F65" i="78"/>
  <c r="K43" i="78"/>
  <c r="K87" i="78"/>
  <c r="F43" i="78"/>
  <c r="K54" i="78"/>
  <c r="K76" i="78"/>
  <c r="F54" i="78"/>
  <c r="F76" i="78"/>
  <c r="K53" i="78"/>
  <c r="F53" i="78"/>
  <c r="K86" i="78"/>
  <c r="F86" i="78"/>
  <c r="K42" i="78"/>
  <c r="K75" i="78"/>
  <c r="F42" i="78"/>
  <c r="K64" i="78"/>
  <c r="F75" i="78"/>
  <c r="F64" i="78"/>
  <c r="F52" i="78"/>
  <c r="F63" i="78"/>
  <c r="F41" i="78"/>
  <c r="K41" i="78"/>
  <c r="F85" i="78"/>
  <c r="K85" i="78"/>
  <c r="F74" i="78"/>
  <c r="K63" i="78"/>
  <c r="K52" i="78"/>
  <c r="K74" i="78"/>
  <c r="K51" i="78"/>
  <c r="F51" i="78"/>
  <c r="K73" i="78"/>
  <c r="F73" i="78"/>
  <c r="F62" i="78"/>
  <c r="F40" i="78"/>
  <c r="F94" i="78"/>
  <c r="K40" i="78"/>
  <c r="K62" i="78"/>
  <c r="K81" i="78"/>
  <c r="K50" i="78"/>
  <c r="F50" i="78"/>
  <c r="F80" i="78"/>
  <c r="K39" i="78"/>
  <c r="K61" i="78"/>
  <c r="F39" i="78"/>
  <c r="F61" i="78"/>
  <c r="F38" i="78"/>
  <c r="F49" i="78"/>
  <c r="K49" i="78"/>
  <c r="F70" i="78"/>
  <c r="K38" i="78"/>
  <c r="F56" i="78"/>
  <c r="E55" i="107"/>
  <c r="E31" i="15"/>
  <c r="E44" i="73"/>
  <c r="E43" i="73"/>
  <c r="E42" i="73"/>
  <c r="E41" i="73"/>
  <c r="E40" i="73"/>
  <c r="E39" i="73"/>
  <c r="E38" i="73"/>
  <c r="E37" i="73"/>
  <c r="J103" i="108"/>
  <c r="E45" i="74"/>
  <c r="E44" i="74"/>
  <c r="E43" i="74"/>
  <c r="E42" i="74"/>
  <c r="E41" i="74"/>
  <c r="E40" i="74"/>
  <c r="E39" i="74"/>
  <c r="E38" i="74"/>
  <c r="E37" i="74"/>
  <c r="D42" i="15"/>
  <c r="C66" i="15"/>
  <c r="D66" i="15"/>
  <c r="C30" i="15"/>
  <c r="C90" i="15"/>
  <c r="C78" i="15"/>
  <c r="D54" i="15"/>
  <c r="C54" i="15"/>
  <c r="D30" i="15"/>
  <c r="C42" i="15"/>
  <c r="C102" i="15"/>
  <c r="D90" i="15"/>
  <c r="D102" i="15"/>
  <c r="D78" i="15"/>
  <c r="C54" i="38"/>
  <c r="C102" i="38"/>
  <c r="D78" i="38"/>
  <c r="D66" i="38"/>
  <c r="C42" i="38"/>
  <c r="D42" i="38"/>
  <c r="C78" i="38"/>
  <c r="D30" i="38"/>
  <c r="D102" i="38"/>
  <c r="C66" i="38"/>
  <c r="C90" i="38"/>
  <c r="D90" i="38"/>
  <c r="C30" i="38"/>
  <c r="D54" i="38"/>
  <c r="K94" i="77"/>
  <c r="K82" i="77"/>
  <c r="F82" i="77"/>
  <c r="F93" i="77"/>
  <c r="K93" i="77"/>
  <c r="K92" i="77"/>
  <c r="F92" i="77"/>
  <c r="F81" i="77"/>
  <c r="K81" i="77"/>
  <c r="K70" i="77"/>
  <c r="F69" i="77"/>
  <c r="F91" i="77"/>
  <c r="K80" i="77"/>
  <c r="K91" i="77"/>
  <c r="F80" i="77"/>
  <c r="K58" i="77"/>
  <c r="K69" i="77"/>
  <c r="K90" i="77"/>
  <c r="F57" i="77"/>
  <c r="F79" i="77"/>
  <c r="K68" i="77"/>
  <c r="F68" i="77"/>
  <c r="K79" i="77"/>
  <c r="F46" i="77"/>
  <c r="F90" i="77"/>
  <c r="K57" i="77"/>
  <c r="K45" i="77"/>
  <c r="K89" i="77"/>
  <c r="F89" i="77"/>
  <c r="F56" i="77"/>
  <c r="K78" i="77"/>
  <c r="K67" i="77"/>
  <c r="F67" i="77"/>
  <c r="F78" i="77"/>
  <c r="F55" i="77"/>
  <c r="K77" i="77"/>
  <c r="K44" i="77"/>
  <c r="F44" i="77"/>
  <c r="K88" i="77"/>
  <c r="F66" i="77"/>
  <c r="F88" i="77"/>
  <c r="K66" i="77"/>
  <c r="K55" i="77"/>
  <c r="F77" i="77"/>
  <c r="F54" i="77"/>
  <c r="K87" i="77"/>
  <c r="F43" i="77"/>
  <c r="F65" i="77"/>
  <c r="K43" i="77"/>
  <c r="F76" i="77"/>
  <c r="K76" i="77"/>
  <c r="F87" i="77"/>
  <c r="K54" i="77"/>
  <c r="K65" i="77"/>
  <c r="F42" i="77"/>
  <c r="F86" i="77"/>
  <c r="K64" i="77"/>
  <c r="F53" i="77"/>
  <c r="F64" i="77"/>
  <c r="F75" i="77"/>
  <c r="K75" i="77"/>
  <c r="K86" i="77"/>
  <c r="K42" i="77"/>
  <c r="K53" i="77"/>
  <c r="F41" i="77"/>
  <c r="K41" i="77"/>
  <c r="F74" i="77"/>
  <c r="K63" i="77"/>
  <c r="F63" i="77"/>
  <c r="F52" i="77"/>
  <c r="K52" i="77"/>
  <c r="F85" i="77"/>
  <c r="K85" i="77"/>
  <c r="K74" i="77"/>
  <c r="K51" i="77"/>
  <c r="F73" i="77"/>
  <c r="K40" i="77"/>
  <c r="F40" i="77"/>
  <c r="K73" i="77"/>
  <c r="K62" i="77"/>
  <c r="F62" i="77"/>
  <c r="F51" i="77"/>
  <c r="F94" i="77"/>
  <c r="K39" i="77"/>
  <c r="F39" i="77"/>
  <c r="K61" i="77"/>
  <c r="F50" i="77"/>
  <c r="F61" i="77"/>
  <c r="K50" i="77"/>
  <c r="K38" i="77"/>
  <c r="F38" i="77"/>
  <c r="F49" i="77"/>
  <c r="F70" i="77"/>
  <c r="K49" i="77"/>
  <c r="E43" i="123"/>
  <c r="D43" i="123"/>
  <c r="D53" i="123"/>
  <c r="K67" i="108"/>
  <c r="J67" i="108"/>
  <c r="J31" i="108"/>
  <c r="F77" i="108"/>
  <c r="D65" i="123"/>
  <c r="E65" i="123"/>
  <c r="B26" i="75"/>
  <c r="I67" i="108"/>
  <c r="H32" i="36"/>
  <c r="I32" i="36"/>
  <c r="J91" i="108"/>
  <c r="K79" i="108"/>
  <c r="H65" i="36"/>
  <c r="I65" i="36"/>
  <c r="E91" i="106"/>
  <c r="C42" i="107"/>
  <c r="D42" i="107"/>
  <c r="D66" i="107"/>
  <c r="C90" i="107"/>
  <c r="C78" i="107"/>
  <c r="C54" i="107"/>
  <c r="D102" i="107"/>
  <c r="D90" i="107"/>
  <c r="D54" i="107"/>
  <c r="C102" i="107"/>
  <c r="C30" i="107"/>
  <c r="D78" i="107"/>
  <c r="D30" i="107"/>
  <c r="C66" i="107"/>
  <c r="H43" i="36"/>
  <c r="I43" i="36"/>
  <c r="D32" i="123"/>
  <c r="E32" i="123"/>
  <c r="E67" i="38"/>
  <c r="I79" i="108"/>
  <c r="J55" i="108"/>
  <c r="K103" i="108"/>
  <c r="C78" i="106"/>
  <c r="C54" i="106"/>
  <c r="D30" i="106"/>
  <c r="D66" i="106"/>
  <c r="D102" i="106"/>
  <c r="D42" i="106"/>
  <c r="D54" i="106"/>
  <c r="C30" i="106"/>
  <c r="D90" i="106"/>
  <c r="C42" i="106"/>
  <c r="C66" i="106"/>
  <c r="C90" i="106"/>
  <c r="C102" i="106"/>
  <c r="D78" i="106"/>
  <c r="F102" i="108"/>
  <c r="E30" i="108"/>
  <c r="F66" i="108"/>
  <c r="E66" i="108"/>
  <c r="E102" i="108"/>
  <c r="F90" i="108"/>
  <c r="F78" i="108"/>
  <c r="E90" i="108"/>
  <c r="E42" i="108"/>
  <c r="E54" i="108"/>
  <c r="F42" i="108"/>
  <c r="F54" i="108"/>
  <c r="F30" i="108"/>
  <c r="E78" i="108"/>
  <c r="K37" i="78"/>
  <c r="I54" i="36"/>
  <c r="H54" i="36"/>
  <c r="E55" i="38"/>
  <c r="E79" i="38"/>
  <c r="E67" i="15"/>
  <c r="I55" i="108"/>
  <c r="E44" i="82"/>
  <c r="E43" i="82"/>
  <c r="E42" i="82"/>
  <c r="E41" i="82"/>
  <c r="E40" i="82"/>
  <c r="E38" i="82"/>
  <c r="E37" i="82"/>
  <c r="E36" i="82"/>
  <c r="I43" i="108"/>
  <c r="I91" i="108"/>
  <c r="E79" i="112"/>
  <c r="E103" i="112"/>
  <c r="J43" i="108"/>
  <c r="K57" i="78"/>
  <c r="E103" i="106"/>
  <c r="E31" i="106"/>
  <c r="K37" i="77"/>
  <c r="H66" i="108"/>
  <c r="G102" i="108"/>
  <c r="H42" i="108"/>
  <c r="G90" i="108"/>
  <c r="H54" i="108"/>
  <c r="G66" i="108"/>
  <c r="G54" i="108"/>
  <c r="H90" i="108"/>
  <c r="G30" i="108"/>
  <c r="H78" i="108"/>
  <c r="G78" i="108"/>
  <c r="G42" i="108"/>
  <c r="H30" i="108"/>
  <c r="H102" i="108"/>
  <c r="E103" i="107"/>
  <c r="D54" i="123"/>
  <c r="E54" i="123"/>
  <c r="F37" i="78"/>
  <c r="E91" i="38"/>
  <c r="E103" i="38"/>
  <c r="E55" i="15"/>
  <c r="E79" i="15"/>
  <c r="E35" i="82"/>
  <c r="E42" i="106" l="1"/>
  <c r="E78" i="15"/>
  <c r="J102" i="108"/>
  <c r="E78" i="112"/>
  <c r="I42" i="108"/>
  <c r="E30" i="107"/>
  <c r="E90" i="38"/>
  <c r="E42" i="15"/>
  <c r="E66" i="112"/>
  <c r="E102" i="38"/>
  <c r="J54" i="108"/>
  <c r="I30" i="108"/>
  <c r="E30" i="106"/>
  <c r="E30" i="112"/>
  <c r="J42" i="108"/>
  <c r="E78" i="106"/>
  <c r="K102" i="108"/>
  <c r="J66" i="108"/>
  <c r="I54" i="108"/>
  <c r="E42" i="38"/>
  <c r="E102" i="112"/>
  <c r="J90" i="108"/>
  <c r="I66" i="108"/>
  <c r="J78" i="108"/>
  <c r="E66" i="38"/>
  <c r="J30" i="108"/>
  <c r="K66" i="108"/>
  <c r="E102" i="107"/>
  <c r="E42" i="107"/>
  <c r="E66" i="106"/>
  <c r="K27" i="75"/>
  <c r="E53" i="123"/>
  <c r="E30" i="38"/>
  <c r="K90" i="108"/>
  <c r="I78" i="108"/>
  <c r="E102" i="106"/>
  <c r="E54" i="107"/>
  <c r="K34" i="75"/>
  <c r="E78" i="38"/>
  <c r="E30" i="15"/>
  <c r="D42" i="123"/>
  <c r="E42" i="123"/>
  <c r="I90" i="108"/>
  <c r="K96" i="75"/>
  <c r="F84" i="75"/>
  <c r="K84" i="75"/>
  <c r="K95" i="75"/>
  <c r="F95" i="75"/>
  <c r="K83" i="75"/>
  <c r="K72" i="75"/>
  <c r="F94" i="75"/>
  <c r="K94" i="75"/>
  <c r="F83" i="75"/>
  <c r="F72" i="75"/>
  <c r="F60" i="75"/>
  <c r="K60" i="75"/>
  <c r="F82" i="75"/>
  <c r="F93" i="75"/>
  <c r="K71" i="75"/>
  <c r="K93" i="75"/>
  <c r="F71" i="75"/>
  <c r="K92" i="75"/>
  <c r="K70" i="75"/>
  <c r="F92" i="75"/>
  <c r="F70" i="75"/>
  <c r="F59" i="75"/>
  <c r="K48" i="75"/>
  <c r="K59" i="75"/>
  <c r="F48" i="75"/>
  <c r="F81" i="75"/>
  <c r="K81" i="75"/>
  <c r="F91" i="75"/>
  <c r="K47" i="75"/>
  <c r="K80" i="75"/>
  <c r="F80" i="75"/>
  <c r="F36" i="75"/>
  <c r="F58" i="75"/>
  <c r="K36" i="75"/>
  <c r="K58" i="75"/>
  <c r="K69" i="75"/>
  <c r="F69" i="75"/>
  <c r="K91" i="75"/>
  <c r="F47" i="75"/>
  <c r="F68" i="75"/>
  <c r="F46" i="75"/>
  <c r="K90" i="75"/>
  <c r="K79" i="75"/>
  <c r="F90" i="75"/>
  <c r="F79" i="75"/>
  <c r="K35" i="75"/>
  <c r="F57" i="75"/>
  <c r="F35" i="75"/>
  <c r="K57" i="75"/>
  <c r="K68" i="75"/>
  <c r="K46" i="75"/>
  <c r="F67" i="75"/>
  <c r="F34" i="75"/>
  <c r="F56" i="75"/>
  <c r="K56" i="75"/>
  <c r="K78" i="75"/>
  <c r="F89" i="75"/>
  <c r="K45" i="75"/>
  <c r="F78" i="75"/>
  <c r="F45" i="75"/>
  <c r="K67" i="75"/>
  <c r="K89" i="75"/>
  <c r="F44" i="75"/>
  <c r="F66" i="75"/>
  <c r="K44" i="75"/>
  <c r="K66" i="75"/>
  <c r="K88" i="75"/>
  <c r="F55" i="75"/>
  <c r="F77" i="75"/>
  <c r="F88" i="75"/>
  <c r="K55" i="75"/>
  <c r="K77" i="75"/>
  <c r="F33" i="75"/>
  <c r="K33" i="75"/>
  <c r="F32" i="75"/>
  <c r="F65" i="75"/>
  <c r="F87" i="75"/>
  <c r="K54" i="75"/>
  <c r="F54" i="75"/>
  <c r="K43" i="75"/>
  <c r="K76" i="75"/>
  <c r="F43" i="75"/>
  <c r="K32" i="75"/>
  <c r="K65" i="75"/>
  <c r="K87" i="75"/>
  <c r="F76" i="75"/>
  <c r="K53" i="75"/>
  <c r="F42" i="75"/>
  <c r="K64" i="75"/>
  <c r="F53" i="75"/>
  <c r="K42" i="75"/>
  <c r="K31" i="75"/>
  <c r="F64" i="75"/>
  <c r="F96" i="75"/>
  <c r="F31" i="75"/>
  <c r="K75" i="75"/>
  <c r="F75" i="75"/>
  <c r="F41" i="75"/>
  <c r="K41" i="75"/>
  <c r="K30" i="75"/>
  <c r="F63" i="75"/>
  <c r="K52" i="75"/>
  <c r="F30" i="75"/>
  <c r="K63" i="75"/>
  <c r="F52" i="75"/>
  <c r="K82" i="75"/>
  <c r="F29" i="75"/>
  <c r="K40" i="75"/>
  <c r="K29" i="75"/>
  <c r="F40" i="75"/>
  <c r="K51" i="75"/>
  <c r="F51" i="75"/>
  <c r="F28" i="75"/>
  <c r="F39" i="75"/>
  <c r="K39" i="75"/>
  <c r="K28" i="75"/>
  <c r="F27" i="75"/>
  <c r="E54" i="112"/>
  <c r="E54" i="15"/>
  <c r="K30" i="108"/>
  <c r="K54" i="108"/>
  <c r="I42" i="36"/>
  <c r="H42" i="36"/>
  <c r="H31" i="36"/>
  <c r="I31" i="36"/>
  <c r="E90" i="112"/>
  <c r="E42" i="112"/>
  <c r="F29" i="108"/>
  <c r="E89" i="108"/>
  <c r="E65" i="108"/>
  <c r="E29" i="108"/>
  <c r="E41" i="108"/>
  <c r="E77" i="108"/>
  <c r="I77" i="108" s="1"/>
  <c r="F89" i="108"/>
  <c r="E53" i="108"/>
  <c r="F41" i="108"/>
  <c r="F101" i="108"/>
  <c r="E101" i="108"/>
  <c r="F53" i="108"/>
  <c r="F65" i="108"/>
  <c r="E31" i="123"/>
  <c r="D31" i="123"/>
  <c r="E78" i="107"/>
  <c r="E90" i="107"/>
  <c r="G65" i="108"/>
  <c r="J65" i="108" s="1"/>
  <c r="H101" i="108"/>
  <c r="H53" i="108"/>
  <c r="G101" i="108"/>
  <c r="H29" i="108"/>
  <c r="G77" i="108"/>
  <c r="J77" i="108" s="1"/>
  <c r="G89" i="108"/>
  <c r="H65" i="108"/>
  <c r="G41" i="108"/>
  <c r="H89" i="108"/>
  <c r="H41" i="108"/>
  <c r="G53" i="108"/>
  <c r="G29" i="108"/>
  <c r="J29" i="108" s="1"/>
  <c r="H77" i="108"/>
  <c r="K77" i="108" s="1"/>
  <c r="E54" i="38"/>
  <c r="E90" i="15"/>
  <c r="E90" i="106"/>
  <c r="K42" i="108"/>
  <c r="K78" i="108"/>
  <c r="I102" i="108"/>
  <c r="E54" i="106"/>
  <c r="E66" i="107"/>
  <c r="E102" i="15"/>
  <c r="E66" i="15"/>
  <c r="H53" i="36"/>
  <c r="I53" i="36"/>
  <c r="I89" i="108" l="1"/>
  <c r="I41" i="108"/>
  <c r="I29" i="108"/>
  <c r="K89" i="108"/>
  <c r="K53" i="108"/>
  <c r="K101" i="108"/>
  <c r="K29" i="108"/>
  <c r="I65" i="108"/>
  <c r="J89" i="108"/>
  <c r="D30" i="123"/>
  <c r="E30" i="123"/>
  <c r="D101" i="107"/>
  <c r="C65" i="107"/>
  <c r="D77" i="107"/>
  <c r="C89" i="107"/>
  <c r="C77" i="107"/>
  <c r="D29" i="107"/>
  <c r="D41" i="107"/>
  <c r="C53" i="107"/>
  <c r="C41" i="107"/>
  <c r="C101" i="107"/>
  <c r="D65" i="107"/>
  <c r="D89" i="107"/>
  <c r="D53" i="107"/>
  <c r="C29" i="107"/>
  <c r="E28" i="108"/>
  <c r="F64" i="108"/>
  <c r="E40" i="108"/>
  <c r="E100" i="108"/>
  <c r="F52" i="108"/>
  <c r="F88" i="108"/>
  <c r="E88" i="108"/>
  <c r="F28" i="108"/>
  <c r="F40" i="108"/>
  <c r="E52" i="108"/>
  <c r="F76" i="108"/>
  <c r="F100" i="108"/>
  <c r="I100" i="108" s="1"/>
  <c r="E76" i="108"/>
  <c r="E64" i="108"/>
  <c r="J41" i="108"/>
  <c r="H52" i="108"/>
  <c r="H100" i="108"/>
  <c r="H28" i="108"/>
  <c r="G100" i="108"/>
  <c r="H76" i="108"/>
  <c r="H88" i="108"/>
  <c r="H40" i="108"/>
  <c r="G88" i="108"/>
  <c r="G64" i="108"/>
  <c r="J64" i="108" s="1"/>
  <c r="G40" i="108"/>
  <c r="G76" i="108"/>
  <c r="H64" i="108"/>
  <c r="G52" i="108"/>
  <c r="G28" i="108"/>
  <c r="K65" i="108"/>
  <c r="D29" i="123"/>
  <c r="E41" i="123"/>
  <c r="D41" i="123"/>
  <c r="D41" i="106"/>
  <c r="D101" i="106"/>
  <c r="D89" i="106"/>
  <c r="D77" i="106"/>
  <c r="D65" i="106"/>
  <c r="C41" i="106"/>
  <c r="C101" i="106"/>
  <c r="C53" i="106"/>
  <c r="C89" i="106"/>
  <c r="C29" i="106"/>
  <c r="C65" i="106"/>
  <c r="D53" i="106"/>
  <c r="D29" i="106"/>
  <c r="C77" i="106"/>
  <c r="C101" i="112"/>
  <c r="C29" i="112"/>
  <c r="F89" i="112"/>
  <c r="G89" i="112" s="1"/>
  <c r="F65" i="112"/>
  <c r="G65" i="112" s="1"/>
  <c r="F77" i="112"/>
  <c r="G77" i="112" s="1"/>
  <c r="C65" i="112"/>
  <c r="D65" i="112"/>
  <c r="F53" i="112"/>
  <c r="G53" i="112" s="1"/>
  <c r="D41" i="112"/>
  <c r="C53" i="112"/>
  <c r="D77" i="112"/>
  <c r="C77" i="112"/>
  <c r="F29" i="112"/>
  <c r="G29" i="112" s="1"/>
  <c r="C41" i="112"/>
  <c r="D89" i="112"/>
  <c r="F41" i="112"/>
  <c r="G41" i="112" s="1"/>
  <c r="F101" i="112"/>
  <c r="G101" i="112" s="1"/>
  <c r="D29" i="112"/>
  <c r="E29" i="112" s="1"/>
  <c r="D101" i="112"/>
  <c r="C89" i="112"/>
  <c r="D53" i="112"/>
  <c r="I101" i="108"/>
  <c r="H41" i="36"/>
  <c r="I41" i="36"/>
  <c r="C65" i="15"/>
  <c r="D29" i="15"/>
  <c r="D65" i="15"/>
  <c r="D77" i="15"/>
  <c r="C53" i="15"/>
  <c r="D53" i="15"/>
  <c r="D41" i="15"/>
  <c r="C89" i="15"/>
  <c r="C77" i="15"/>
  <c r="D101" i="15"/>
  <c r="C29" i="15"/>
  <c r="C101" i="15"/>
  <c r="C41" i="15"/>
  <c r="D89" i="15"/>
  <c r="J53" i="108"/>
  <c r="J101" i="108"/>
  <c r="I53" i="108"/>
  <c r="K41" i="108"/>
  <c r="I30" i="36"/>
  <c r="H30" i="36"/>
  <c r="C89" i="38"/>
  <c r="C77" i="38"/>
  <c r="C65" i="38"/>
  <c r="C53" i="38"/>
  <c r="D101" i="38"/>
  <c r="D77" i="38"/>
  <c r="D65" i="38"/>
  <c r="D29" i="38"/>
  <c r="C29" i="38"/>
  <c r="D89" i="38"/>
  <c r="C101" i="38"/>
  <c r="D41" i="38"/>
  <c r="C41" i="38"/>
  <c r="D53" i="38"/>
  <c r="E89" i="107" l="1"/>
  <c r="E101" i="38"/>
  <c r="E89" i="38"/>
  <c r="J100" i="108"/>
  <c r="E65" i="107"/>
  <c r="E89" i="106"/>
  <c r="J76" i="108"/>
  <c r="J28" i="108"/>
  <c r="I28" i="108"/>
  <c r="K64" i="108"/>
  <c r="E53" i="112"/>
  <c r="E101" i="106"/>
  <c r="E41" i="112"/>
  <c r="E41" i="15"/>
  <c r="E101" i="112"/>
  <c r="J40" i="108"/>
  <c r="I40" i="108"/>
  <c r="E77" i="112"/>
  <c r="K100" i="108"/>
  <c r="I76" i="108"/>
  <c r="K40" i="108"/>
  <c r="E89" i="112"/>
  <c r="E65" i="112"/>
  <c r="E65" i="106"/>
  <c r="K88" i="108"/>
  <c r="E53" i="107"/>
  <c r="E65" i="15"/>
  <c r="E53" i="106"/>
  <c r="J52" i="108"/>
  <c r="K76" i="108"/>
  <c r="I64" i="108"/>
  <c r="E29" i="107"/>
  <c r="E77" i="106"/>
  <c r="I88" i="108"/>
  <c r="E77" i="15"/>
  <c r="E29" i="123"/>
  <c r="E77" i="107"/>
  <c r="E41" i="38"/>
  <c r="E29" i="15"/>
  <c r="E29" i="106"/>
  <c r="K28" i="108"/>
  <c r="H29" i="36"/>
  <c r="I29" i="36"/>
  <c r="E101" i="15"/>
  <c r="E41" i="106"/>
  <c r="E101" i="107"/>
  <c r="E29" i="38"/>
  <c r="E89" i="15"/>
  <c r="K52" i="108"/>
  <c r="I52" i="108"/>
  <c r="E65" i="38"/>
  <c r="E53" i="38"/>
  <c r="E77" i="38"/>
  <c r="E53" i="15"/>
  <c r="J88" i="108"/>
  <c r="E41" i="107"/>
</calcChain>
</file>

<file path=xl/sharedStrings.xml><?xml version="1.0" encoding="utf-8"?>
<sst xmlns="http://schemas.openxmlformats.org/spreadsheetml/2006/main" count="1316" uniqueCount="694">
  <si>
    <t>Forecast</t>
  </si>
  <si>
    <t>Month</t>
  </si>
  <si>
    <t>Gasoline</t>
  </si>
  <si>
    <t>Price</t>
  </si>
  <si>
    <t>Annual Growth</t>
  </si>
  <si>
    <t>Total</t>
  </si>
  <si>
    <t>Other</t>
  </si>
  <si>
    <t>Total Percent Change</t>
  </si>
  <si>
    <t>Low</t>
  </si>
  <si>
    <t>High</t>
  </si>
  <si>
    <t>Growth</t>
  </si>
  <si>
    <t>Average</t>
  </si>
  <si>
    <t>Year</t>
  </si>
  <si>
    <t>Range</t>
  </si>
  <si>
    <t>China</t>
  </si>
  <si>
    <t>Quarter</t>
  </si>
  <si>
    <t>Return to Contents</t>
  </si>
  <si>
    <t>Region / Country</t>
  </si>
  <si>
    <t>OPEC Countries</t>
  </si>
  <si>
    <t>North America</t>
  </si>
  <si>
    <t xml:space="preserve">   Canada</t>
  </si>
  <si>
    <t xml:space="preserve">   Mexico</t>
  </si>
  <si>
    <t xml:space="preserve">   United States</t>
  </si>
  <si>
    <t xml:space="preserve">   Azerbaijan</t>
  </si>
  <si>
    <t xml:space="preserve">   Kazakhstan</t>
  </si>
  <si>
    <t xml:space="preserve">   Russia</t>
  </si>
  <si>
    <t>Latin America</t>
  </si>
  <si>
    <t xml:space="preserve">   Argentina</t>
  </si>
  <si>
    <t xml:space="preserve">   Brazil</t>
  </si>
  <si>
    <t xml:space="preserve">   Colombia</t>
  </si>
  <si>
    <t xml:space="preserve">   Other Latin America</t>
  </si>
  <si>
    <t>Other Non-OPEC</t>
  </si>
  <si>
    <t>World Total</t>
  </si>
  <si>
    <t xml:space="preserve">   Turkmenistan</t>
  </si>
  <si>
    <t>Coal</t>
  </si>
  <si>
    <t>Petroleum</t>
  </si>
  <si>
    <t>(Million bbls per day)</t>
  </si>
  <si>
    <t>Upper</t>
  </si>
  <si>
    <t>Stock</t>
  </si>
  <si>
    <t>Level</t>
  </si>
  <si>
    <t>Normal Range for Chart</t>
  </si>
  <si>
    <t>Distillate</t>
  </si>
  <si>
    <t>Annual Consumption (Million barrels per day)</t>
  </si>
  <si>
    <t>Consumption Growth (Million barrels per day)</t>
  </si>
  <si>
    <t>Inventories (Million barrels)</t>
  </si>
  <si>
    <t>Storage</t>
  </si>
  <si>
    <t>Deviation*</t>
  </si>
  <si>
    <t xml:space="preserve">  </t>
  </si>
  <si>
    <t>Prices (dollars per gallon)</t>
  </si>
  <si>
    <t>Change the confidence interval by entering a</t>
  </si>
  <si>
    <t>percentage between 0% and 100%</t>
  </si>
  <si>
    <t>Historical</t>
  </si>
  <si>
    <t>STEO</t>
  </si>
  <si>
    <t>Settle</t>
  </si>
  <si>
    <t>Implied</t>
  </si>
  <si>
    <t>Days to</t>
  </si>
  <si>
    <t>Confidence Interval</t>
  </si>
  <si>
    <t>Volatility</t>
  </si>
  <si>
    <t>Expiry</t>
  </si>
  <si>
    <t>Lower</t>
  </si>
  <si>
    <t>Where:</t>
  </si>
  <si>
    <t>Production (million barrels per day)</t>
  </si>
  <si>
    <t>Electric Power Sector Coal Stocks</t>
  </si>
  <si>
    <t>Nuclear</t>
  </si>
  <si>
    <t>Independent Statistics &amp; Analysis</t>
  </si>
  <si>
    <t>U.S. Energy Information Administration</t>
  </si>
  <si>
    <t>Natural</t>
  </si>
  <si>
    <t>Gas</t>
  </si>
  <si>
    <t>Hydro</t>
  </si>
  <si>
    <t>Generation</t>
  </si>
  <si>
    <t>Sources</t>
  </si>
  <si>
    <t>Power</t>
  </si>
  <si>
    <t>Date</t>
  </si>
  <si>
    <t>Consumption (billion cubic feet per day)</t>
  </si>
  <si>
    <t>Consumption Growth (bcf per day)</t>
  </si>
  <si>
    <t>Consumption Growth (million short tons)</t>
  </si>
  <si>
    <t>Production (million short tons)</t>
  </si>
  <si>
    <t>Production Growth (million short tons)</t>
  </si>
  <si>
    <t>Western region</t>
  </si>
  <si>
    <t>Appalachian region</t>
  </si>
  <si>
    <t>Interior region</t>
  </si>
  <si>
    <t>Total production</t>
  </si>
  <si>
    <r>
      <t>Annual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(Million metric tons)</t>
    </r>
  </si>
  <si>
    <t>Federal Gulf of Mexico</t>
  </si>
  <si>
    <t>U.S. excluding Gulf of Mexico</t>
  </si>
  <si>
    <t>Geothermal</t>
  </si>
  <si>
    <t>Solar</t>
  </si>
  <si>
    <t>Energy Source</t>
  </si>
  <si>
    <t>U.S. Renewable Energy Supply (Quadrillion Btu)</t>
  </si>
  <si>
    <t>Natural gas</t>
  </si>
  <si>
    <t xml:space="preserve"> </t>
  </si>
  <si>
    <t>Annual Growth (million barrels per day)</t>
  </si>
  <si>
    <t>Middle</t>
  </si>
  <si>
    <t>Hydropower</t>
  </si>
  <si>
    <t>Wood biomass</t>
  </si>
  <si>
    <t>Liquid biofuels</t>
  </si>
  <si>
    <t>Wind power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</si>
  <si>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</si>
  <si>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</si>
  <si>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</si>
  <si>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</si>
  <si>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</si>
  <si>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</si>
  <si>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</si>
  <si>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</si>
  <si>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</si>
  <si>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</si>
  <si>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</si>
  <si>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</si>
  <si>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United States</t>
  </si>
  <si>
    <t>Canada</t>
  </si>
  <si>
    <t>India</t>
  </si>
  <si>
    <t>State</t>
  </si>
  <si>
    <t>Region</t>
  </si>
  <si>
    <t>Census Division</t>
  </si>
  <si>
    <t>AK</t>
  </si>
  <si>
    <t>West</t>
  </si>
  <si>
    <t>Pacific</t>
  </si>
  <si>
    <t>AL</t>
  </si>
  <si>
    <t>South</t>
  </si>
  <si>
    <t>East South Central</t>
  </si>
  <si>
    <t>AR</t>
  </si>
  <si>
    <t>West South Central</t>
  </si>
  <si>
    <t>AZ</t>
  </si>
  <si>
    <t>Mountain</t>
  </si>
  <si>
    <t>CA</t>
  </si>
  <si>
    <t>CO</t>
  </si>
  <si>
    <t>CT</t>
  </si>
  <si>
    <t>Northeast</t>
  </si>
  <si>
    <t>New England</t>
  </si>
  <si>
    <t>DC</t>
  </si>
  <si>
    <t>South Atlantic</t>
  </si>
  <si>
    <t>DE</t>
  </si>
  <si>
    <t>FL</t>
  </si>
  <si>
    <t>GA</t>
  </si>
  <si>
    <t>HI</t>
  </si>
  <si>
    <t>IA</t>
  </si>
  <si>
    <t>Midwest</t>
  </si>
  <si>
    <t>West North Central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</si>
  <si>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</si>
  <si>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</si>
  <si>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</si>
  <si>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</si>
  <si>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</si>
  <si>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</si>
  <si>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</si>
  <si>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</si>
  <si>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</si>
  <si>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</si>
  <si>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</si>
  <si>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</si>
  <si>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</si>
  <si>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</si>
  <si>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</si>
  <si>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</si>
  <si>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</si>
  <si>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</si>
  <si>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</si>
  <si>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</si>
  <si>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</si>
  <si>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</si>
  <si>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</si>
  <si>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</si>
  <si>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</si>
  <si>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</si>
  <si>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</si>
  <si>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</si>
  <si>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</si>
  <si>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</si>
  <si>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</si>
  <si>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</si>
  <si>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</si>
  <si>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</si>
  <si>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</si>
  <si>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</si>
  <si>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</si>
  <si>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</si>
  <si>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</si>
  <si>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</si>
  <si>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Iran</t>
  </si>
  <si>
    <t>Libya</t>
  </si>
  <si>
    <t>Nigeria</t>
  </si>
  <si>
    <t>Iraq</t>
  </si>
  <si>
    <t>See</t>
  </si>
  <si>
    <t>http://www.eia.gov/forecasts/steo/special/pdf/2012_sp_04.pdf</t>
  </si>
  <si>
    <t>for more information</t>
  </si>
  <si>
    <t>(Cents/kWh)</t>
  </si>
  <si>
    <t>Degree days calculated by applying contemporaneous population weights to state-level data from NOAA.</t>
  </si>
  <si>
    <t>Kuwait</t>
  </si>
  <si>
    <t>OECD Commercial Stocks of Crude Oil and Other Liquids</t>
  </si>
  <si>
    <t>U.S. gasoline and crude oil prices</t>
  </si>
  <si>
    <t>U.S. diesel fuel and crude oil prices</t>
  </si>
  <si>
    <t>U.S. natural gas prices</t>
  </si>
  <si>
    <t>World liquid fuels production and consumption balance</t>
  </si>
  <si>
    <t>World liquid fuels consumption</t>
  </si>
  <si>
    <t>World liquid fuels consumption growth</t>
  </si>
  <si>
    <t>OPEC surplus crude oil production capacity</t>
  </si>
  <si>
    <t>U.S. commercial crude oil stocks</t>
  </si>
  <si>
    <t>U.S. liquid fuels product supplied growth</t>
  </si>
  <si>
    <t>U.S. gasoline and distillate inventories</t>
  </si>
  <si>
    <t>U.S. natural gas consumption</t>
  </si>
  <si>
    <t>U.S. working natural gas in storage</t>
  </si>
  <si>
    <t>U.S. coal consumption</t>
  </si>
  <si>
    <t>U.S. coal production</t>
  </si>
  <si>
    <t>U.S. electricity consumption</t>
  </si>
  <si>
    <t>U.S. residential electricity price</t>
  </si>
  <si>
    <t>U.S. renewable energy supply</t>
  </si>
  <si>
    <t>U.S. carbon dioxide emissions growth</t>
  </si>
  <si>
    <t>U.S. annual energy expenditures share of gross domestic product</t>
  </si>
  <si>
    <t>U.S. summer cooling degree days</t>
  </si>
  <si>
    <t>U.S. winter heating degree days</t>
  </si>
  <si>
    <t>West Texas Intermediate (WTI) crude oil price</t>
  </si>
  <si>
    <t>Henry Hub natural gas price</t>
  </si>
  <si>
    <t>Total energy</t>
  </si>
  <si>
    <t xml:space="preserve">build </t>
  </si>
  <si>
    <t>draw</t>
  </si>
  <si>
    <t>total</t>
  </si>
  <si>
    <t>crude oil</t>
  </si>
  <si>
    <t>ethanol</t>
  </si>
  <si>
    <t>natural gas plant liquids</t>
  </si>
  <si>
    <t>biodiesel</t>
  </si>
  <si>
    <t>WTIPUUS</t>
  </si>
  <si>
    <t>annual average</t>
  </si>
  <si>
    <t xml:space="preserve"> forecast</t>
  </si>
  <si>
    <t>coprpus</t>
  </si>
  <si>
    <t>nlprpus</t>
  </si>
  <si>
    <t>eoprpus</t>
  </si>
  <si>
    <t>bdprpus</t>
  </si>
  <si>
    <t>etfppus</t>
  </si>
  <si>
    <t>prfppus</t>
  </si>
  <si>
    <t>c4fppus</t>
  </si>
  <si>
    <t>ppfppus</t>
  </si>
  <si>
    <t>propane</t>
  </si>
  <si>
    <t>butanes</t>
  </si>
  <si>
    <t>natural gasoline</t>
  </si>
  <si>
    <t>ethane</t>
  </si>
  <si>
    <t>PATCPUSX</t>
  </si>
  <si>
    <t>MGTCPUSX</t>
  </si>
  <si>
    <t>motor gasoline</t>
  </si>
  <si>
    <t>JFTCPUS</t>
  </si>
  <si>
    <t>jet fuel</t>
  </si>
  <si>
    <t>DFTCPUS</t>
  </si>
  <si>
    <t>distillate fuel</t>
  </si>
  <si>
    <t>other</t>
  </si>
  <si>
    <t>hydrocarbon gas liquids</t>
  </si>
  <si>
    <t>NLTCPUS</t>
  </si>
  <si>
    <t>total monthly production</t>
  </si>
  <si>
    <t>ettcpus</t>
  </si>
  <si>
    <t>prtcpus</t>
  </si>
  <si>
    <t>c4tcpus</t>
  </si>
  <si>
    <t>pptcpus</t>
  </si>
  <si>
    <t>monthly product supplied (consumption)</t>
  </si>
  <si>
    <t>electric power</t>
  </si>
  <si>
    <t>industrial</t>
  </si>
  <si>
    <t>residential and commercial</t>
  </si>
  <si>
    <t>total monthly consumption</t>
  </si>
  <si>
    <t>NGTCPUS</t>
  </si>
  <si>
    <t>NGEPCON</t>
  </si>
  <si>
    <t>NGINX</t>
  </si>
  <si>
    <t>NGRCPUS</t>
  </si>
  <si>
    <t>coke plants</t>
  </si>
  <si>
    <t>CLTCPUS_TON</t>
  </si>
  <si>
    <t>CLEPCON_TON</t>
  </si>
  <si>
    <t>CLZCPUS_TON</t>
  </si>
  <si>
    <t>CLKCPUS_TON</t>
  </si>
  <si>
    <t>monthly consumption</t>
  </si>
  <si>
    <t>residential sales</t>
  </si>
  <si>
    <t>industrial sales</t>
  </si>
  <si>
    <t>commercial and transportation</t>
  </si>
  <si>
    <t>direct use of electricity</t>
  </si>
  <si>
    <t>Product supplied (million barrels per day)</t>
  </si>
  <si>
    <t>total product supplied (consumption)</t>
  </si>
  <si>
    <t>NGHHUUS</t>
  </si>
  <si>
    <t>NGRCUUS</t>
  </si>
  <si>
    <t>residential price</t>
  </si>
  <si>
    <t xml:space="preserve"> residential forecast</t>
  </si>
  <si>
    <t>MGRARUS</t>
  </si>
  <si>
    <t>retail regular gasoline</t>
  </si>
  <si>
    <t>BREPUUS</t>
  </si>
  <si>
    <t>Brent crude oil</t>
  </si>
  <si>
    <t>wholesale gasoline</t>
  </si>
  <si>
    <t>MGWHUUS</t>
  </si>
  <si>
    <t>wholesale margin</t>
  </si>
  <si>
    <t>retail margin</t>
  </si>
  <si>
    <t>Annual Growth (dollars per gallon)</t>
  </si>
  <si>
    <t>DSRTUUS</t>
  </si>
  <si>
    <t>DSWHUUS</t>
  </si>
  <si>
    <t>NGMPPGLF</t>
  </si>
  <si>
    <t>NGMP48NGOM</t>
  </si>
  <si>
    <t>NGMPPUS</t>
  </si>
  <si>
    <t>monthly marketed natural gas production</t>
  </si>
  <si>
    <t>total production</t>
  </si>
  <si>
    <t>PAPR_WORLD</t>
  </si>
  <si>
    <t>PATC_WORLD</t>
  </si>
  <si>
    <t>T3_STCHANGE_WORLD</t>
  </si>
  <si>
    <t>CLPRPUS_TON</t>
  </si>
  <si>
    <t>CLPRPWR_TON</t>
  </si>
  <si>
    <t>CLPRPAR_TON</t>
  </si>
  <si>
    <t>CLPRPIR_TON</t>
  </si>
  <si>
    <t>monthly production</t>
  </si>
  <si>
    <t>ESRCUUS</t>
  </si>
  <si>
    <t>annual average price</t>
  </si>
  <si>
    <t>Eurasia</t>
  </si>
  <si>
    <t>PAPR_OPEC</t>
  </si>
  <si>
    <t>PAPR_CA</t>
  </si>
  <si>
    <t>PAPR_MX</t>
  </si>
  <si>
    <t>PAPR_US</t>
  </si>
  <si>
    <t>PAPR_RS</t>
  </si>
  <si>
    <t>PAPR_AJ</t>
  </si>
  <si>
    <t>PAPR_KZ</t>
  </si>
  <si>
    <t>PAPR_TX</t>
  </si>
  <si>
    <t>PAPR_AR</t>
  </si>
  <si>
    <t>PAPR_BR</t>
  </si>
  <si>
    <t>PAPR_CO</t>
  </si>
  <si>
    <t>PAPR_OLA</t>
  </si>
  <si>
    <t>PATC_CH</t>
  </si>
  <si>
    <t>PATC_US</t>
  </si>
  <si>
    <t>PATC_IN</t>
  </si>
  <si>
    <t>Middle East</t>
  </si>
  <si>
    <t>PATC_OECD</t>
  </si>
  <si>
    <t>OECD</t>
  </si>
  <si>
    <t>PATC_NON_OECD</t>
  </si>
  <si>
    <t>Non-OECD</t>
  </si>
  <si>
    <t>Other OECD</t>
  </si>
  <si>
    <t>Other non-OECD</t>
  </si>
  <si>
    <t>PATC_R05</t>
  </si>
  <si>
    <t>PAPR_NONOPEC</t>
  </si>
  <si>
    <t>NGIMPUS_LNG</t>
  </si>
  <si>
    <t>NGEXPUS_LNG</t>
  </si>
  <si>
    <t>NGIMPUS_PIPE</t>
  </si>
  <si>
    <t>NGEXPUS_PIPE</t>
  </si>
  <si>
    <t>NGPRPUS</t>
  </si>
  <si>
    <t>NGNWPUS</t>
  </si>
  <si>
    <t>BALIT</t>
  </si>
  <si>
    <t>NGWGPUS</t>
  </si>
  <si>
    <t>LNG imports</t>
  </si>
  <si>
    <t>LNG exports</t>
  </si>
  <si>
    <t>pipeline imports</t>
  </si>
  <si>
    <t>pipeline exports</t>
  </si>
  <si>
    <t>net imports</t>
  </si>
  <si>
    <t>NGIMPUS</t>
  </si>
  <si>
    <t>NGEXPUS</t>
  </si>
  <si>
    <t>forecast</t>
  </si>
  <si>
    <t>Series names for chart</t>
  </si>
  <si>
    <t>prnipus</t>
  </si>
  <si>
    <t xml:space="preserve">propane </t>
  </si>
  <si>
    <t>etnipus</t>
  </si>
  <si>
    <t>c4nipus</t>
  </si>
  <si>
    <t>ppnipus</t>
  </si>
  <si>
    <t>net trade</t>
  </si>
  <si>
    <t xml:space="preserve">World Total </t>
  </si>
  <si>
    <t>COPS_OPEC</t>
  </si>
  <si>
    <t>OECD commercial stocks in days of supply</t>
  </si>
  <si>
    <t>PASCD_OECD_T3</t>
  </si>
  <si>
    <t>COSXPUS</t>
  </si>
  <si>
    <t>U.S. distillate fuel inventories</t>
  </si>
  <si>
    <t>DFPSPUS</t>
  </si>
  <si>
    <t>WTI spot price</t>
  </si>
  <si>
    <t>Coal generation</t>
  </si>
  <si>
    <t>Total generation</t>
  </si>
  <si>
    <t>Other sources</t>
  </si>
  <si>
    <t>CLPS_EP</t>
  </si>
  <si>
    <t>HVTCBUS</t>
  </si>
  <si>
    <t>WWTCBUS</t>
  </si>
  <si>
    <t>WNTCBUS</t>
  </si>
  <si>
    <t>OWTCBUS</t>
  </si>
  <si>
    <t>GETCBUS</t>
  </si>
  <si>
    <t>SOTCBUS</t>
  </si>
  <si>
    <t>Petroleum (included in other)</t>
  </si>
  <si>
    <t>U.S. Renewable Energy Supply Growth (Quadrillion Btu)</t>
  </si>
  <si>
    <t>TETCCO2</t>
  </si>
  <si>
    <t>CXTCCO2</t>
  </si>
  <si>
    <t>PATCCO2</t>
  </si>
  <si>
    <t>NGTCCO2</t>
  </si>
  <si>
    <t>Energy expenditures as a share of GDP</t>
  </si>
  <si>
    <t>TETC_EXP_SHR</t>
  </si>
  <si>
    <t>total winter</t>
  </si>
  <si>
    <t>STEO HDDs</t>
  </si>
  <si>
    <t>10-year average</t>
  </si>
  <si>
    <t>ZWHDPUS</t>
  </si>
  <si>
    <t>ZWHD_US_10YR</t>
  </si>
  <si>
    <t>STEO CDDs</t>
  </si>
  <si>
    <t>ZWCDPUS</t>
  </si>
  <si>
    <t>ZWCD_US_10YR</t>
  </si>
  <si>
    <t>Saudi Arabia</t>
  </si>
  <si>
    <t>residential natural gas price</t>
  </si>
  <si>
    <t>Henry Hub price</t>
  </si>
  <si>
    <t>U.S. natural gas balance</t>
  </si>
  <si>
    <t>U.S. natural gas plant liquids production</t>
  </si>
  <si>
    <t>U.S. hydrocarbon gas liquids consumption</t>
  </si>
  <si>
    <t>U.S. natural gas trade</t>
  </si>
  <si>
    <t>residential electricity price</t>
  </si>
  <si>
    <t>other non-OPEC</t>
  </si>
  <si>
    <t>PADI_IR</t>
  </si>
  <si>
    <t>PADI_LY</t>
  </si>
  <si>
    <t>PADI_NI</t>
  </si>
  <si>
    <t>PADI_IZ</t>
  </si>
  <si>
    <t>PADI_KU</t>
  </si>
  <si>
    <t>PADI_SA</t>
  </si>
  <si>
    <t>OPEC</t>
  </si>
  <si>
    <t>PADI_OPEC</t>
  </si>
  <si>
    <t>PADI_NONOPEC</t>
  </si>
  <si>
    <t>PADI_CA</t>
  </si>
  <si>
    <t>non-OPEC</t>
  </si>
  <si>
    <t>non-OPEC Countries</t>
  </si>
  <si>
    <t>Estimated OPEC and non-OPEC production</t>
  </si>
  <si>
    <t>Estimated OECD and non-OECD consumption</t>
  </si>
  <si>
    <t>non-OECD</t>
  </si>
  <si>
    <t xml:space="preserve">World liquid fuels production and consumption </t>
  </si>
  <si>
    <t xml:space="preserve">World crude oil and liquid fuels production </t>
  </si>
  <si>
    <t>COPRPUS</t>
  </si>
  <si>
    <t>PAPRPAK</t>
  </si>
  <si>
    <t xml:space="preserve">         Alaska</t>
  </si>
  <si>
    <t>PAPRPGLF</t>
  </si>
  <si>
    <t>PAPR48NGOM</t>
  </si>
  <si>
    <t xml:space="preserve">         Lower 48 States (excl GOM)</t>
  </si>
  <si>
    <t>total U.S. production</t>
  </si>
  <si>
    <t>U.S. crude oil production (million barrels/day)</t>
  </si>
  <si>
    <t>Consumption Growth (million barrels/day)</t>
  </si>
  <si>
    <t>net change</t>
  </si>
  <si>
    <t>retail regular diesel</t>
  </si>
  <si>
    <t>liquid fuels</t>
  </si>
  <si>
    <t>total natural gas plant liquids production</t>
  </si>
  <si>
    <t>total hydrocarbon gas liquids product supplied</t>
  </si>
  <si>
    <t>nltcpus</t>
  </si>
  <si>
    <t>U.S. dry natural gas production</t>
  </si>
  <si>
    <t>U.S.  natural gas consumption</t>
  </si>
  <si>
    <t>U.S.  natural gas gross exports</t>
  </si>
  <si>
    <t>U.S.  natural gas gross imports</t>
  </si>
  <si>
    <t>net storage withdrawals</t>
  </si>
  <si>
    <t>balancing item</t>
  </si>
  <si>
    <t>History</t>
  </si>
  <si>
    <t>total summer</t>
  </si>
  <si>
    <t>wholesale diesel</t>
  </si>
  <si>
    <t>crude oil net imports</t>
  </si>
  <si>
    <t>PANIPUS</t>
  </si>
  <si>
    <t>product net imports</t>
  </si>
  <si>
    <t>CONIPUS</t>
  </si>
  <si>
    <t xml:space="preserve">total net imports </t>
  </si>
  <si>
    <t>MGTSPUS</t>
  </si>
  <si>
    <t>U.S. total gasoline inventories</t>
  </si>
  <si>
    <t>commercial</t>
  </si>
  <si>
    <t>residential</t>
  </si>
  <si>
    <t>NGCCPUS</t>
  </si>
  <si>
    <t>transportation</t>
  </si>
  <si>
    <t xml:space="preserve"> diesel forecast</t>
  </si>
  <si>
    <t>crude oil  forecast</t>
  </si>
  <si>
    <t>annual average gasoline</t>
  </si>
  <si>
    <t>monthly history</t>
  </si>
  <si>
    <t>monthly forecast</t>
  </si>
  <si>
    <t>U.S. liquid fuels production growth</t>
  </si>
  <si>
    <t>U.S. crude oil production</t>
  </si>
  <si>
    <t>U.S. commercial propane inventories</t>
  </si>
  <si>
    <t>U.S. marketed natural gas production</t>
  </si>
  <si>
    <t xml:space="preserve">U.S. net trade of hydrocarbon gas liquids </t>
  </si>
  <si>
    <t>Waste biomass</t>
  </si>
  <si>
    <t>monthly crude oil production</t>
  </si>
  <si>
    <t>all months</t>
  </si>
  <si>
    <t>Production (billion cubic feet per day)</t>
  </si>
  <si>
    <t>Production Growth (bcf per day)</t>
  </si>
  <si>
    <t xml:space="preserve"> dry gas production</t>
  </si>
  <si>
    <t>consumption</t>
  </si>
  <si>
    <t>product net exports</t>
  </si>
  <si>
    <t>U.S. total production</t>
  </si>
  <si>
    <t>stock change</t>
  </si>
  <si>
    <t>world consumption</t>
  </si>
  <si>
    <t>world production</t>
  </si>
  <si>
    <t>date</t>
  </si>
  <si>
    <t>quarter</t>
  </si>
  <si>
    <t xml:space="preserve">         Federal Gulf of Mexico </t>
  </si>
  <si>
    <t xml:space="preserve"> (million barrels/day)</t>
  </si>
  <si>
    <t>surplus capacity</t>
  </si>
  <si>
    <t>days of</t>
  </si>
  <si>
    <t>supply</t>
  </si>
  <si>
    <t>production Growth (million barrels per day)</t>
  </si>
  <si>
    <t>annual production (million barrels per day)</t>
  </si>
  <si>
    <t>total monthly product supplied</t>
  </si>
  <si>
    <t>gross exports</t>
  </si>
  <si>
    <t>gross imports</t>
  </si>
  <si>
    <t>net storage builds only</t>
  </si>
  <si>
    <t>net storage draws only</t>
  </si>
  <si>
    <t>U.S. working natural gas in storage
(billion cubic feet)</t>
  </si>
  <si>
    <t>Short Tons</t>
  </si>
  <si>
    <t>total consumption</t>
  </si>
  <si>
    <t>Population-weighted cooling degree-days</t>
  </si>
  <si>
    <t xml:space="preserve">Population-weighted heating degree days </t>
  </si>
  <si>
    <t>U.S. coal consumption (million short tons)</t>
  </si>
  <si>
    <t>retail and other industry</t>
  </si>
  <si>
    <t>PADI_US</t>
  </si>
  <si>
    <t xml:space="preserve">Estimated unplanned crude oil production outages among OPEC and non-OPEC producers </t>
  </si>
  <si>
    <t>monthly retail regular gasoline</t>
  </si>
  <si>
    <t>monthly Brent crude oil</t>
  </si>
  <si>
    <t>annual average Brent</t>
  </si>
  <si>
    <t>Brent  forecast</t>
  </si>
  <si>
    <t>gasoline forecast</t>
  </si>
  <si>
    <t>monthly retail diesel</t>
  </si>
  <si>
    <t>annual average diesel</t>
  </si>
  <si>
    <t>monthly Henry Hub spot price</t>
  </si>
  <si>
    <t>annual average Henry Hub</t>
  </si>
  <si>
    <t>monthly residential price</t>
  </si>
  <si>
    <t>annual average residential</t>
  </si>
  <si>
    <t>Estimated OPEC Unplanned Crude Oil Production Outages (million b/d)</t>
  </si>
  <si>
    <t>Estimated non-OPEC Unplanned Crude Oil Production Outages (million b/d)</t>
  </si>
  <si>
    <t>Venezuela</t>
  </si>
  <si>
    <t>PADI_VE</t>
  </si>
  <si>
    <t>ELDUTWH</t>
  </si>
  <si>
    <t>ELCOTWH</t>
  </si>
  <si>
    <t>Consumption (billion kilowatthours)</t>
  </si>
  <si>
    <t>Consumption Growth (billion kWh)</t>
  </si>
  <si>
    <t>toepgen_us</t>
  </si>
  <si>
    <t>clepgen_us</t>
  </si>
  <si>
    <t>ngepgen_us</t>
  </si>
  <si>
    <t>nuepgen_us</t>
  </si>
  <si>
    <t>ogepgen_us</t>
  </si>
  <si>
    <t>otepgen_us</t>
  </si>
  <si>
    <t>hvepgen_us</t>
  </si>
  <si>
    <t>paepgen_us</t>
  </si>
  <si>
    <t>Other gases</t>
  </si>
  <si>
    <t>Electricity Generation, All Sectors (billion kilowatthours)</t>
  </si>
  <si>
    <t>NGW_East</t>
  </si>
  <si>
    <t>NGW_MW</t>
  </si>
  <si>
    <t>NGW_SC</t>
  </si>
  <si>
    <t>NGW_MTN</t>
  </si>
  <si>
    <t>NGW_PAC</t>
  </si>
  <si>
    <t>OECD commercial inventories of crude oil and other liquids (days of supply)</t>
  </si>
  <si>
    <t>U.S. commercial crude oil inventories</t>
  </si>
  <si>
    <t>U.S. net imports of crude oil and liquid fuels</t>
  </si>
  <si>
    <t>U.S. electric power sector coal inventories</t>
  </si>
  <si>
    <t>U.S. Census regions and divisions</t>
  </si>
  <si>
    <t>C3PSPUS</t>
  </si>
  <si>
    <t xml:space="preserve">U.S. commercial propane stocks </t>
  </si>
  <si>
    <t>NGHHMCF</t>
  </si>
  <si>
    <t>previous 10-winter average</t>
  </si>
  <si>
    <t>Region ID</t>
  </si>
  <si>
    <t>STEO region name</t>
  </si>
  <si>
    <t>NERC region / ISO area*</t>
  </si>
  <si>
    <t>Representative wholesale price point</t>
  </si>
  <si>
    <t>NPCC / ISO New England (ISO-NE)</t>
  </si>
  <si>
    <t>ISO-NE internal hub</t>
  </si>
  <si>
    <t>New York</t>
  </si>
  <si>
    <t>NPCC / New York ISO (NYISO)</t>
  </si>
  <si>
    <t>NYISO Hudson Valley zone</t>
  </si>
  <si>
    <t>PJ</t>
  </si>
  <si>
    <t>Mid-Atlantic</t>
  </si>
  <si>
    <t>RFC / PJM Interconnection (PJM ISO)</t>
  </si>
  <si>
    <t>PJM Western hub</t>
  </si>
  <si>
    <t>SE</t>
  </si>
  <si>
    <t>Southeast</t>
  </si>
  <si>
    <t>SERC / Southeast Reliability Corporation (SERC)</t>
  </si>
  <si>
    <t>SERC Index, Into Southern hub</t>
  </si>
  <si>
    <t>Florida</t>
  </si>
  <si>
    <t>SERC / Florida Reliability Coordinating Council (FRCC)</t>
  </si>
  <si>
    <t>FRCC Index, Florida Reliability average</t>
  </si>
  <si>
    <t>MW</t>
  </si>
  <si>
    <t>MRO / Midcontinent ISO (MISO)</t>
  </si>
  <si>
    <t>MISO Illinois hub</t>
  </si>
  <si>
    <t>SP</t>
  </si>
  <si>
    <t>Central</t>
  </si>
  <si>
    <t>MRO / Southwest Power Pool (SPP)</t>
  </si>
  <si>
    <t>SPP ISO South hub</t>
  </si>
  <si>
    <t>Texas</t>
  </si>
  <si>
    <t>TRE / Electric Reliability Corporation of Texas (ERCOT)</t>
  </si>
  <si>
    <t>ERCOT North hub</t>
  </si>
  <si>
    <t>SW</t>
  </si>
  <si>
    <t>Southwest</t>
  </si>
  <si>
    <t>WECC / Southwest Reserve Sharing Group (SRSG)</t>
  </si>
  <si>
    <t>Southwest index, Palo Verde hub</t>
  </si>
  <si>
    <t>NW</t>
  </si>
  <si>
    <t>Northwest</t>
  </si>
  <si>
    <t>WECC / Northwest Power Pool (NWPP) and 
              Rocky Mountain Reserve Group (RMRG)</t>
  </si>
  <si>
    <t>Northwest index, Mid-Columbia hub</t>
  </si>
  <si>
    <t>California</t>
  </si>
  <si>
    <t>WECC / California ISO (CAISO) and neighboring 
              balancing authorities (BANC, TIDC, LDWP, IID)</t>
  </si>
  <si>
    <t>CAISO SP-15 zone</t>
  </si>
  <si>
    <t>HA</t>
  </si>
  <si>
    <t>Hawaii and Alaska</t>
  </si>
  <si>
    <t xml:space="preserve"> ---</t>
  </si>
  <si>
    <t>Note:  STEO electricity supply regions are based off of NERC Long-Term Reliability Assessment areas:</t>
  </si>
  <si>
    <t xml:space="preserve">          https://www.nerc.com/pa/RAPA/ra/Pages/default.aspx</t>
  </si>
  <si>
    <t>U.S. STEO electricity supply regions</t>
  </si>
  <si>
    <t>hard-wired numbers</t>
  </si>
  <si>
    <t>ELRCP_US</t>
  </si>
  <si>
    <t>ELICP_US</t>
  </si>
  <si>
    <t>ELCCP_US</t>
  </si>
  <si>
    <t>ELACP_US</t>
  </si>
  <si>
    <t>refinery gain</t>
  </si>
  <si>
    <t>paglpus</t>
  </si>
  <si>
    <t>renewable and oxygenate plant produciton</t>
  </si>
  <si>
    <t>parnpus</t>
  </si>
  <si>
    <t>products adjustment</t>
  </si>
  <si>
    <t>renewable diesel</t>
  </si>
  <si>
    <t>other biofuels</t>
  </si>
  <si>
    <t>rdprpus</t>
  </si>
  <si>
    <t>obprpus</t>
  </si>
  <si>
    <t>PAFPPUS</t>
  </si>
  <si>
    <t>biofuels</t>
  </si>
  <si>
    <t>papr_us</t>
  </si>
  <si>
    <t xml:space="preserve"> ethanol</t>
  </si>
  <si>
    <t xml:space="preserve"> renewable diesel</t>
  </si>
  <si>
    <t xml:space="preserve"> other biofuels</t>
  </si>
  <si>
    <t xml:space="preserve"> biodiesel</t>
  </si>
  <si>
    <t>BTTCBUS</t>
  </si>
  <si>
    <t>EOTCBUS</t>
  </si>
  <si>
    <t>Ethanol</t>
  </si>
  <si>
    <t>Biodieses/renwable diesel</t>
  </si>
  <si>
    <t>Biofuel losses and coproducts</t>
  </si>
  <si>
    <t>BFLCBUS</t>
  </si>
  <si>
    <t>Russia</t>
  </si>
  <si>
    <t>PADI_RS</t>
  </si>
  <si>
    <t>Note: Hydropower excludes pumped storage generation. Liquids include ethanol, biodiesel, renewable diesel, other biofuels, and biofuel losses and coproducts.Waste biomass includes municipal waste from biogenic sources, landfill gas, and non-wood waste.</t>
  </si>
  <si>
    <t>Global oil markets</t>
  </si>
  <si>
    <t>Petroleum products</t>
  </si>
  <si>
    <t>Economy, weather, CO2</t>
  </si>
  <si>
    <t>Electricity, coal, and renewables</t>
  </si>
  <si>
    <t>−</t>
  </si>
  <si>
    <t>Wind</t>
  </si>
  <si>
    <t>wnepgen_us</t>
  </si>
  <si>
    <t>soepgen_us</t>
  </si>
  <si>
    <t>OCED</t>
  </si>
  <si>
    <t>Electric Generating Capacity</t>
  </si>
  <si>
    <t>ngepcgw_us</t>
  </si>
  <si>
    <t>clepcgw_us</t>
  </si>
  <si>
    <t>wnepcgw_us</t>
  </si>
  <si>
    <t>spepcgwx_us</t>
  </si>
  <si>
    <t>stepcgw_us</t>
  </si>
  <si>
    <t>nuepcgw_us</t>
  </si>
  <si>
    <t>baepcgw_us</t>
  </si>
  <si>
    <t>paepcgw_us</t>
  </si>
  <si>
    <t>ogepcgw_us</t>
  </si>
  <si>
    <t>geepcgw_us</t>
  </si>
  <si>
    <t>owepcgw_us</t>
  </si>
  <si>
    <t>wwepcgw_us</t>
  </si>
  <si>
    <t>hvepcgw_us</t>
  </si>
  <si>
    <t>hpepcgw_us</t>
  </si>
  <si>
    <t>otepcgw_us</t>
  </si>
  <si>
    <t>Pumped storage hydroelectric</t>
  </si>
  <si>
    <t>Other nonreenwble sources</t>
  </si>
  <si>
    <t>Solar photovoltaic</t>
  </si>
  <si>
    <t>Solar thermal</t>
  </si>
  <si>
    <t>Battery storage</t>
  </si>
  <si>
    <t>Conventional hydroelectric</t>
  </si>
  <si>
    <t>U.S. electricity generation by source</t>
  </si>
  <si>
    <t>Nonhydro Renewables</t>
  </si>
  <si>
    <t>Note: Confidence interval derived from options market information for the five trading days ending September 7, 2023. Intervals not calculated for months with sparse trading in near-the-money options contracts.</t>
  </si>
  <si>
    <t>U.S. Energy Information Administration, Short-Term Energy Outlook, September 2023</t>
  </si>
  <si>
    <t>Data source: U.S. Energy Information Administration, Short-Term Energy Outlook, September 2023, CME Group, Bloomberg, L.P., and Refinitiv an LSEG Business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</si>
  <si>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</si>
  <si>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</si>
  <si>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</si>
  <si>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</si>
  <si>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</si>
  <si>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</si>
  <si>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</si>
  <si>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</si>
  <si>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</si>
  <si>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</si>
  <si>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</si>
  <si>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</si>
  <si>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</si>
  <si>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</si>
  <si>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</si>
  <si>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</si>
  <si>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</si>
  <si>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</si>
  <si>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</si>
  <si>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</si>
  <si>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</si>
  <si>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</si>
  <si>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</si>
  <si>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</si>
  <si>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</si>
  <si>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</si>
  <si>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2024-Q3</t>
  </si>
  <si>
    <t>2024-Q4</t>
  </si>
  <si>
    <t>Data source: U.S. Energy Information Administration, Short-Term Energy Outlook, September 2023</t>
  </si>
  <si>
    <t>2013-2022 average</t>
  </si>
  <si>
    <t>2018 - 2022</t>
  </si>
  <si>
    <t>Note:  Colored band around days of supply of crude oil and other liquids stocks represents the range between the minimum and maximum from Jan. 2018 − Dec. 2022.</t>
  </si>
  <si>
    <t>monthly range from Jan 2018 − Dec 2022</t>
  </si>
  <si>
    <t>Data source: U.S. Energy Information Administration, Short-Term Energy Outlook, September 2023, and Refinitiv an LSEG Business</t>
  </si>
  <si>
    <t>Note:  Colored band around crude oil  stocks represents the range between the minimum and maximum from Jan. 2018 − Dec. 2022.</t>
  </si>
  <si>
    <t>monthly range from Jan 2018 −Dec 2022</t>
  </si>
  <si>
    <t>Note:  Colored bands around storage levels represent the range between the minimum and maximum from Jan. 2018 − Dec. 2022.</t>
  </si>
  <si>
    <t>monthly range from Jan 2018−Dec 2022</t>
  </si>
  <si>
    <t>Note: Excludes propylene. Colored band around days of stocks represents the range between the minimum and maximum from Jan. 2018 − Dec. 2022.</t>
  </si>
  <si>
    <t>Data source: U.S. Energy Information Administration, Short-Term Energy Outlook, September 2023, CME Group, and Refinitiv an LSEG Business</t>
  </si>
  <si>
    <t>Note:  Colored band around storage levels represents the range between the minimum and maximum from Jan. 2018 - Dec. 2022.</t>
  </si>
  <si>
    <t>Percentage deviation from 2018 − 2022 average</t>
  </si>
  <si>
    <t>Note:  Colored band around storage levels represents the range between the minimum and maximum from Jan. 2018 − Dec. 2022.</t>
  </si>
  <si>
    <t>2020−21</t>
  </si>
  <si>
    <t>2021−22</t>
  </si>
  <si>
    <t>2022−23</t>
  </si>
  <si>
    <t>2023−24</t>
  </si>
  <si>
    <t>2013−2022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</si>
</sst>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mmm\ yyyy"/>
    <numFmt numFmtId="165" formatCode="mmmm\ yyyy"/>
    <numFmt numFmtId="166" formatCode="0.0%"/>
    <numFmt numFmtId="167" formatCode="0.0"/>
    <numFmt numFmtId="168" formatCode="0.000"/>
    <numFmt numFmtId="169" formatCode="mm/dd/yy"/>
    <numFmt numFmtId="170" formatCode="[$-409]d\-mmm\-yy;@"/>
    <numFmt numFmtId="171" formatCode="#,##0.000"/>
    <numFmt numFmtId="172" formatCode="@&quot; .&quot;*."/>
    <numFmt numFmtId="173" formatCode="_(* #,##0_);_(* \(#,##0\);_(* &quot;-&quot;??_);_(@_)"/>
  </numFmts>
  <fonts count="61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i/>
      <sz val="10"/>
      <name val="Palatino Linotype"/>
      <family val="1"/>
    </font>
    <font>
      <sz val="18"/>
      <name val="Times New Roman"/>
      <family val="1"/>
    </font>
    <font>
      <b/>
      <sz val="9"/>
      <name val="Arial"/>
      <family val="2"/>
    </font>
    <font>
      <b/>
      <vertAlign val="subscript"/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u/>
      <sz val="10"/>
      <color rgb="FF3333FF"/>
      <name val="Arial"/>
      <family val="2"/>
    </font>
    <font>
      <sz val="10"/>
      <color rgb="FFFF0000"/>
      <name val="Arial"/>
      <family val="2"/>
    </font>
    <font>
      <b/>
      <sz val="10"/>
      <color theme="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ourier"/>
      <family val="3"/>
    </font>
    <font>
      <b/>
      <sz val="8"/>
      <color indexed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b/>
      <sz val="18"/>
      <color rgb="FF000000"/>
      <name val="Arial"/>
      <family val="2"/>
    </font>
    <font>
      <b/>
      <sz val="10"/>
      <color rgb="FFFF0000"/>
      <name val="Arial"/>
      <family val="2"/>
    </font>
    <font>
      <b/>
      <sz val="9"/>
      <color theme="2" tint="0.59999389629810485"/>
      <name val="Arial"/>
      <family val="2"/>
    </font>
    <font>
      <sz val="10"/>
      <color theme="4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/>
    <xf numFmtId="0" fontId="23" fillId="0" borderId="0"/>
    <xf numFmtId="0" fontId="22" fillId="0" borderId="0"/>
    <xf numFmtId="0" fontId="21" fillId="0" borderId="0"/>
    <xf numFmtId="0" fontId="20" fillId="0" borderId="0"/>
    <xf numFmtId="0" fontId="40" fillId="0" borderId="0"/>
    <xf numFmtId="0" fontId="17" fillId="0" borderId="0"/>
    <xf numFmtId="0" fontId="23" fillId="0" borderId="0"/>
    <xf numFmtId="0" fontId="16" fillId="0" borderId="0"/>
    <xf numFmtId="0" fontId="44" fillId="0" borderId="0"/>
    <xf numFmtId="0" fontId="15" fillId="0" borderId="0"/>
    <xf numFmtId="0" fontId="14" fillId="0" borderId="0"/>
    <xf numFmtId="0" fontId="10" fillId="0" borderId="0"/>
    <xf numFmtId="43" fontId="23" fillId="0" borderId="0" applyFont="0" applyFill="0" applyBorder="0" applyAlignment="0" applyProtection="0"/>
    <xf numFmtId="0" fontId="8" fillId="0" borderId="0"/>
    <xf numFmtId="0" fontId="44" fillId="0" borderId="0"/>
    <xf numFmtId="0" fontId="2" fillId="0" borderId="0"/>
    <xf numFmtId="0" fontId="59" fillId="0" borderId="0" applyNumberFormat="0" applyFill="0" applyBorder="0" applyAlignment="0" applyProtection="0"/>
  </cellStyleXfs>
  <cellXfs count="49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quotePrefix="1"/>
    <xf numFmtId="0" fontId="0" fillId="0" borderId="1" xfId="0" applyBorder="1"/>
    <xf numFmtId="3" fontId="0" fillId="0" borderId="0" xfId="0" applyNumberFormat="1"/>
    <xf numFmtId="167" fontId="0" fillId="0" borderId="0" xfId="0" applyNumberFormat="1"/>
    <xf numFmtId="166" fontId="0" fillId="0" borderId="0" xfId="0" applyNumberFormat="1"/>
    <xf numFmtId="167" fontId="0" fillId="0" borderId="0" xfId="0" quotePrefix="1" applyNumberFormat="1"/>
    <xf numFmtId="1" fontId="0" fillId="0" borderId="0" xfId="0" applyNumberFormat="1"/>
    <xf numFmtId="168" fontId="0" fillId="0" borderId="0" xfId="0" applyNumberFormat="1"/>
    <xf numFmtId="0" fontId="0" fillId="0" borderId="3" xfId="0" applyBorder="1"/>
    <xf numFmtId="0" fontId="24" fillId="0" borderId="0" xfId="1" applyAlignment="1" applyProtection="1"/>
    <xf numFmtId="0" fontId="0" fillId="0" borderId="0" xfId="0" applyAlignment="1">
      <alignment horizontal="left"/>
    </xf>
    <xf numFmtId="169" fontId="0" fillId="0" borderId="0" xfId="0" applyNumberFormat="1"/>
    <xf numFmtId="166" fontId="0" fillId="0" borderId="0" xfId="0" applyNumberFormat="1" applyAlignment="1">
      <alignment horizontal="right"/>
    </xf>
    <xf numFmtId="2" fontId="23" fillId="0" borderId="0" xfId="0" applyNumberFormat="1" applyFont="1"/>
    <xf numFmtId="0" fontId="23" fillId="0" borderId="0" xfId="0" applyFont="1"/>
    <xf numFmtId="166" fontId="23" fillId="0" borderId="0" xfId="0" applyNumberFormat="1" applyFont="1"/>
    <xf numFmtId="0" fontId="28" fillId="0" borderId="0" xfId="0" applyFont="1"/>
    <xf numFmtId="0" fontId="28" fillId="0" borderId="1" xfId="0" applyFont="1" applyBorder="1" applyAlignment="1">
      <alignment horizontal="right"/>
    </xf>
    <xf numFmtId="0" fontId="28" fillId="0" borderId="1" xfId="0" applyFont="1" applyBorder="1"/>
    <xf numFmtId="0" fontId="28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3" fillId="0" borderId="0" xfId="2" quotePrefix="1" applyNumberFormat="1" applyFont="1"/>
    <xf numFmtId="165" fontId="25" fillId="0" borderId="0" xfId="0" applyNumberFormat="1" applyFont="1"/>
    <xf numFmtId="0" fontId="26" fillId="2" borderId="0" xfId="0" applyFont="1" applyFill="1"/>
    <xf numFmtId="0" fontId="0" fillId="2" borderId="0" xfId="0" applyFill="1"/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2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2" fontId="29" fillId="0" borderId="1" xfId="0" applyNumberFormat="1" applyFont="1" applyBorder="1" applyAlignment="1">
      <alignment horizontal="center"/>
    </xf>
    <xf numFmtId="0" fontId="25" fillId="0" borderId="0" xfId="0" applyFont="1"/>
    <xf numFmtId="164" fontId="29" fillId="0" borderId="0" xfId="0" applyNumberFormat="1" applyFont="1" applyAlignment="1">
      <alignment horizontal="right"/>
    </xf>
    <xf numFmtId="164" fontId="29" fillId="0" borderId="1" xfId="0" applyNumberFormat="1" applyFont="1" applyBorder="1" applyAlignment="1">
      <alignment horizontal="right"/>
    </xf>
    <xf numFmtId="170" fontId="0" fillId="0" borderId="0" xfId="0" applyNumberFormat="1" applyAlignment="1">
      <alignment horizontal="left"/>
    </xf>
    <xf numFmtId="2" fontId="29" fillId="0" borderId="2" xfId="0" applyNumberFormat="1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166" fontId="29" fillId="0" borderId="2" xfId="0" applyNumberFormat="1" applyFont="1" applyBorder="1" applyAlignment="1">
      <alignment horizontal="center"/>
    </xf>
    <xf numFmtId="166" fontId="29" fillId="0" borderId="0" xfId="0" applyNumberFormat="1" applyFont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2" fontId="23" fillId="0" borderId="1" xfId="0" applyNumberFormat="1" applyFont="1" applyBorder="1"/>
    <xf numFmtId="168" fontId="0" fillId="0" borderId="1" xfId="0" applyNumberFormat="1" applyBorder="1"/>
    <xf numFmtId="1" fontId="0" fillId="0" borderId="1" xfId="0" applyNumberFormat="1" applyBorder="1"/>
    <xf numFmtId="1" fontId="23" fillId="0" borderId="1" xfId="2" quotePrefix="1" applyNumberFormat="1" applyFont="1" applyBorder="1"/>
    <xf numFmtId="167" fontId="0" fillId="0" borderId="1" xfId="0" applyNumberFormat="1" applyBorder="1"/>
    <xf numFmtId="3" fontId="0" fillId="0" borderId="1" xfId="0" applyNumberFormat="1" applyBorder="1"/>
    <xf numFmtId="167" fontId="0" fillId="0" borderId="1" xfId="0" applyNumberFormat="1" applyBorder="1" applyAlignment="1">
      <alignment horizontal="center"/>
    </xf>
    <xf numFmtId="0" fontId="23" fillId="0" borderId="0" xfId="0" applyFont="1" applyAlignment="1">
      <alignment horizontal="right"/>
    </xf>
    <xf numFmtId="0" fontId="23" fillId="0" borderId="1" xfId="0" applyFont="1" applyBorder="1" applyAlignment="1">
      <alignment horizontal="right"/>
    </xf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1" xfId="0" applyNumberFormat="1" applyBorder="1" applyAlignment="1">
      <alignment horizontal="right"/>
    </xf>
    <xf numFmtId="0" fontId="33" fillId="0" borderId="1" xfId="0" applyFont="1" applyBorder="1"/>
    <xf numFmtId="171" fontId="0" fillId="0" borderId="0" xfId="0" applyNumberFormat="1"/>
    <xf numFmtId="171" fontId="0" fillId="0" borderId="1" xfId="0" applyNumberFormat="1" applyBorder="1"/>
    <xf numFmtId="4" fontId="0" fillId="0" borderId="0" xfId="0" applyNumberFormat="1"/>
    <xf numFmtId="0" fontId="26" fillId="0" borderId="1" xfId="0" applyFont="1" applyBorder="1" applyAlignment="1">
      <alignment horizontal="right"/>
    </xf>
    <xf numFmtId="0" fontId="29" fillId="0" borderId="1" xfId="0" applyFont="1" applyBorder="1" applyAlignment="1">
      <alignment horizontal="right"/>
    </xf>
    <xf numFmtId="0" fontId="35" fillId="0" borderId="0" xfId="0" applyFont="1" applyAlignment="1">
      <alignment horizontal="right"/>
    </xf>
    <xf numFmtId="9" fontId="0" fillId="0" borderId="0" xfId="0" applyNumberFormat="1"/>
    <xf numFmtId="0" fontId="24" fillId="0" borderId="3" xfId="1" applyBorder="1" applyAlignment="1" applyProtection="1"/>
    <xf numFmtId="0" fontId="26" fillId="0" borderId="3" xfId="0" applyFont="1" applyBorder="1"/>
    <xf numFmtId="0" fontId="24" fillId="0" borderId="3" xfId="1" applyBorder="1" applyAlignment="1" applyProtection="1">
      <alignment wrapText="1"/>
    </xf>
    <xf numFmtId="0" fontId="23" fillId="0" borderId="0" xfId="3"/>
    <xf numFmtId="0" fontId="23" fillId="0" borderId="0" xfId="3" applyAlignment="1">
      <alignment horizontal="right"/>
    </xf>
    <xf numFmtId="0" fontId="26" fillId="0" borderId="0" xfId="3" applyFont="1"/>
    <xf numFmtId="0" fontId="23" fillId="0" borderId="0" xfId="3" quotePrefix="1"/>
    <xf numFmtId="2" fontId="23" fillId="0" borderId="2" xfId="0" applyNumberFormat="1" applyFont="1" applyBorder="1" applyAlignment="1">
      <alignment horizontal="center"/>
    </xf>
    <xf numFmtId="164" fontId="23" fillId="0" borderId="0" xfId="0" applyNumberFormat="1" applyFont="1" applyAlignment="1">
      <alignment horizontal="right"/>
    </xf>
    <xf numFmtId="166" fontId="23" fillId="0" borderId="2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2" fontId="23" fillId="0" borderId="0" xfId="0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4" fontId="23" fillId="0" borderId="1" xfId="0" applyNumberFormat="1" applyFont="1" applyBorder="1" applyAlignment="1">
      <alignment horizontal="right"/>
    </xf>
    <xf numFmtId="2" fontId="23" fillId="0" borderId="1" xfId="0" applyNumberFormat="1" applyFont="1" applyBorder="1" applyAlignment="1">
      <alignment horizontal="center"/>
    </xf>
    <xf numFmtId="166" fontId="23" fillId="0" borderId="1" xfId="0" applyNumberFormat="1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37" fillId="0" borderId="0" xfId="0" applyFont="1" applyAlignment="1">
      <alignment horizontal="left" readingOrder="1"/>
    </xf>
    <xf numFmtId="168" fontId="0" fillId="0" borderId="0" xfId="0" applyNumberFormat="1" applyAlignment="1">
      <alignment horizontal="right"/>
    </xf>
    <xf numFmtId="168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38" fillId="0" borderId="0" xfId="0" applyFont="1"/>
    <xf numFmtId="0" fontId="39" fillId="0" borderId="0" xfId="0" applyFont="1"/>
    <xf numFmtId="0" fontId="38" fillId="0" borderId="0" xfId="3" applyFont="1"/>
    <xf numFmtId="0" fontId="27" fillId="0" borderId="0" xfId="3" applyFont="1" applyAlignment="1">
      <alignment horizontal="center"/>
    </xf>
    <xf numFmtId="0" fontId="27" fillId="0" borderId="0" xfId="3" applyFont="1" applyAlignment="1">
      <alignment horizontal="left"/>
    </xf>
    <xf numFmtId="0" fontId="23" fillId="0" borderId="1" xfId="3" applyBorder="1" applyAlignment="1">
      <alignment horizontal="right"/>
    </xf>
    <xf numFmtId="1" fontId="23" fillId="0" borderId="0" xfId="3" applyNumberFormat="1"/>
    <xf numFmtId="0" fontId="0" fillId="0" borderId="6" xfId="0" applyBorder="1"/>
    <xf numFmtId="164" fontId="23" fillId="0" borderId="0" xfId="0" quotePrefix="1" applyNumberFormat="1" applyFont="1" applyAlignment="1">
      <alignment horizontal="right"/>
    </xf>
    <xf numFmtId="2" fontId="23" fillId="0" borderId="2" xfId="0" quotePrefix="1" applyNumberFormat="1" applyFont="1" applyBorder="1" applyAlignment="1">
      <alignment horizontal="center"/>
    </xf>
    <xf numFmtId="0" fontId="20" fillId="0" borderId="0" xfId="6"/>
    <xf numFmtId="0" fontId="40" fillId="0" borderId="0" xfId="7"/>
    <xf numFmtId="164" fontId="20" fillId="0" borderId="0" xfId="6" applyNumberFormat="1"/>
    <xf numFmtId="168" fontId="42" fillId="0" borderId="2" xfId="7" quotePrefix="1" applyNumberFormat="1" applyFont="1" applyBorder="1" applyAlignment="1">
      <alignment horizontal="center"/>
    </xf>
    <xf numFmtId="2" fontId="23" fillId="0" borderId="2" xfId="7" applyNumberFormat="1" applyFont="1" applyBorder="1" applyAlignment="1">
      <alignment horizontal="center"/>
    </xf>
    <xf numFmtId="0" fontId="20" fillId="0" borderId="0" xfId="6" quotePrefix="1"/>
    <xf numFmtId="0" fontId="20" fillId="0" borderId="0" xfId="6" applyAlignment="1">
      <alignment horizontal="right"/>
    </xf>
    <xf numFmtId="168" fontId="20" fillId="0" borderId="0" xfId="6" applyNumberFormat="1"/>
    <xf numFmtId="168" fontId="23" fillId="0" borderId="2" xfId="7" applyNumberFormat="1" applyFont="1" applyBorder="1" applyAlignment="1">
      <alignment horizontal="center"/>
    </xf>
    <xf numFmtId="0" fontId="20" fillId="6" borderId="0" xfId="6" applyFill="1"/>
    <xf numFmtId="0" fontId="20" fillId="7" borderId="0" xfId="6" applyFill="1"/>
    <xf numFmtId="171" fontId="20" fillId="0" borderId="0" xfId="6" applyNumberFormat="1"/>
    <xf numFmtId="0" fontId="41" fillId="0" borderId="0" xfId="6" applyFont="1"/>
    <xf numFmtId="0" fontId="43" fillId="0" borderId="0" xfId="6" applyFont="1"/>
    <xf numFmtId="168" fontId="19" fillId="0" borderId="0" xfId="6" quotePrefix="1" applyNumberFormat="1" applyFont="1"/>
    <xf numFmtId="168" fontId="18" fillId="0" borderId="0" xfId="6" quotePrefix="1" applyNumberFormat="1" applyFont="1"/>
    <xf numFmtId="0" fontId="23" fillId="0" borderId="11" xfId="0" applyFont="1" applyBorder="1"/>
    <xf numFmtId="171" fontId="23" fillId="0" borderId="0" xfId="0" quotePrefix="1" applyNumberFormat="1" applyFont="1"/>
    <xf numFmtId="0" fontId="17" fillId="0" borderId="0" xfId="6" applyFont="1"/>
    <xf numFmtId="0" fontId="28" fillId="0" borderId="0" xfId="3" applyFont="1"/>
    <xf numFmtId="0" fontId="28" fillId="0" borderId="0" xfId="3" applyFont="1" applyAlignment="1">
      <alignment horizontal="center"/>
    </xf>
    <xf numFmtId="0" fontId="28" fillId="0" borderId="1" xfId="3" applyFont="1" applyBorder="1" applyAlignment="1">
      <alignment horizontal="left"/>
    </xf>
    <xf numFmtId="0" fontId="28" fillId="0" borderId="1" xfId="3" applyFont="1" applyBorder="1"/>
    <xf numFmtId="0" fontId="23" fillId="0" borderId="0" xfId="3" applyAlignment="1">
      <alignment horizontal="left"/>
    </xf>
    <xf numFmtId="168" fontId="23" fillId="0" borderId="0" xfId="3" applyNumberFormat="1"/>
    <xf numFmtId="2" fontId="23" fillId="0" borderId="0" xfId="3" applyNumberFormat="1"/>
    <xf numFmtId="0" fontId="23" fillId="0" borderId="1" xfId="3" applyBorder="1" applyAlignment="1">
      <alignment horizontal="left"/>
    </xf>
    <xf numFmtId="168" fontId="23" fillId="0" borderId="1" xfId="3" applyNumberFormat="1" applyBorder="1"/>
    <xf numFmtId="171" fontId="23" fillId="0" borderId="1" xfId="0" quotePrefix="1" applyNumberFormat="1" applyFont="1" applyBorder="1"/>
    <xf numFmtId="0" fontId="16" fillId="0" borderId="0" xfId="10"/>
    <xf numFmtId="2" fontId="16" fillId="0" borderId="0" xfId="10" applyNumberFormat="1"/>
    <xf numFmtId="0" fontId="45" fillId="0" borderId="0" xfId="11" applyFont="1"/>
    <xf numFmtId="172" fontId="27" fillId="0" borderId="0" xfId="11" applyNumberFormat="1" applyFont="1" applyAlignment="1">
      <alignment horizontal="left"/>
    </xf>
    <xf numFmtId="0" fontId="46" fillId="0" borderId="0" xfId="11" applyFont="1" applyAlignment="1">
      <alignment horizontal="left"/>
    </xf>
    <xf numFmtId="0" fontId="23" fillId="3" borderId="0" xfId="3" applyFill="1"/>
    <xf numFmtId="0" fontId="26" fillId="0" borderId="12" xfId="3" applyFont="1" applyBorder="1"/>
    <xf numFmtId="0" fontId="23" fillId="0" borderId="13" xfId="3" applyBorder="1"/>
    <xf numFmtId="0" fontId="23" fillId="0" borderId="15" xfId="3" applyBorder="1"/>
    <xf numFmtId="0" fontId="23" fillId="0" borderId="17" xfId="3" applyBorder="1"/>
    <xf numFmtId="0" fontId="23" fillId="6" borderId="0" xfId="3" applyFill="1"/>
    <xf numFmtId="0" fontId="43" fillId="6" borderId="0" xfId="6" applyFont="1" applyFill="1"/>
    <xf numFmtId="0" fontId="15" fillId="6" borderId="0" xfId="6" applyFont="1" applyFill="1"/>
    <xf numFmtId="0" fontId="13" fillId="0" borderId="0" xfId="6" applyFont="1"/>
    <xf numFmtId="0" fontId="16" fillId="6" borderId="0" xfId="10" applyFill="1"/>
    <xf numFmtId="0" fontId="48" fillId="0" borderId="0" xfId="6" applyFont="1"/>
    <xf numFmtId="168" fontId="47" fillId="0" borderId="0" xfId="6" applyNumberFormat="1" applyFont="1"/>
    <xf numFmtId="0" fontId="12" fillId="0" borderId="0" xfId="10" applyFont="1"/>
    <xf numFmtId="0" fontId="23" fillId="0" borderId="0" xfId="7" applyFont="1"/>
    <xf numFmtId="0" fontId="11" fillId="0" borderId="0" xfId="10" applyFont="1"/>
    <xf numFmtId="0" fontId="0" fillId="0" borderId="4" xfId="0" applyBorder="1" applyAlignment="1">
      <alignment horizontal="center"/>
    </xf>
    <xf numFmtId="2" fontId="23" fillId="0" borderId="1" xfId="3" applyNumberFormat="1" applyBorder="1"/>
    <xf numFmtId="0" fontId="49" fillId="0" borderId="0" xfId="0" applyFont="1" applyAlignment="1">
      <alignment horizontal="left" vertical="center" readingOrder="1"/>
    </xf>
    <xf numFmtId="0" fontId="23" fillId="0" borderId="0" xfId="3" applyAlignment="1">
      <alignment horizontal="center"/>
    </xf>
    <xf numFmtId="0" fontId="0" fillId="0" borderId="0" xfId="0" applyAlignment="1">
      <alignment horizontal="left" vertical="top" wrapText="1"/>
    </xf>
    <xf numFmtId="0" fontId="23" fillId="0" borderId="14" xfId="3" applyBorder="1"/>
    <xf numFmtId="0" fontId="23" fillId="4" borderId="0" xfId="3" applyFill="1"/>
    <xf numFmtId="0" fontId="27" fillId="4" borderId="0" xfId="3" applyFont="1" applyFill="1"/>
    <xf numFmtId="0" fontId="16" fillId="0" borderId="13" xfId="10" applyBorder="1"/>
    <xf numFmtId="0" fontId="23" fillId="0" borderId="18" xfId="3" applyBorder="1" applyAlignment="1">
      <alignment horizontal="left"/>
    </xf>
    <xf numFmtId="0" fontId="23" fillId="0" borderId="19" xfId="3" applyBorder="1"/>
    <xf numFmtId="0" fontId="23" fillId="0" borderId="14" xfId="3" applyBorder="1" applyAlignment="1">
      <alignment horizontal="left"/>
    </xf>
    <xf numFmtId="2" fontId="23" fillId="0" borderId="14" xfId="3" applyNumberFormat="1" applyBorder="1"/>
    <xf numFmtId="0" fontId="23" fillId="0" borderId="16" xfId="3" applyBorder="1" applyAlignment="1">
      <alignment horizontal="left"/>
    </xf>
    <xf numFmtId="0" fontId="0" fillId="0" borderId="19" xfId="0" applyBorder="1"/>
    <xf numFmtId="0" fontId="0" fillId="0" borderId="15" xfId="0" applyBorder="1"/>
    <xf numFmtId="0" fontId="26" fillId="0" borderId="16" xfId="0" applyFont="1" applyBorder="1" applyAlignment="1">
      <alignment vertical="center" readingOrder="1"/>
    </xf>
    <xf numFmtId="0" fontId="0" fillId="0" borderId="17" xfId="0" applyBorder="1"/>
    <xf numFmtId="0" fontId="26" fillId="0" borderId="18" xfId="0" applyFont="1" applyBorder="1" applyAlignment="1">
      <alignment vertical="center" readingOrder="1"/>
    </xf>
    <xf numFmtId="0" fontId="23" fillId="0" borderId="18" xfId="0" applyFont="1" applyBorder="1"/>
    <xf numFmtId="0" fontId="23" fillId="0" borderId="14" xfId="0" applyFont="1" applyBorder="1"/>
    <xf numFmtId="0" fontId="0" fillId="0" borderId="14" xfId="0" applyBorder="1"/>
    <xf numFmtId="0" fontId="23" fillId="0" borderId="16" xfId="0" applyFont="1" applyBorder="1"/>
    <xf numFmtId="0" fontId="23" fillId="0" borderId="12" xfId="0" applyFont="1" applyBorder="1"/>
    <xf numFmtId="0" fontId="23" fillId="0" borderId="13" xfId="0" applyFont="1" applyBorder="1"/>
    <xf numFmtId="2" fontId="0" fillId="0" borderId="18" xfId="0" applyNumberFormat="1" applyBorder="1"/>
    <xf numFmtId="0" fontId="0" fillId="0" borderId="16" xfId="0" applyBorder="1"/>
    <xf numFmtId="0" fontId="0" fillId="0" borderId="2" xfId="0" applyBorder="1"/>
    <xf numFmtId="0" fontId="26" fillId="0" borderId="4" xfId="0" applyFont="1" applyBorder="1"/>
    <xf numFmtId="0" fontId="23" fillId="3" borderId="19" xfId="0" applyFont="1" applyFill="1" applyBorder="1"/>
    <xf numFmtId="0" fontId="23" fillId="3" borderId="15" xfId="0" applyFont="1" applyFill="1" applyBorder="1"/>
    <xf numFmtId="0" fontId="0" fillId="0" borderId="4" xfId="0" applyBorder="1"/>
    <xf numFmtId="168" fontId="0" fillId="0" borderId="0" xfId="0" applyNumberFormat="1" applyAlignment="1">
      <alignment horizontal="left" vertical="top" wrapText="1"/>
    </xf>
    <xf numFmtId="2" fontId="23" fillId="0" borderId="1" xfId="0" applyNumberFormat="1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23" fillId="0" borderId="4" xfId="3" applyBorder="1"/>
    <xf numFmtId="0" fontId="26" fillId="0" borderId="12" xfId="0" applyFont="1" applyBorder="1" applyAlignment="1">
      <alignment vertical="center" readingOrder="1"/>
    </xf>
    <xf numFmtId="0" fontId="23" fillId="0" borderId="16" xfId="3" applyBorder="1"/>
    <xf numFmtId="0" fontId="23" fillId="0" borderId="1" xfId="3" applyBorder="1"/>
    <xf numFmtId="0" fontId="51" fillId="0" borderId="0" xfId="3" applyFont="1" applyAlignment="1">
      <alignment horizontal="left" vertical="center" readingOrder="1"/>
    </xf>
    <xf numFmtId="2" fontId="23" fillId="0" borderId="14" xfId="0" applyNumberFormat="1" applyFont="1" applyBorder="1" applyAlignment="1">
      <alignment horizontal="left"/>
    </xf>
    <xf numFmtId="2" fontId="23" fillId="0" borderId="0" xfId="0" applyNumberFormat="1" applyFont="1" applyAlignment="1">
      <alignment horizontal="left"/>
    </xf>
    <xf numFmtId="167" fontId="23" fillId="0" borderId="0" xfId="3" applyNumberFormat="1"/>
    <xf numFmtId="0" fontId="10" fillId="0" borderId="0" xfId="14"/>
    <xf numFmtId="168" fontId="10" fillId="0" borderId="0" xfId="14" applyNumberFormat="1"/>
    <xf numFmtId="0" fontId="52" fillId="0" borderId="0" xfId="0" applyFont="1"/>
    <xf numFmtId="0" fontId="23" fillId="0" borderId="0" xfId="3" applyAlignment="1">
      <alignment horizontal="center" wrapText="1"/>
    </xf>
    <xf numFmtId="164" fontId="26" fillId="0" borderId="0" xfId="0" applyNumberFormat="1" applyFont="1" applyAlignment="1">
      <alignment horizontal="left"/>
    </xf>
    <xf numFmtId="164" fontId="23" fillId="0" borderId="0" xfId="3" applyNumberFormat="1"/>
    <xf numFmtId="0" fontId="23" fillId="0" borderId="19" xfId="3" applyBorder="1" applyAlignment="1">
      <alignment horizontal="center" wrapText="1"/>
    </xf>
    <xf numFmtId="0" fontId="42" fillId="0" borderId="17" xfId="3" applyFont="1" applyBorder="1"/>
    <xf numFmtId="0" fontId="26" fillId="0" borderId="16" xfId="3" applyFont="1" applyBorder="1" applyAlignment="1">
      <alignment vertical="center" wrapText="1"/>
    </xf>
    <xf numFmtId="1" fontId="26" fillId="0" borderId="0" xfId="3" applyNumberFormat="1" applyFont="1"/>
    <xf numFmtId="0" fontId="0" fillId="0" borderId="0" xfId="0" applyAlignment="1">
      <alignment wrapText="1"/>
    </xf>
    <xf numFmtId="0" fontId="24" fillId="0" borderId="0" xfId="1" applyFill="1" applyAlignment="1" applyProtection="1">
      <alignment horizontal="left"/>
    </xf>
    <xf numFmtId="0" fontId="24" fillId="0" borderId="0" xfId="1" applyFill="1" applyAlignment="1" applyProtection="1"/>
    <xf numFmtId="2" fontId="24" fillId="0" borderId="0" xfId="1" applyNumberFormat="1" applyFill="1" applyAlignment="1" applyProtection="1"/>
    <xf numFmtId="173" fontId="23" fillId="0" borderId="0" xfId="15" applyNumberFormat="1" applyFont="1" applyFill="1" applyAlignment="1">
      <alignment horizontal="center"/>
    </xf>
    <xf numFmtId="167" fontId="23" fillId="0" borderId="0" xfId="3" applyNumberFormat="1" applyAlignment="1">
      <alignment horizontal="center"/>
    </xf>
    <xf numFmtId="166" fontId="23" fillId="0" borderId="0" xfId="3" applyNumberFormat="1"/>
    <xf numFmtId="0" fontId="52" fillId="0" borderId="0" xfId="3" applyFont="1" applyAlignment="1">
      <alignment horizontal="center" wrapText="1"/>
    </xf>
    <xf numFmtId="0" fontId="52" fillId="0" borderId="0" xfId="3" applyFont="1" applyAlignment="1">
      <alignment horizontal="center"/>
    </xf>
    <xf numFmtId="1" fontId="52" fillId="0" borderId="0" xfId="3" applyNumberFormat="1" applyFont="1" applyAlignment="1">
      <alignment horizontal="center"/>
    </xf>
    <xf numFmtId="3" fontId="23" fillId="0" borderId="1" xfId="3" applyNumberFormat="1" applyBorder="1"/>
    <xf numFmtId="3" fontId="23" fillId="0" borderId="17" xfId="3" applyNumberFormat="1" applyBorder="1"/>
    <xf numFmtId="0" fontId="26" fillId="0" borderId="4" xfId="3" applyFont="1" applyBorder="1" applyAlignment="1">
      <alignment horizontal="right"/>
    </xf>
    <xf numFmtId="0" fontId="26" fillId="0" borderId="13" xfId="3" quotePrefix="1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1" fontId="26" fillId="0" borderId="0" xfId="0" applyNumberFormat="1" applyFont="1"/>
    <xf numFmtId="3" fontId="26" fillId="0" borderId="1" xfId="0" applyNumberFormat="1" applyFont="1" applyBorder="1"/>
    <xf numFmtId="0" fontId="23" fillId="0" borderId="3" xfId="0" applyFont="1" applyBorder="1"/>
    <xf numFmtId="0" fontId="20" fillId="3" borderId="19" xfId="6" applyFill="1" applyBorder="1"/>
    <xf numFmtId="0" fontId="20" fillId="3" borderId="17" xfId="6" applyFill="1" applyBorder="1"/>
    <xf numFmtId="0" fontId="23" fillId="3" borderId="18" xfId="0" applyFont="1" applyFill="1" applyBorder="1"/>
    <xf numFmtId="0" fontId="23" fillId="3" borderId="14" xfId="0" applyFont="1" applyFill="1" applyBorder="1"/>
    <xf numFmtId="0" fontId="0" fillId="3" borderId="15" xfId="0" applyFill="1" applyBorder="1"/>
    <xf numFmtId="0" fontId="23" fillId="3" borderId="16" xfId="0" applyFont="1" applyFill="1" applyBorder="1"/>
    <xf numFmtId="0" fontId="11" fillId="0" borderId="18" xfId="10" applyFont="1" applyBorder="1"/>
    <xf numFmtId="0" fontId="11" fillId="0" borderId="19" xfId="10" applyFont="1" applyBorder="1"/>
    <xf numFmtId="0" fontId="11" fillId="0" borderId="14" xfId="10" applyFont="1" applyBorder="1"/>
    <xf numFmtId="0" fontId="11" fillId="0" borderId="15" xfId="10" applyFont="1" applyBorder="1"/>
    <xf numFmtId="0" fontId="11" fillId="0" borderId="16" xfId="10" applyFont="1" applyBorder="1"/>
    <xf numFmtId="0" fontId="11" fillId="0" borderId="17" xfId="10" applyFont="1" applyBorder="1"/>
    <xf numFmtId="0" fontId="0" fillId="0" borderId="18" xfId="0" applyBorder="1" applyAlignment="1">
      <alignment horizontal="left"/>
    </xf>
    <xf numFmtId="0" fontId="0" fillId="0" borderId="14" xfId="0" applyBorder="1" applyAlignment="1">
      <alignment horizontal="left"/>
    </xf>
    <xf numFmtId="0" fontId="23" fillId="0" borderId="15" xfId="0" applyFont="1" applyBorder="1"/>
    <xf numFmtId="0" fontId="0" fillId="4" borderId="0" xfId="0" applyFill="1"/>
    <xf numFmtId="0" fontId="0" fillId="0" borderId="18" xfId="0" applyBorder="1"/>
    <xf numFmtId="0" fontId="23" fillId="0" borderId="17" xfId="0" applyFont="1" applyBorder="1"/>
    <xf numFmtId="0" fontId="42" fillId="0" borderId="15" xfId="3" applyFont="1" applyBorder="1"/>
    <xf numFmtId="0" fontId="23" fillId="0" borderId="19" xfId="3" applyBorder="1" applyAlignment="1">
      <alignment wrapText="1"/>
    </xf>
    <xf numFmtId="0" fontId="0" fillId="0" borderId="16" xfId="0" applyBorder="1" applyAlignment="1">
      <alignment horizontal="left"/>
    </xf>
    <xf numFmtId="2" fontId="23" fillId="0" borderId="0" xfId="0" quotePrefix="1" applyNumberFormat="1" applyFont="1"/>
    <xf numFmtId="0" fontId="0" fillId="8" borderId="0" xfId="0" applyFill="1"/>
    <xf numFmtId="0" fontId="23" fillId="8" borderId="0" xfId="3" applyFill="1"/>
    <xf numFmtId="165" fontId="24" fillId="0" borderId="0" xfId="1" applyNumberFormat="1" applyAlignment="1" applyProtection="1"/>
    <xf numFmtId="0" fontId="20" fillId="8" borderId="0" xfId="6" quotePrefix="1" applyFill="1"/>
    <xf numFmtId="0" fontId="20" fillId="8" borderId="0" xfId="6" applyFill="1"/>
    <xf numFmtId="0" fontId="23" fillId="0" borderId="12" xfId="0" applyFont="1" applyBorder="1" applyAlignment="1">
      <alignment vertical="center" readingOrder="1"/>
    </xf>
    <xf numFmtId="0" fontId="23" fillId="0" borderId="16" xfId="3" applyBorder="1" applyAlignment="1">
      <alignment vertical="center" wrapText="1"/>
    </xf>
    <xf numFmtId="0" fontId="47" fillId="3" borderId="18" xfId="0" applyFont="1" applyFill="1" applyBorder="1"/>
    <xf numFmtId="0" fontId="47" fillId="3" borderId="14" xfId="0" applyFont="1" applyFill="1" applyBorder="1"/>
    <xf numFmtId="0" fontId="7" fillId="3" borderId="16" xfId="6" applyFont="1" applyFill="1" applyBorder="1"/>
    <xf numFmtId="0" fontId="26" fillId="0" borderId="12" xfId="0" applyFont="1" applyBorder="1"/>
    <xf numFmtId="0" fontId="7" fillId="0" borderId="16" xfId="6" applyFont="1" applyBorder="1"/>
    <xf numFmtId="0" fontId="7" fillId="3" borderId="17" xfId="6" applyFont="1" applyFill="1" applyBorder="1"/>
    <xf numFmtId="9" fontId="40" fillId="0" borderId="0" xfId="7" applyNumberFormat="1"/>
    <xf numFmtId="0" fontId="11" fillId="0" borderId="2" xfId="10" applyFont="1" applyBorder="1"/>
    <xf numFmtId="2" fontId="16" fillId="0" borderId="2" xfId="10" applyNumberFormat="1" applyBorder="1"/>
    <xf numFmtId="0" fontId="11" fillId="0" borderId="4" xfId="10" applyFont="1" applyBorder="1"/>
    <xf numFmtId="2" fontId="16" fillId="0" borderId="4" xfId="10" applyNumberFormat="1" applyBorder="1"/>
    <xf numFmtId="0" fontId="9" fillId="0" borderId="16" xfId="6" applyFont="1" applyBorder="1"/>
    <xf numFmtId="0" fontId="47" fillId="0" borderId="18" xfId="0" applyFont="1" applyBorder="1"/>
    <xf numFmtId="0" fontId="47" fillId="0" borderId="14" xfId="0" applyFont="1" applyBorder="1"/>
    <xf numFmtId="0" fontId="23" fillId="0" borderId="18" xfId="3" applyBorder="1"/>
    <xf numFmtId="0" fontId="27" fillId="3" borderId="19" xfId="11" applyFont="1" applyFill="1" applyBorder="1"/>
    <xf numFmtId="0" fontId="27" fillId="3" borderId="15" xfId="11" applyFont="1" applyFill="1" applyBorder="1"/>
    <xf numFmtId="0" fontId="27" fillId="3" borderId="17" xfId="11" applyFont="1" applyFill="1" applyBorder="1"/>
    <xf numFmtId="0" fontId="0" fillId="0" borderId="4" xfId="0" applyBorder="1" applyAlignment="1">
      <alignment horizontal="right"/>
    </xf>
    <xf numFmtId="171" fontId="0" fillId="0" borderId="4" xfId="0" applyNumberFormat="1" applyBorder="1"/>
    <xf numFmtId="167" fontId="0" fillId="0" borderId="4" xfId="0" applyNumberFormat="1" applyBorder="1"/>
    <xf numFmtId="0" fontId="28" fillId="0" borderId="0" xfId="0" quotePrefix="1" applyFont="1"/>
    <xf numFmtId="9" fontId="0" fillId="0" borderId="0" xfId="2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center"/>
    </xf>
    <xf numFmtId="0" fontId="27" fillId="0" borderId="17" xfId="17" applyFont="1" applyBorder="1" applyAlignment="1">
      <alignment horizontal="left"/>
    </xf>
    <xf numFmtId="0" fontId="23" fillId="0" borderId="0" xfId="0" quotePrefix="1" applyFont="1"/>
    <xf numFmtId="0" fontId="27" fillId="0" borderId="13" xfId="17" applyFont="1" applyBorder="1" applyAlignment="1">
      <alignment horizontal="left"/>
    </xf>
    <xf numFmtId="2" fontId="23" fillId="0" borderId="12" xfId="0" applyNumberFormat="1" applyFont="1" applyBorder="1"/>
    <xf numFmtId="2" fontId="23" fillId="0" borderId="0" xfId="2" quotePrefix="1" applyNumberFormat="1" applyFont="1"/>
    <xf numFmtId="0" fontId="53" fillId="0" borderId="0" xfId="0" applyFont="1"/>
    <xf numFmtId="0" fontId="0" fillId="6" borderId="0" xfId="0" applyFill="1"/>
    <xf numFmtId="0" fontId="6" fillId="0" borderId="0" xfId="10" applyFont="1"/>
    <xf numFmtId="2" fontId="23" fillId="0" borderId="1" xfId="0" quotePrefix="1" applyNumberFormat="1" applyFont="1" applyBorder="1"/>
    <xf numFmtId="167" fontId="23" fillId="0" borderId="1" xfId="3" applyNumberFormat="1" applyBorder="1"/>
    <xf numFmtId="0" fontId="23" fillId="0" borderId="19" xfId="0" applyFont="1" applyBorder="1"/>
    <xf numFmtId="164" fontId="36" fillId="0" borderId="6" xfId="0" applyNumberFormat="1" applyFont="1" applyBorder="1"/>
    <xf numFmtId="1" fontId="23" fillId="0" borderId="0" xfId="0" quotePrefix="1" applyNumberFormat="1" applyFont="1"/>
    <xf numFmtId="1" fontId="23" fillId="0" borderId="2" xfId="7" applyNumberFormat="1" applyFont="1" applyBorder="1" applyAlignment="1">
      <alignment horizontal="center"/>
    </xf>
    <xf numFmtId="0" fontId="54" fillId="0" borderId="3" xfId="0" applyFont="1" applyBorder="1"/>
    <xf numFmtId="2" fontId="23" fillId="0" borderId="0" xfId="0" quotePrefix="1" applyNumberFormat="1" applyFont="1" applyAlignment="1">
      <alignment horizontal="center"/>
    </xf>
    <xf numFmtId="0" fontId="5" fillId="0" borderId="0" xfId="6" applyFont="1"/>
    <xf numFmtId="0" fontId="23" fillId="0" borderId="4" xfId="3" applyBorder="1" applyAlignment="1">
      <alignment horizontal="left"/>
    </xf>
    <xf numFmtId="0" fontId="23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" fontId="0" fillId="0" borderId="0" xfId="0" quotePrefix="1" applyNumberFormat="1"/>
    <xf numFmtId="164" fontId="0" fillId="8" borderId="0" xfId="0" applyNumberFormat="1" applyFill="1"/>
    <xf numFmtId="165" fontId="25" fillId="6" borderId="0" xfId="0" applyNumberFormat="1" applyFont="1" applyFill="1"/>
    <xf numFmtId="2" fontId="0" fillId="6" borderId="0" xfId="0" applyNumberFormat="1" applyFill="1"/>
    <xf numFmtId="0" fontId="38" fillId="6" borderId="0" xfId="0" applyFont="1" applyFill="1"/>
    <xf numFmtId="164" fontId="26" fillId="0" borderId="0" xfId="0" applyNumberFormat="1" applyFont="1"/>
    <xf numFmtId="2" fontId="23" fillId="0" borderId="4" xfId="0" quotePrefix="1" applyNumberFormat="1" applyFont="1" applyBorder="1" applyAlignment="1">
      <alignment horizontal="center"/>
    </xf>
    <xf numFmtId="2" fontId="29" fillId="0" borderId="4" xfId="0" applyNumberFormat="1" applyFont="1" applyBorder="1" applyAlignment="1">
      <alignment horizontal="center"/>
    </xf>
    <xf numFmtId="0" fontId="4" fillId="5" borderId="0" xfId="6" applyFont="1" applyFill="1"/>
    <xf numFmtId="168" fontId="20" fillId="0" borderId="0" xfId="6" applyNumberFormat="1" applyAlignment="1">
      <alignment horizontal="right"/>
    </xf>
    <xf numFmtId="2" fontId="20" fillId="0" borderId="0" xfId="6" applyNumberFormat="1"/>
    <xf numFmtId="2" fontId="27" fillId="0" borderId="0" xfId="17" applyNumberFormat="1" applyFont="1" applyAlignment="1">
      <alignment horizontal="left"/>
    </xf>
    <xf numFmtId="2" fontId="20" fillId="0" borderId="0" xfId="6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2" fontId="40" fillId="0" borderId="0" xfId="7" applyNumberFormat="1"/>
    <xf numFmtId="4" fontId="20" fillId="0" borderId="0" xfId="6" applyNumberFormat="1"/>
    <xf numFmtId="4" fontId="23" fillId="0" borderId="0" xfId="0" applyNumberFormat="1" applyFont="1"/>
    <xf numFmtId="4" fontId="23" fillId="0" borderId="1" xfId="0" applyNumberFormat="1" applyFont="1" applyBorder="1"/>
    <xf numFmtId="4" fontId="0" fillId="0" borderId="1" xfId="0" applyNumberFormat="1" applyBorder="1"/>
    <xf numFmtId="171" fontId="23" fillId="0" borderId="0" xfId="0" applyNumberFormat="1" applyFont="1"/>
    <xf numFmtId="3" fontId="23" fillId="0" borderId="0" xfId="0" applyNumberFormat="1" applyFont="1"/>
    <xf numFmtId="171" fontId="23" fillId="0" borderId="11" xfId="0" applyNumberFormat="1" applyFont="1" applyBorder="1"/>
    <xf numFmtId="3" fontId="23" fillId="0" borderId="11" xfId="0" applyNumberFormat="1" applyFont="1" applyBorder="1"/>
    <xf numFmtId="2" fontId="23" fillId="0" borderId="11" xfId="0" applyNumberFormat="1" applyFont="1" applyBorder="1"/>
    <xf numFmtId="0" fontId="41" fillId="0" borderId="11" xfId="6" applyFont="1" applyBorder="1"/>
    <xf numFmtId="3" fontId="23" fillId="0" borderId="1" xfId="0" applyNumberFormat="1" applyFont="1" applyBorder="1"/>
    <xf numFmtId="0" fontId="55" fillId="0" borderId="0" xfId="6" applyFont="1"/>
    <xf numFmtId="168" fontId="55" fillId="0" borderId="0" xfId="6" applyNumberFormat="1" applyFont="1"/>
    <xf numFmtId="0" fontId="55" fillId="0" borderId="0" xfId="6" applyFont="1" applyAlignment="1">
      <alignment horizontal="right"/>
    </xf>
    <xf numFmtId="164" fontId="41" fillId="0" borderId="0" xfId="6" applyNumberFormat="1" applyFont="1"/>
    <xf numFmtId="168" fontId="23" fillId="0" borderId="2" xfId="7" quotePrefix="1" applyNumberFormat="1" applyFont="1" applyBorder="1" applyAlignment="1">
      <alignment horizontal="center"/>
    </xf>
    <xf numFmtId="168" fontId="41" fillId="0" borderId="0" xfId="6" applyNumberFormat="1" applyFont="1"/>
    <xf numFmtId="0" fontId="41" fillId="0" borderId="0" xfId="6" applyFont="1" applyAlignment="1">
      <alignment horizontal="right"/>
    </xf>
    <xf numFmtId="168" fontId="41" fillId="0" borderId="0" xfId="6" quotePrefix="1" applyNumberFormat="1" applyFont="1"/>
    <xf numFmtId="0" fontId="41" fillId="0" borderId="19" xfId="6" applyFont="1" applyBorder="1"/>
    <xf numFmtId="0" fontId="41" fillId="0" borderId="16" xfId="6" applyFont="1" applyBorder="1"/>
    <xf numFmtId="0" fontId="41" fillId="0" borderId="17" xfId="6" applyFont="1" applyBorder="1"/>
    <xf numFmtId="166" fontId="23" fillId="0" borderId="0" xfId="0" applyNumberFormat="1" applyFont="1" applyAlignment="1">
      <alignment horizontal="right"/>
    </xf>
    <xf numFmtId="0" fontId="41" fillId="3" borderId="18" xfId="6" applyFont="1" applyFill="1" applyBorder="1"/>
    <xf numFmtId="0" fontId="41" fillId="3" borderId="19" xfId="6" applyFont="1" applyFill="1" applyBorder="1"/>
    <xf numFmtId="2" fontId="23" fillId="3" borderId="16" xfId="0" applyNumberFormat="1" applyFont="1" applyFill="1" applyBorder="1"/>
    <xf numFmtId="0" fontId="41" fillId="3" borderId="17" xfId="6" applyFont="1" applyFill="1" applyBorder="1"/>
    <xf numFmtId="0" fontId="41" fillId="0" borderId="1" xfId="6" applyFont="1" applyBorder="1"/>
    <xf numFmtId="168" fontId="23" fillId="0" borderId="2" xfId="0" quotePrefix="1" applyNumberFormat="1" applyFont="1" applyBorder="1" applyAlignment="1">
      <alignment horizontal="center"/>
    </xf>
    <xf numFmtId="168" fontId="29" fillId="0" borderId="2" xfId="0" applyNumberFormat="1" applyFont="1" applyBorder="1" applyAlignment="1">
      <alignment horizontal="center"/>
    </xf>
    <xf numFmtId="0" fontId="23" fillId="0" borderId="19" xfId="17" applyFont="1" applyBorder="1" applyAlignment="1">
      <alignment horizontal="left"/>
    </xf>
    <xf numFmtId="0" fontId="23" fillId="0" borderId="15" xfId="17" applyFont="1" applyBorder="1" applyAlignment="1">
      <alignment horizontal="left"/>
    </xf>
    <xf numFmtId="0" fontId="23" fillId="0" borderId="17" xfId="17" applyFont="1" applyBorder="1" applyAlignment="1">
      <alignment horizontal="left"/>
    </xf>
    <xf numFmtId="2" fontId="23" fillId="0" borderId="0" xfId="17" applyNumberFormat="1" applyFont="1"/>
    <xf numFmtId="2" fontId="23" fillId="0" borderId="18" xfId="0" applyNumberFormat="1" applyFont="1" applyBorder="1" applyAlignment="1">
      <alignment horizontal="left"/>
    </xf>
    <xf numFmtId="2" fontId="23" fillId="0" borderId="14" xfId="17" applyNumberFormat="1" applyFont="1" applyBorder="1"/>
    <xf numFmtId="2" fontId="23" fillId="0" borderId="16" xfId="17" applyNumberFormat="1" applyFont="1" applyBorder="1"/>
    <xf numFmtId="2" fontId="23" fillId="0" borderId="0" xfId="0" applyNumberFormat="1" applyFont="1" applyAlignment="1">
      <alignment horizontal="right"/>
    </xf>
    <xf numFmtId="2" fontId="23" fillId="0" borderId="0" xfId="7" applyNumberFormat="1" applyFont="1" applyAlignment="1">
      <alignment horizontal="center"/>
    </xf>
    <xf numFmtId="1" fontId="41" fillId="0" borderId="0" xfId="6" applyNumberFormat="1" applyFont="1"/>
    <xf numFmtId="2" fontId="23" fillId="0" borderId="0" xfId="7" quotePrefix="1" applyNumberFormat="1" applyFont="1" applyAlignment="1">
      <alignment horizontal="center"/>
    </xf>
    <xf numFmtId="2" fontId="41" fillId="0" borderId="0" xfId="6" applyNumberFormat="1" applyFont="1"/>
    <xf numFmtId="2" fontId="23" fillId="0" borderId="2" xfId="7" quotePrefix="1" applyNumberFormat="1" applyFont="1" applyBorder="1" applyAlignment="1">
      <alignment horizontal="center"/>
    </xf>
    <xf numFmtId="2" fontId="56" fillId="0" borderId="1" xfId="6" applyNumberFormat="1" applyFont="1" applyBorder="1" applyAlignment="1">
      <alignment wrapText="1"/>
    </xf>
    <xf numFmtId="0" fontId="41" fillId="0" borderId="0" xfId="6" applyFont="1" applyAlignment="1">
      <alignment wrapText="1"/>
    </xf>
    <xf numFmtId="0" fontId="38" fillId="0" borderId="0" xfId="7" applyFont="1"/>
    <xf numFmtId="0" fontId="23" fillId="3" borderId="17" xfId="0" applyFont="1" applyFill="1" applyBorder="1"/>
    <xf numFmtId="2" fontId="23" fillId="0" borderId="1" xfId="0" applyNumberFormat="1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0" fillId="0" borderId="0" xfId="0" applyAlignment="1">
      <alignment horizontal="left" wrapText="1"/>
    </xf>
    <xf numFmtId="0" fontId="23" fillId="0" borderId="0" xfId="0" applyFont="1" applyAlignment="1">
      <alignment horizontal="left" wrapText="1"/>
    </xf>
    <xf numFmtId="0" fontId="0" fillId="0" borderId="1" xfId="0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14" fontId="23" fillId="0" borderId="1" xfId="0" applyNumberFormat="1" applyFont="1" applyBorder="1" applyAlignment="1">
      <alignment horizontal="right"/>
    </xf>
    <xf numFmtId="1" fontId="23" fillId="0" borderId="0" xfId="0" applyNumberFormat="1" applyFont="1"/>
    <xf numFmtId="0" fontId="28" fillId="0" borderId="1" xfId="3" applyFont="1" applyBorder="1" applyAlignment="1">
      <alignment horizontal="right"/>
    </xf>
    <xf numFmtId="0" fontId="28" fillId="0" borderId="1" xfId="3" applyFont="1" applyBorder="1" applyAlignment="1">
      <alignment horizontal="center" wrapText="1"/>
    </xf>
    <xf numFmtId="0" fontId="28" fillId="0" borderId="1" xfId="3" applyFont="1" applyBorder="1" applyAlignment="1">
      <alignment wrapText="1"/>
    </xf>
    <xf numFmtId="0" fontId="41" fillId="0" borderId="0" xfId="10" applyFont="1"/>
    <xf numFmtId="0" fontId="41" fillId="0" borderId="2" xfId="10" applyFont="1" applyBorder="1"/>
    <xf numFmtId="167" fontId="41" fillId="0" borderId="2" xfId="10" applyNumberFormat="1" applyFont="1" applyBorder="1"/>
    <xf numFmtId="167" fontId="41" fillId="0" borderId="0" xfId="10" applyNumberFormat="1" applyFont="1"/>
    <xf numFmtId="0" fontId="41" fillId="0" borderId="1" xfId="10" applyFont="1" applyBorder="1"/>
    <xf numFmtId="167" fontId="41" fillId="0" borderId="1" xfId="10" applyNumberFormat="1" applyFont="1" applyBorder="1"/>
    <xf numFmtId="0" fontId="41" fillId="0" borderId="18" xfId="10" applyFont="1" applyBorder="1"/>
    <xf numFmtId="0" fontId="41" fillId="0" borderId="19" xfId="10" applyFont="1" applyBorder="1"/>
    <xf numFmtId="0" fontId="41" fillId="0" borderId="14" xfId="10" applyFont="1" applyBorder="1"/>
    <xf numFmtId="0" fontId="41" fillId="0" borderId="15" xfId="10" applyFont="1" applyBorder="1"/>
    <xf numFmtId="0" fontId="41" fillId="0" borderId="16" xfId="10" applyFont="1" applyBorder="1"/>
    <xf numFmtId="0" fontId="41" fillId="0" borderId="17" xfId="10" applyFont="1" applyBorder="1"/>
    <xf numFmtId="0" fontId="23" fillId="0" borderId="1" xfId="0" applyFont="1" applyBorder="1" applyAlignment="1">
      <alignment horizontal="center" wrapText="1"/>
    </xf>
    <xf numFmtId="164" fontId="23" fillId="0" borderId="0" xfId="0" applyNumberFormat="1" applyFont="1"/>
    <xf numFmtId="167" fontId="23" fillId="0" borderId="0" xfId="0" applyNumberFormat="1" applyFont="1" applyAlignment="1">
      <alignment horizontal="center"/>
    </xf>
    <xf numFmtId="164" fontId="23" fillId="0" borderId="1" xfId="0" applyNumberFormat="1" applyFont="1" applyBorder="1"/>
    <xf numFmtId="167" fontId="23" fillId="0" borderId="1" xfId="0" applyNumberFormat="1" applyFont="1" applyBorder="1" applyAlignment="1">
      <alignment horizontal="center"/>
    </xf>
    <xf numFmtId="166" fontId="23" fillId="0" borderId="1" xfId="0" applyNumberFormat="1" applyFont="1" applyBorder="1"/>
    <xf numFmtId="168" fontId="23" fillId="0" borderId="0" xfId="6" applyNumberFormat="1" applyFont="1"/>
    <xf numFmtId="1" fontId="23" fillId="0" borderId="0" xfId="0" applyNumberFormat="1" applyFont="1" applyAlignment="1">
      <alignment horizontal="right"/>
    </xf>
    <xf numFmtId="1" fontId="23" fillId="0" borderId="2" xfId="7" quotePrefix="1" applyNumberFormat="1" applyFont="1" applyBorder="1" applyAlignment="1">
      <alignment horizontal="center"/>
    </xf>
    <xf numFmtId="1" fontId="23" fillId="0" borderId="0" xfId="6" applyNumberFormat="1" applyFont="1"/>
    <xf numFmtId="3" fontId="28" fillId="0" borderId="0" xfId="0" applyNumberFormat="1" applyFont="1"/>
    <xf numFmtId="0" fontId="23" fillId="0" borderId="4" xfId="0" applyFont="1" applyBorder="1"/>
    <xf numFmtId="1" fontId="23" fillId="0" borderId="1" xfId="0" applyNumberFormat="1" applyFont="1" applyBorder="1"/>
    <xf numFmtId="0" fontId="23" fillId="0" borderId="18" xfId="3" applyBorder="1" applyAlignment="1">
      <alignment wrapText="1"/>
    </xf>
    <xf numFmtId="0" fontId="26" fillId="0" borderId="18" xfId="3" applyFont="1" applyBorder="1" applyAlignment="1">
      <alignment wrapText="1"/>
    </xf>
    <xf numFmtId="0" fontId="55" fillId="3" borderId="17" xfId="6" applyFont="1" applyFill="1" applyBorder="1"/>
    <xf numFmtId="168" fontId="3" fillId="0" borderId="0" xfId="6" quotePrefix="1" applyNumberFormat="1" applyFont="1"/>
    <xf numFmtId="0" fontId="41" fillId="0" borderId="1" xfId="6" applyFont="1" applyBorder="1" applyAlignment="1">
      <alignment wrapText="1"/>
    </xf>
    <xf numFmtId="1" fontId="26" fillId="0" borderId="15" xfId="3" applyNumberFormat="1" applyFont="1" applyBorder="1"/>
    <xf numFmtId="1" fontId="0" fillId="0" borderId="15" xfId="0" applyNumberFormat="1" applyBorder="1"/>
    <xf numFmtId="167" fontId="0" fillId="0" borderId="0" xfId="0" applyNumberFormat="1" applyAlignment="1">
      <alignment horizontal="right"/>
    </xf>
    <xf numFmtId="0" fontId="23" fillId="0" borderId="12" xfId="3" applyBorder="1" applyAlignment="1">
      <alignment horizontal="left"/>
    </xf>
    <xf numFmtId="2" fontId="26" fillId="0" borderId="0" xfId="0" applyNumberFormat="1" applyFont="1" applyAlignment="1">
      <alignment horizontal="left" wrapText="1"/>
    </xf>
    <xf numFmtId="0" fontId="26" fillId="0" borderId="0" xfId="0" applyFont="1" applyAlignment="1">
      <alignment horizontal="left" wrapText="1"/>
    </xf>
    <xf numFmtId="171" fontId="23" fillId="0" borderId="1" xfId="0" applyNumberFormat="1" applyFont="1" applyBorder="1"/>
    <xf numFmtId="0" fontId="55" fillId="0" borderId="1" xfId="6" applyFont="1" applyBorder="1"/>
    <xf numFmtId="0" fontId="2" fillId="0" borderId="0" xfId="6" applyFont="1"/>
    <xf numFmtId="164" fontId="2" fillId="0" borderId="0" xfId="6" applyNumberFormat="1" applyFont="1"/>
    <xf numFmtId="168" fontId="47" fillId="0" borderId="2" xfId="7" quotePrefix="1" applyNumberFormat="1" applyFont="1" applyBorder="1" applyAlignment="1">
      <alignment horizontal="center"/>
    </xf>
    <xf numFmtId="168" fontId="57" fillId="0" borderId="2" xfId="7" applyNumberFormat="1" applyFont="1" applyBorder="1" applyAlignment="1">
      <alignment horizontal="center"/>
    </xf>
    <xf numFmtId="168" fontId="2" fillId="0" borderId="0" xfId="6" applyNumberFormat="1" applyFont="1"/>
    <xf numFmtId="0" fontId="2" fillId="0" borderId="0" xfId="6" applyFont="1" applyAlignment="1">
      <alignment horizontal="right"/>
    </xf>
    <xf numFmtId="168" fontId="2" fillId="0" borderId="0" xfId="6" quotePrefix="1" applyNumberFormat="1" applyFont="1"/>
    <xf numFmtId="3" fontId="23" fillId="0" borderId="0" xfId="0" quotePrefix="1" applyNumberFormat="1" applyFont="1"/>
    <xf numFmtId="1" fontId="0" fillId="0" borderId="0" xfId="0" applyNumberFormat="1" applyAlignment="1">
      <alignment horizontal="right"/>
    </xf>
    <xf numFmtId="0" fontId="42" fillId="0" borderId="1" xfId="3" applyFont="1" applyBorder="1"/>
    <xf numFmtId="0" fontId="0" fillId="0" borderId="1" xfId="0" applyBorder="1" applyAlignment="1">
      <alignment vertical="top"/>
    </xf>
    <xf numFmtId="0" fontId="42" fillId="0" borderId="0" xfId="0" applyFont="1"/>
    <xf numFmtId="0" fontId="1" fillId="0" borderId="0" xfId="18" applyFont="1"/>
    <xf numFmtId="0" fontId="1" fillId="8" borderId="0" xfId="18" applyFont="1" applyFill="1"/>
    <xf numFmtId="0" fontId="58" fillId="0" borderId="1" xfId="18" applyFont="1" applyBorder="1" applyAlignment="1">
      <alignment horizontal="center"/>
    </xf>
    <xf numFmtId="0" fontId="58" fillId="0" borderId="1" xfId="18" applyFont="1" applyBorder="1"/>
    <xf numFmtId="0" fontId="41" fillId="0" borderId="0" xfId="18" applyFont="1" applyAlignment="1">
      <alignment horizontal="center"/>
    </xf>
    <xf numFmtId="0" fontId="41" fillId="0" borderId="0" xfId="18" applyFont="1"/>
    <xf numFmtId="0" fontId="41" fillId="0" borderId="0" xfId="18" applyFont="1" applyAlignment="1">
      <alignment horizontal="center" vertical="center"/>
    </xf>
    <xf numFmtId="0" fontId="41" fillId="0" borderId="0" xfId="18" applyFont="1" applyAlignment="1">
      <alignment vertical="center"/>
    </xf>
    <xf numFmtId="0" fontId="41" fillId="0" borderId="0" xfId="18" applyFont="1" applyAlignment="1">
      <alignment wrapText="1"/>
    </xf>
    <xf numFmtId="0" fontId="41" fillId="0" borderId="1" xfId="18" applyFont="1" applyBorder="1" applyAlignment="1">
      <alignment horizontal="center"/>
    </xf>
    <xf numFmtId="0" fontId="41" fillId="0" borderId="1" xfId="18" applyFont="1" applyBorder="1"/>
    <xf numFmtId="0" fontId="41" fillId="0" borderId="1" xfId="18" quotePrefix="1" applyFont="1" applyBorder="1"/>
    <xf numFmtId="0" fontId="60" fillId="0" borderId="0" xfId="19" applyFont="1"/>
    <xf numFmtId="171" fontId="28" fillId="0" borderId="0" xfId="0" applyNumberFormat="1" applyFont="1"/>
    <xf numFmtId="171" fontId="28" fillId="0" borderId="1" xfId="0" applyNumberFormat="1" applyFont="1" applyBorder="1"/>
    <xf numFmtId="2" fontId="28" fillId="0" borderId="0" xfId="0" applyNumberFormat="1" applyFont="1"/>
    <xf numFmtId="2" fontId="28" fillId="0" borderId="1" xfId="0" applyNumberFormat="1" applyFont="1" applyBorder="1"/>
    <xf numFmtId="9" fontId="0" fillId="0" borderId="0" xfId="2" applyFont="1"/>
    <xf numFmtId="0" fontId="54" fillId="0" borderId="6" xfId="0" applyFont="1" applyBorder="1"/>
    <xf numFmtId="0" fontId="24" fillId="0" borderId="0" xfId="1" applyBorder="1" applyAlignment="1" applyProtection="1"/>
    <xf numFmtId="0" fontId="24" fillId="0" borderId="3" xfId="1" applyBorder="1" applyAlignment="1" applyProtection="1">
      <alignment horizontal="left" readingOrder="1"/>
    </xf>
    <xf numFmtId="171" fontId="0" fillId="0" borderId="0" xfId="0" applyNumberFormat="1" applyAlignment="1">
      <alignment horizontal="center"/>
    </xf>
    <xf numFmtId="171" fontId="0" fillId="0" borderId="0" xfId="0" quotePrefix="1" applyNumberFormat="1" applyAlignment="1">
      <alignment horizontal="center"/>
    </xf>
    <xf numFmtId="171" fontId="0" fillId="0" borderId="1" xfId="0" applyNumberFormat="1" applyBorder="1" applyAlignment="1">
      <alignment horizontal="center"/>
    </xf>
    <xf numFmtId="171" fontId="0" fillId="0" borderId="1" xfId="0" quotePrefix="1" applyNumberFormat="1" applyBorder="1" applyAlignment="1">
      <alignment horizontal="center"/>
    </xf>
    <xf numFmtId="0" fontId="54" fillId="0" borderId="0" xfId="0" applyFont="1"/>
    <xf numFmtId="0" fontId="54" fillId="0" borderId="0" xfId="0" quotePrefix="1" applyFont="1"/>
    <xf numFmtId="0" fontId="39" fillId="0" borderId="1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4" fillId="0" borderId="1" xfId="0" applyFont="1" applyBorder="1" applyAlignment="1">
      <alignment horizontal="center"/>
    </xf>
    <xf numFmtId="3" fontId="54" fillId="0" borderId="0" xfId="0" applyNumberFormat="1" applyFont="1" applyAlignment="1">
      <alignment horizontal="center"/>
    </xf>
    <xf numFmtId="3" fontId="54" fillId="0" borderId="1" xfId="0" applyNumberFormat="1" applyFont="1" applyBorder="1" applyAlignment="1">
      <alignment horizontal="center"/>
    </xf>
    <xf numFmtId="0" fontId="31" fillId="0" borderId="8" xfId="0" applyFont="1" applyBorder="1"/>
    <xf numFmtId="0" fontId="0" fillId="0" borderId="8" xfId="0" applyBorder="1"/>
    <xf numFmtId="0" fontId="32" fillId="0" borderId="10" xfId="1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6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23" fillId="0" borderId="0" xfId="3" applyAlignment="1">
      <alignment horizontal="center"/>
    </xf>
    <xf numFmtId="0" fontId="23" fillId="0" borderId="2" xfId="3" applyBorder="1" applyAlignment="1">
      <alignment horizontal="center"/>
    </xf>
    <xf numFmtId="0" fontId="28" fillId="0" borderId="1" xfId="3" applyFont="1" applyBorder="1" applyAlignment="1">
      <alignment horizontal="center"/>
    </xf>
    <xf numFmtId="0" fontId="26" fillId="0" borderId="12" xfId="3" applyFont="1" applyBorder="1"/>
    <xf numFmtId="0" fontId="0" fillId="0" borderId="13" xfId="0" applyBorder="1"/>
    <xf numFmtId="0" fontId="3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3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9" fontId="30" fillId="2" borderId="0" xfId="2" applyFont="1" applyFill="1" applyAlignment="1">
      <alignment horizontal="center"/>
    </xf>
    <xf numFmtId="9" fontId="26" fillId="0" borderId="0" xfId="2" applyFont="1" applyFill="1" applyBorder="1" applyAlignment="1">
      <alignment horizontal="center"/>
    </xf>
    <xf numFmtId="0" fontId="23" fillId="0" borderId="1" xfId="0" applyFont="1" applyBorder="1" applyAlignment="1">
      <alignment horizontal="center" wrapText="1"/>
    </xf>
    <xf numFmtId="0" fontId="23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3" fillId="0" borderId="0" xfId="0" applyFont="1" applyAlignment="1">
      <alignment horizontal="center"/>
    </xf>
    <xf numFmtId="49" fontId="28" fillId="0" borderId="0" xfId="0" applyNumberFormat="1" applyFont="1" applyAlignment="1">
      <alignment horizontal="left" vertical="top" wrapText="1"/>
    </xf>
    <xf numFmtId="0" fontId="41" fillId="0" borderId="2" xfId="18" applyFont="1" applyBorder="1" applyAlignment="1">
      <alignment horizontal="left"/>
    </xf>
    <xf numFmtId="0" fontId="28" fillId="0" borderId="0" xfId="0" applyFont="1" applyAlignment="1">
      <alignment horizontal="left" wrapText="1"/>
    </xf>
    <xf numFmtId="0" fontId="24" fillId="0" borderId="0" xfId="1" applyAlignment="1" applyProtection="1">
      <alignment horizontal="left"/>
    </xf>
    <xf numFmtId="0" fontId="23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</cellXfs>
  <cellStyles count="20">
    <cellStyle name="Comma 2" xfId="15" xr:uid="{00000000-0005-0000-0000-000000000000}"/>
    <cellStyle name="Hyperlink" xfId="1" builtinId="8"/>
    <cellStyle name="Hyperlink 2" xfId="19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 3 2" xfId="7" xr:uid="{00000000-0005-0000-0000-000006000000}"/>
    <cellStyle name="Normal 3 3" xfId="9" xr:uid="{00000000-0005-0000-0000-000007000000}"/>
    <cellStyle name="Normal 3 3 2" xfId="10" xr:uid="{00000000-0005-0000-0000-000008000000}"/>
    <cellStyle name="Normal 4" xfId="5" xr:uid="{00000000-0005-0000-0000-000009000000}"/>
    <cellStyle name="Normal 4 2" xfId="6" xr:uid="{00000000-0005-0000-0000-00000A000000}"/>
    <cellStyle name="Normal 4 3" xfId="8" xr:uid="{00000000-0005-0000-0000-00000B000000}"/>
    <cellStyle name="Normal 5" xfId="12" xr:uid="{00000000-0005-0000-0000-00000C000000}"/>
    <cellStyle name="Normal 6" xfId="13" xr:uid="{00000000-0005-0000-0000-00000D000000}"/>
    <cellStyle name="Normal 6 3" xfId="14" xr:uid="{00000000-0005-0000-0000-00000E000000}"/>
    <cellStyle name="Normal 7" xfId="16" xr:uid="{00000000-0005-0000-0000-00000F000000}"/>
    <cellStyle name="Normal 8" xfId="18" xr:uid="{00000000-0005-0000-0000-000010000000}"/>
    <cellStyle name="Normal_us_ng" xfId="11" xr:uid="{00000000-0005-0000-0000-000011000000}"/>
    <cellStyle name="Normal_us_psd_m" xfId="17" xr:uid="{00000000-0005-0000-0000-000012000000}"/>
    <cellStyle name="Percent" xfId="2" builtinId="5"/>
  </cellStyles>
  <dxfs count="28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lor theme="0" tint="-0.24994659260841701"/>
      </font>
    </dxf>
    <dxf>
      <font>
        <color theme="0" tint="-0.24994659260841701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lor theme="0" tint="-0.24994659260841701"/>
      </font>
    </dxf>
    <dxf>
      <font>
        <color theme="0" tint="-0.24994659260841701"/>
      </font>
    </dxf>
    <dxf>
      <font>
        <condense val="0"/>
        <extend val="0"/>
        <color indexed="55"/>
      </font>
    </dxf>
  </dxfs>
  <tableStyles count="0" defaultTableStyle="TableStyleMedium9" defaultPivotStyle="PivotStyleLight16"/>
  <colors>
    <mruColors>
      <color rgb="FFEB6F6F"/>
      <color rgb="FFDB1F1F"/>
      <color rgb="FFEF7F03"/>
      <color rgb="FF574A70"/>
      <color rgb="FFA33340"/>
      <color rgb="FFDEF0D1"/>
      <color rgb="FFC7C1D5"/>
      <color rgb="FF9082AA"/>
      <color rgb="FFC8858C"/>
      <color rgb="FFFFC7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39450556485312E-2"/>
          <c:y val="0.1432916071047789"/>
          <c:w val="0.71915022817269791"/>
          <c:h val="0.53755502728658411"/>
        </c:manualLayout>
      </c:layout>
      <c:lineChart>
        <c:grouping val="standard"/>
        <c:varyColors val="0"/>
        <c:ser>
          <c:idx val="5"/>
          <c:order val="0"/>
          <c:tx>
            <c:v>Historical spot price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'1'!$C$27:$C$110</c:f>
              <c:numCache>
                <c:formatCode>0.00</c:formatCode>
                <c:ptCount val="84"/>
                <c:pt idx="0">
                  <c:v>63.698</c:v>
                </c:pt>
                <c:pt idx="1">
                  <c:v>62.228999999999999</c:v>
                </c:pt>
                <c:pt idx="2">
                  <c:v>62.725000000000001</c:v>
                </c:pt>
                <c:pt idx="3">
                  <c:v>66.254000000000005</c:v>
                </c:pt>
                <c:pt idx="4">
                  <c:v>69.977999999999994</c:v>
                </c:pt>
                <c:pt idx="5">
                  <c:v>67.873000000000005</c:v>
                </c:pt>
                <c:pt idx="6">
                  <c:v>70.980999999999995</c:v>
                </c:pt>
                <c:pt idx="7">
                  <c:v>68.055000000000007</c:v>
                </c:pt>
                <c:pt idx="8">
                  <c:v>70.230999999999995</c:v>
                </c:pt>
                <c:pt idx="9">
                  <c:v>70.748999999999995</c:v>
                </c:pt>
                <c:pt idx="10">
                  <c:v>56.963000000000001</c:v>
                </c:pt>
                <c:pt idx="11">
                  <c:v>49.523000000000003</c:v>
                </c:pt>
                <c:pt idx="12">
                  <c:v>51.375999999999998</c:v>
                </c:pt>
                <c:pt idx="13">
                  <c:v>54.954000000000001</c:v>
                </c:pt>
                <c:pt idx="14">
                  <c:v>58.151000000000003</c:v>
                </c:pt>
                <c:pt idx="15">
                  <c:v>63.862000000000002</c:v>
                </c:pt>
                <c:pt idx="16">
                  <c:v>60.826999999999998</c:v>
                </c:pt>
                <c:pt idx="17">
                  <c:v>54.656999999999996</c:v>
                </c:pt>
                <c:pt idx="18">
                  <c:v>57.353999999999999</c:v>
                </c:pt>
                <c:pt idx="19">
                  <c:v>54.805</c:v>
                </c:pt>
                <c:pt idx="20">
                  <c:v>56.947000000000003</c:v>
                </c:pt>
                <c:pt idx="21">
                  <c:v>53.963000000000001</c:v>
                </c:pt>
                <c:pt idx="22">
                  <c:v>57.027000000000001</c:v>
                </c:pt>
                <c:pt idx="23">
                  <c:v>59.877000000000002</c:v>
                </c:pt>
                <c:pt idx="24">
                  <c:v>57.52</c:v>
                </c:pt>
                <c:pt idx="25">
                  <c:v>50.54</c:v>
                </c:pt>
                <c:pt idx="26">
                  <c:v>29.21</c:v>
                </c:pt>
                <c:pt idx="27">
                  <c:v>16.55</c:v>
                </c:pt>
                <c:pt idx="28">
                  <c:v>28.56</c:v>
                </c:pt>
                <c:pt idx="29">
                  <c:v>38.31</c:v>
                </c:pt>
                <c:pt idx="30">
                  <c:v>40.71</c:v>
                </c:pt>
                <c:pt idx="31">
                  <c:v>42.34</c:v>
                </c:pt>
                <c:pt idx="32">
                  <c:v>39.630000000000003</c:v>
                </c:pt>
                <c:pt idx="33">
                  <c:v>39.4</c:v>
                </c:pt>
                <c:pt idx="34">
                  <c:v>40.94</c:v>
                </c:pt>
                <c:pt idx="35">
                  <c:v>47.02</c:v>
                </c:pt>
                <c:pt idx="36">
                  <c:v>52</c:v>
                </c:pt>
                <c:pt idx="37">
                  <c:v>59.04</c:v>
                </c:pt>
                <c:pt idx="38">
                  <c:v>62.33</c:v>
                </c:pt>
                <c:pt idx="39">
                  <c:v>61.72</c:v>
                </c:pt>
                <c:pt idx="40">
                  <c:v>65.17</c:v>
                </c:pt>
                <c:pt idx="41">
                  <c:v>71.38</c:v>
                </c:pt>
                <c:pt idx="42">
                  <c:v>72.489999999999995</c:v>
                </c:pt>
                <c:pt idx="43">
                  <c:v>67.73</c:v>
                </c:pt>
                <c:pt idx="44">
                  <c:v>71.650000000000006</c:v>
                </c:pt>
                <c:pt idx="45">
                  <c:v>81.48</c:v>
                </c:pt>
                <c:pt idx="46">
                  <c:v>79.150000000000006</c:v>
                </c:pt>
                <c:pt idx="47">
                  <c:v>71.709999999999994</c:v>
                </c:pt>
                <c:pt idx="48">
                  <c:v>83.22</c:v>
                </c:pt>
                <c:pt idx="49">
                  <c:v>91.64</c:v>
                </c:pt>
                <c:pt idx="50">
                  <c:v>108.5</c:v>
                </c:pt>
                <c:pt idx="51">
                  <c:v>101.78</c:v>
                </c:pt>
                <c:pt idx="52">
                  <c:v>109.55</c:v>
                </c:pt>
                <c:pt idx="53">
                  <c:v>114.84</c:v>
                </c:pt>
                <c:pt idx="54">
                  <c:v>101.62</c:v>
                </c:pt>
                <c:pt idx="55">
                  <c:v>93.67</c:v>
                </c:pt>
                <c:pt idx="56">
                  <c:v>84.26</c:v>
                </c:pt>
                <c:pt idx="57">
                  <c:v>87.55</c:v>
                </c:pt>
                <c:pt idx="58">
                  <c:v>84.37</c:v>
                </c:pt>
                <c:pt idx="59">
                  <c:v>76.44</c:v>
                </c:pt>
                <c:pt idx="60">
                  <c:v>78.12</c:v>
                </c:pt>
                <c:pt idx="61">
                  <c:v>76.83</c:v>
                </c:pt>
                <c:pt idx="62">
                  <c:v>73.28</c:v>
                </c:pt>
                <c:pt idx="63">
                  <c:v>79.45</c:v>
                </c:pt>
                <c:pt idx="64">
                  <c:v>71.58</c:v>
                </c:pt>
                <c:pt idx="65">
                  <c:v>70.25</c:v>
                </c:pt>
                <c:pt idx="66">
                  <c:v>76.069999999999993</c:v>
                </c:pt>
                <c:pt idx="67">
                  <c:v>81.39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3-4968-A13C-E50F9465C6EE}"/>
            </c:ext>
          </c:extLst>
        </c:ser>
        <c:ser>
          <c:idx val="6"/>
          <c:order val="1"/>
          <c:tx>
            <c:v>STEO price forecast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'1'!$D$27:$D$110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81.39</c:v>
                </c:pt>
                <c:pt idx="68">
                  <c:v>87</c:v>
                </c:pt>
                <c:pt idx="69">
                  <c:v>88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3-4968-A13C-E50F9465C6EE}"/>
            </c:ext>
          </c:extLst>
        </c:ser>
        <c:ser>
          <c:idx val="7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'1'!$E$27:$E$110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85.690000000000012</c:v>
                </c:pt>
                <c:pt idx="71">
                  <c:v>84.852000000000004</c:v>
                </c:pt>
                <c:pt idx="72">
                  <c:v>84.03</c:v>
                </c:pt>
                <c:pt idx="73">
                  <c:v>83.251999999999995</c:v>
                </c:pt>
                <c:pt idx="74">
                  <c:v>82.542000000000002</c:v>
                </c:pt>
                <c:pt idx="75">
                  <c:v>81.89200000000001</c:v>
                </c:pt>
                <c:pt idx="76">
                  <c:v>81.288000000000011</c:v>
                </c:pt>
                <c:pt idx="77">
                  <c:v>80.711999999999989</c:v>
                </c:pt>
                <c:pt idx="78">
                  <c:v>80.132000000000005</c:v>
                </c:pt>
                <c:pt idx="79">
                  <c:v>79.583999999999989</c:v>
                </c:pt>
                <c:pt idx="80">
                  <c:v>79.064000000000007</c:v>
                </c:pt>
                <c:pt idx="81">
                  <c:v>78.559999999999988</c:v>
                </c:pt>
                <c:pt idx="82">
                  <c:v>78.085999999999999</c:v>
                </c:pt>
                <c:pt idx="83">
                  <c:v>77.641999999999996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3-4968-A13C-E50F9465C6EE}"/>
            </c:ext>
          </c:extLst>
        </c:ser>
        <c:ser>
          <c:idx val="8"/>
          <c:order val="3"/>
          <c:tx>
            <c:strRef>
              <c:f>'1'!$B$144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  <c:extLst xmlns:c15="http://schemas.microsoft.com/office/drawing/2012/chart"/>
            </c:numRef>
          </c:cat>
          <c:val>
            <c:numRef>
              <c:f>'1'!$F$27:$F$110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71.876691025202973</c:v>
                </c:pt>
                <c:pt idx="71">
                  <c:v>66.777674747288941</c:v>
                </c:pt>
                <c:pt idx="72">
                  <c:v>62.826112626775796</c:v>
                </c:pt>
                <c:pt idx="73">
                  <c:v>59.734880330135773</c:v>
                </c:pt>
                <c:pt idx="74">
                  <c:v>56.921774520941717</c:v>
                </c:pt>
                <c:pt idx="75">
                  <c:v>54.422537133639104</c:v>
                </c:pt>
                <c:pt idx="76">
                  <c:v>52.238321655854591</c:v>
                </c:pt>
                <c:pt idx="77">
                  <c:v>50.254170406925105</c:v>
                </c:pt>
                <c:pt idx="78">
                  <c:v>#N/A</c:v>
                </c:pt>
                <c:pt idx="79">
                  <c:v>47.333539532012892</c:v>
                </c:pt>
                <c:pt idx="80">
                  <c:v>46.049737102581545</c:v>
                </c:pt>
                <c:pt idx="81">
                  <c:v>#N/A</c:v>
                </c:pt>
                <c:pt idx="82">
                  <c:v>#N/A</c:v>
                </c:pt>
                <c:pt idx="83">
                  <c:v>42.639280303097337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163-4968-A13C-E50F9465C6EE}"/>
            </c:ext>
          </c:extLst>
        </c:ser>
        <c:ser>
          <c:idx val="9"/>
          <c:order val="4"/>
          <c:tx>
            <c:strRef>
              <c:f>'1'!$B$145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>
              <a:solidFill>
                <a:srgbClr val="5D9732"/>
              </a:solidFill>
              <a:prstDash val="sysDot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  <c:extLst xmlns:c15="http://schemas.microsoft.com/office/drawing/2012/chart"/>
            </c:numRef>
          </c:cat>
          <c:val>
            <c:numRef>
              <c:f>'1'!$G$27:$G$110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102.1579596287386</c:v>
                </c:pt>
                <c:pt idx="71">
                  <c:v>107.81839785896862</c:v>
                </c:pt>
                <c:pt idx="72">
                  <c:v>112.39022445884487</c:v>
                </c:pt>
                <c:pt idx="73">
                  <c:v>116.02761176878792</c:v>
                </c:pt>
                <c:pt idx="74">
                  <c:v>119.69376958712711</c:v>
                </c:pt>
                <c:pt idx="75">
                  <c:v>123.22651638846091</c:v>
                </c:pt>
                <c:pt idx="76">
                  <c:v>126.49217537140076</c:v>
                </c:pt>
                <c:pt idx="77">
                  <c:v>129.62957882401537</c:v>
                </c:pt>
                <c:pt idx="78">
                  <c:v>#N/A</c:v>
                </c:pt>
                <c:pt idx="79">
                  <c:v>133.80814362543947</c:v>
                </c:pt>
                <c:pt idx="80">
                  <c:v>135.74705284581452</c:v>
                </c:pt>
                <c:pt idx="81">
                  <c:v>#N/A</c:v>
                </c:pt>
                <c:pt idx="82">
                  <c:v>#N/A</c:v>
                </c:pt>
                <c:pt idx="83">
                  <c:v>141.37856270435464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5163-4968-A13C-E50F9465C6EE}"/>
            </c:ext>
          </c:extLst>
        </c:ser>
        <c:ser>
          <c:idx val="0"/>
          <c:order val="5"/>
          <c:tx>
            <c:v>Historical spot price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'1'!$C$27:$C$110</c:f>
              <c:numCache>
                <c:formatCode>0.00</c:formatCode>
                <c:ptCount val="84"/>
                <c:pt idx="0">
                  <c:v>63.698</c:v>
                </c:pt>
                <c:pt idx="1">
                  <c:v>62.228999999999999</c:v>
                </c:pt>
                <c:pt idx="2">
                  <c:v>62.725000000000001</c:v>
                </c:pt>
                <c:pt idx="3">
                  <c:v>66.254000000000005</c:v>
                </c:pt>
                <c:pt idx="4">
                  <c:v>69.977999999999994</c:v>
                </c:pt>
                <c:pt idx="5">
                  <c:v>67.873000000000005</c:v>
                </c:pt>
                <c:pt idx="6">
                  <c:v>70.980999999999995</c:v>
                </c:pt>
                <c:pt idx="7">
                  <c:v>68.055000000000007</c:v>
                </c:pt>
                <c:pt idx="8">
                  <c:v>70.230999999999995</c:v>
                </c:pt>
                <c:pt idx="9">
                  <c:v>70.748999999999995</c:v>
                </c:pt>
                <c:pt idx="10">
                  <c:v>56.963000000000001</c:v>
                </c:pt>
                <c:pt idx="11">
                  <c:v>49.523000000000003</c:v>
                </c:pt>
                <c:pt idx="12">
                  <c:v>51.375999999999998</c:v>
                </c:pt>
                <c:pt idx="13">
                  <c:v>54.954000000000001</c:v>
                </c:pt>
                <c:pt idx="14">
                  <c:v>58.151000000000003</c:v>
                </c:pt>
                <c:pt idx="15">
                  <c:v>63.862000000000002</c:v>
                </c:pt>
                <c:pt idx="16">
                  <c:v>60.826999999999998</c:v>
                </c:pt>
                <c:pt idx="17">
                  <c:v>54.656999999999996</c:v>
                </c:pt>
                <c:pt idx="18">
                  <c:v>57.353999999999999</c:v>
                </c:pt>
                <c:pt idx="19">
                  <c:v>54.805</c:v>
                </c:pt>
                <c:pt idx="20">
                  <c:v>56.947000000000003</c:v>
                </c:pt>
                <c:pt idx="21">
                  <c:v>53.963000000000001</c:v>
                </c:pt>
                <c:pt idx="22">
                  <c:v>57.027000000000001</c:v>
                </c:pt>
                <c:pt idx="23">
                  <c:v>59.877000000000002</c:v>
                </c:pt>
                <c:pt idx="24">
                  <c:v>57.52</c:v>
                </c:pt>
                <c:pt idx="25">
                  <c:v>50.54</c:v>
                </c:pt>
                <c:pt idx="26">
                  <c:v>29.21</c:v>
                </c:pt>
                <c:pt idx="27">
                  <c:v>16.55</c:v>
                </c:pt>
                <c:pt idx="28">
                  <c:v>28.56</c:v>
                </c:pt>
                <c:pt idx="29">
                  <c:v>38.31</c:v>
                </c:pt>
                <c:pt idx="30">
                  <c:v>40.71</c:v>
                </c:pt>
                <c:pt idx="31">
                  <c:v>42.34</c:v>
                </c:pt>
                <c:pt idx="32">
                  <c:v>39.630000000000003</c:v>
                </c:pt>
                <c:pt idx="33">
                  <c:v>39.4</c:v>
                </c:pt>
                <c:pt idx="34">
                  <c:v>40.94</c:v>
                </c:pt>
                <c:pt idx="35">
                  <c:v>47.02</c:v>
                </c:pt>
                <c:pt idx="36">
                  <c:v>52</c:v>
                </c:pt>
                <c:pt idx="37">
                  <c:v>59.04</c:v>
                </c:pt>
                <c:pt idx="38">
                  <c:v>62.33</c:v>
                </c:pt>
                <c:pt idx="39">
                  <c:v>61.72</c:v>
                </c:pt>
                <c:pt idx="40">
                  <c:v>65.17</c:v>
                </c:pt>
                <c:pt idx="41">
                  <c:v>71.38</c:v>
                </c:pt>
                <c:pt idx="42">
                  <c:v>72.489999999999995</c:v>
                </c:pt>
                <c:pt idx="43">
                  <c:v>67.73</c:v>
                </c:pt>
                <c:pt idx="44">
                  <c:v>71.650000000000006</c:v>
                </c:pt>
                <c:pt idx="45">
                  <c:v>81.48</c:v>
                </c:pt>
                <c:pt idx="46">
                  <c:v>79.150000000000006</c:v>
                </c:pt>
                <c:pt idx="47">
                  <c:v>71.709999999999994</c:v>
                </c:pt>
                <c:pt idx="48">
                  <c:v>83.22</c:v>
                </c:pt>
                <c:pt idx="49">
                  <c:v>91.64</c:v>
                </c:pt>
                <c:pt idx="50">
                  <c:v>108.5</c:v>
                </c:pt>
                <c:pt idx="51">
                  <c:v>101.78</c:v>
                </c:pt>
                <c:pt idx="52">
                  <c:v>109.55</c:v>
                </c:pt>
                <c:pt idx="53">
                  <c:v>114.84</c:v>
                </c:pt>
                <c:pt idx="54">
                  <c:v>101.62</c:v>
                </c:pt>
                <c:pt idx="55">
                  <c:v>93.67</c:v>
                </c:pt>
                <c:pt idx="56">
                  <c:v>84.26</c:v>
                </c:pt>
                <c:pt idx="57">
                  <c:v>87.55</c:v>
                </c:pt>
                <c:pt idx="58">
                  <c:v>84.37</c:v>
                </c:pt>
                <c:pt idx="59">
                  <c:v>76.44</c:v>
                </c:pt>
                <c:pt idx="60">
                  <c:v>78.12</c:v>
                </c:pt>
                <c:pt idx="61">
                  <c:v>76.83</c:v>
                </c:pt>
                <c:pt idx="62">
                  <c:v>73.28</c:v>
                </c:pt>
                <c:pt idx="63">
                  <c:v>79.45</c:v>
                </c:pt>
                <c:pt idx="64">
                  <c:v>71.58</c:v>
                </c:pt>
                <c:pt idx="65">
                  <c:v>70.25</c:v>
                </c:pt>
                <c:pt idx="66">
                  <c:v>76.069999999999993</c:v>
                </c:pt>
                <c:pt idx="67">
                  <c:v>81.39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63-4968-A13C-E50F9465C6EE}"/>
            </c:ext>
          </c:extLst>
        </c:ser>
        <c:ser>
          <c:idx val="1"/>
          <c:order val="6"/>
          <c:tx>
            <c:v>STEO price forecast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'1'!$D$27:$D$110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81.39</c:v>
                </c:pt>
                <c:pt idx="68">
                  <c:v>87</c:v>
                </c:pt>
                <c:pt idx="69">
                  <c:v>88</c:v>
                </c:pt>
                <c:pt idx="70">
                  <c:v>88</c:v>
                </c:pt>
                <c:pt idx="71">
                  <c:v>87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63-4968-A13C-E50F9465C6EE}"/>
            </c:ext>
          </c:extLst>
        </c:ser>
        <c:ser>
          <c:idx val="2"/>
          <c:order val="7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'1'!$E$27:$E$110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85.690000000000012</c:v>
                </c:pt>
                <c:pt idx="71">
                  <c:v>84.852000000000004</c:v>
                </c:pt>
                <c:pt idx="72">
                  <c:v>84.03</c:v>
                </c:pt>
                <c:pt idx="73">
                  <c:v>83.251999999999995</c:v>
                </c:pt>
                <c:pt idx="74">
                  <c:v>82.542000000000002</c:v>
                </c:pt>
                <c:pt idx="75">
                  <c:v>81.89200000000001</c:v>
                </c:pt>
                <c:pt idx="76">
                  <c:v>81.288000000000011</c:v>
                </c:pt>
                <c:pt idx="77">
                  <c:v>80.711999999999989</c:v>
                </c:pt>
                <c:pt idx="78">
                  <c:v>80.132000000000005</c:v>
                </c:pt>
                <c:pt idx="79">
                  <c:v>79.583999999999989</c:v>
                </c:pt>
                <c:pt idx="80">
                  <c:v>79.064000000000007</c:v>
                </c:pt>
                <c:pt idx="81">
                  <c:v>78.559999999999988</c:v>
                </c:pt>
                <c:pt idx="82">
                  <c:v>78.085999999999999</c:v>
                </c:pt>
                <c:pt idx="83">
                  <c:v>77.641999999999996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63-4968-A13C-E50F9465C6EE}"/>
            </c:ext>
          </c:extLst>
        </c:ser>
        <c:ser>
          <c:idx val="3"/>
          <c:order val="8"/>
          <c:tx>
            <c:strRef>
              <c:f>'1'!$B$144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circle"/>
            <c:size val="5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  <c:extLst xmlns:c15="http://schemas.microsoft.com/office/drawing/2012/chart"/>
            </c:numRef>
          </c:cat>
          <c:val>
            <c:numRef>
              <c:f>'1'!$F$27:$F$110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71.876691025202973</c:v>
                </c:pt>
                <c:pt idx="71">
                  <c:v>66.777674747288941</c:v>
                </c:pt>
                <c:pt idx="72">
                  <c:v>62.826112626775796</c:v>
                </c:pt>
                <c:pt idx="73">
                  <c:v>59.734880330135773</c:v>
                </c:pt>
                <c:pt idx="74">
                  <c:v>56.921774520941717</c:v>
                </c:pt>
                <c:pt idx="75">
                  <c:v>54.422537133639104</c:v>
                </c:pt>
                <c:pt idx="76">
                  <c:v>52.238321655854591</c:v>
                </c:pt>
                <c:pt idx="77">
                  <c:v>50.254170406925105</c:v>
                </c:pt>
                <c:pt idx="78">
                  <c:v>#N/A</c:v>
                </c:pt>
                <c:pt idx="79">
                  <c:v>47.333539532012892</c:v>
                </c:pt>
                <c:pt idx="80">
                  <c:v>46.049737102581545</c:v>
                </c:pt>
                <c:pt idx="81">
                  <c:v>#N/A</c:v>
                </c:pt>
                <c:pt idx="82">
                  <c:v>#N/A</c:v>
                </c:pt>
                <c:pt idx="83">
                  <c:v>42.639280303097337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5163-4968-A13C-E50F9465C6EE}"/>
            </c:ext>
          </c:extLst>
        </c:ser>
        <c:ser>
          <c:idx val="4"/>
          <c:order val="9"/>
          <c:tx>
            <c:strRef>
              <c:f>'1'!$B$145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>
              <a:solidFill>
                <a:srgbClr val="5D9732"/>
              </a:solidFill>
              <a:prstDash val="sysDot"/>
            </a:ln>
          </c:spPr>
          <c:marker>
            <c:symbol val="circle"/>
            <c:size val="5"/>
            <c:spPr>
              <a:solidFill>
                <a:srgbClr val="5D9732"/>
              </a:solidFill>
              <a:ln w="15875">
                <a:noFill/>
              </a:ln>
            </c:spPr>
          </c:marker>
          <c:cat>
            <c:numRef>
              <c:f>'1'!$B$27:$B$110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  <c:extLst xmlns:c15="http://schemas.microsoft.com/office/drawing/2012/chart"/>
            </c:numRef>
          </c:cat>
          <c:val>
            <c:numRef>
              <c:f>'1'!$G$27:$G$110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102.1579596287386</c:v>
                </c:pt>
                <c:pt idx="71">
                  <c:v>107.81839785896862</c:v>
                </c:pt>
                <c:pt idx="72">
                  <c:v>112.39022445884487</c:v>
                </c:pt>
                <c:pt idx="73">
                  <c:v>116.02761176878792</c:v>
                </c:pt>
                <c:pt idx="74">
                  <c:v>119.69376958712711</c:v>
                </c:pt>
                <c:pt idx="75">
                  <c:v>123.22651638846091</c:v>
                </c:pt>
                <c:pt idx="76">
                  <c:v>126.49217537140076</c:v>
                </c:pt>
                <c:pt idx="77">
                  <c:v>129.62957882401537</c:v>
                </c:pt>
                <c:pt idx="78">
                  <c:v>#N/A</c:v>
                </c:pt>
                <c:pt idx="79">
                  <c:v>133.80814362543947</c:v>
                </c:pt>
                <c:pt idx="80">
                  <c:v>135.74705284581452</c:v>
                </c:pt>
                <c:pt idx="81">
                  <c:v>#N/A</c:v>
                </c:pt>
                <c:pt idx="82">
                  <c:v>#N/A</c:v>
                </c:pt>
                <c:pt idx="83">
                  <c:v>141.37856270435464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5163-4968-A13C-E50F9465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0297280"/>
        <c:axId val="-1500296736"/>
        <c:extLst/>
      </c:lineChart>
      <c:catAx>
        <c:axId val="-15002972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00296736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-1500296736"/>
        <c:scaling>
          <c:orientation val="minMax"/>
          <c:max val="16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1500297280"/>
        <c:crosses val="autoZero"/>
        <c:crossBetween val="midCat"/>
        <c:majorUnit val="20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230368237280538E-2"/>
          <c:y val="0.17899400404861415"/>
          <c:w val="0.91587698831192255"/>
          <c:h val="0.6003257364090486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</c:spPr>
          <c:invertIfNegative val="0"/>
          <c:cat>
            <c:numRef>
              <c:f>'6'!$B$30:$B$41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'6'!$C$30:$C$41</c:f>
              <c:numCache>
                <c:formatCode>0.00</c:formatCode>
                <c:ptCount val="12"/>
                <c:pt idx="0">
                  <c:v>2.7252954547999999</c:v>
                </c:pt>
                <c:pt idx="1">
                  <c:v>2.4705531999999999</c:v>
                </c:pt>
                <c:pt idx="2">
                  <c:v>1.7353199205000001</c:v>
                </c:pt>
                <c:pt idx="3">
                  <c:v>1.4185009153000001</c:v>
                </c:pt>
                <c:pt idx="4">
                  <c:v>2.2614246575000001</c:v>
                </c:pt>
                <c:pt idx="5">
                  <c:v>1.4720986301000001</c:v>
                </c:pt>
                <c:pt idx="6">
                  <c:v>2.2519178082</c:v>
                </c:pt>
                <c:pt idx="7">
                  <c:v>5.3737579973000003</c:v>
                </c:pt>
                <c:pt idx="8">
                  <c:v>5.1828712329000002</c:v>
                </c:pt>
                <c:pt idx="9">
                  <c:v>2.4092074685</c:v>
                </c:pt>
                <c:pt idx="10">
                  <c:v>4.0446027397000002</c:v>
                </c:pt>
                <c:pt idx="11">
                  <c:v>4.3492228769999999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B-4640-92B8-9F9CC8D8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982736800"/>
        <c:axId val="-982744960"/>
      </c:barChart>
      <c:lineChart>
        <c:grouping val="standard"/>
        <c:varyColors val="0"/>
        <c:ser>
          <c:idx val="0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'6'!$B$30:$B$41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'6'!$D$30:$D$41</c:f>
              <c:numCache>
                <c:formatCode>0.00</c:formatCode>
                <c:ptCount val="12"/>
                <c:pt idx="0">
                  <c:v>2.7300947285100001</c:v>
                </c:pt>
                <c:pt idx="1">
                  <c:v>2.7300947285100001</c:v>
                </c:pt>
                <c:pt idx="2">
                  <c:v>2.7300947285100001</c:v>
                </c:pt>
                <c:pt idx="3">
                  <c:v>2.7300947285100001</c:v>
                </c:pt>
                <c:pt idx="4">
                  <c:v>2.7300947285100001</c:v>
                </c:pt>
                <c:pt idx="5">
                  <c:v>2.7300947285100001</c:v>
                </c:pt>
                <c:pt idx="6">
                  <c:v>2.7300947285100001</c:v>
                </c:pt>
                <c:pt idx="7">
                  <c:v>2.7300947285100001</c:v>
                </c:pt>
                <c:pt idx="8">
                  <c:v>2.7300947285100001</c:v>
                </c:pt>
                <c:pt idx="9">
                  <c:v>2.7300947285100001</c:v>
                </c:pt>
                <c:pt idx="10">
                  <c:v>2.7300947285100001</c:v>
                </c:pt>
                <c:pt idx="11">
                  <c:v>2.7300947285100001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B-4640-92B8-9F9CC8D8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6800"/>
        <c:axId val="-982744960"/>
      </c:lineChart>
      <c:scatterChart>
        <c:scatterStyle val="lineMarker"/>
        <c:varyColors val="0"/>
        <c:ser>
          <c:idx val="2"/>
          <c:order val="2"/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'6'!$B$46:$B$48</c:f>
              <c:numCache>
                <c:formatCode>General</c:formatCode>
                <c:ptCount val="3"/>
                <c:pt idx="1">
                  <c:v>10.8</c:v>
                </c:pt>
                <c:pt idx="2">
                  <c:v>10.8</c:v>
                </c:pt>
              </c:numCache>
            </c:numRef>
          </c:xVal>
          <c:yVal>
            <c:numRef>
              <c:f>'6'!$C$46:$C$48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B-4640-92B8-9F9CC8D8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42784"/>
        <c:axId val="-982758016"/>
      </c:scatterChart>
      <c:dateAx>
        <c:axId val="-9827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-982744960"/>
        <c:crosses val="autoZero"/>
        <c:auto val="0"/>
        <c:lblOffset val="100"/>
        <c:baseTimeUnit val="days"/>
      </c:dateAx>
      <c:valAx>
        <c:axId val="-982744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-982736800"/>
        <c:crosses val="autoZero"/>
        <c:crossBetween val="between"/>
      </c:valAx>
      <c:valAx>
        <c:axId val="-982742784"/>
        <c:scaling>
          <c:orientation val="minMax"/>
          <c:max val="13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82758016"/>
        <c:crosses val="max"/>
        <c:crossBetween val="midCat"/>
        <c:majorUnit val="1"/>
      </c:valAx>
      <c:valAx>
        <c:axId val="-98275801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8274278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8363954505687"/>
          <c:y val="0.13419101198997851"/>
          <c:w val="0.83564413823272088"/>
          <c:h val="0.7015697079058300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'7'!$B$27</c:f>
              <c:strCache>
                <c:ptCount val="1"/>
                <c:pt idx="0">
                  <c:v>Non-OECD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'7'!$I$27:$L$27</c:f>
              <c:numCache>
                <c:formatCode>0.000</c:formatCode>
                <c:ptCount val="4"/>
                <c:pt idx="0">
                  <c:v>2.7627223159999943</c:v>
                </c:pt>
                <c:pt idx="1">
                  <c:v>1.1798112070000002</c:v>
                </c:pt>
                <c:pt idx="2">
                  <c:v>1.6600215160000005</c:v>
                </c:pt>
                <c:pt idx="3">
                  <c:v>1.384670406000005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2-463A-85CC-78C75FCE46C5}"/>
            </c:ext>
          </c:extLst>
        </c:ser>
        <c:ser>
          <c:idx val="1"/>
          <c:order val="1"/>
          <c:tx>
            <c:strRef>
              <c:f>'7'!$B$26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'7'!$I$26:$L$26</c:f>
              <c:numCache>
                <c:formatCode>0.000</c:formatCode>
                <c:ptCount val="4"/>
                <c:pt idx="0">
                  <c:v>2.8011517169999962</c:v>
                </c:pt>
                <c:pt idx="1">
                  <c:v>0.84196638899999954</c:v>
                </c:pt>
                <c:pt idx="2">
                  <c:v>0.14840398399999799</c:v>
                </c:pt>
                <c:pt idx="3">
                  <c:v>-2.6435110999997846E-2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2-463A-85CC-78C75FCE4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38432"/>
        <c:axId val="-982743872"/>
      </c:barChart>
      <c:lineChart>
        <c:grouping val="stacked"/>
        <c:varyColors val="0"/>
        <c:ser>
          <c:idx val="3"/>
          <c:order val="2"/>
          <c:tx>
            <c:strRef>
              <c:f>'7'!$B$28</c:f>
              <c:strCache>
                <c:ptCount val="1"/>
                <c:pt idx="0">
                  <c:v>World Total 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6.4209376428071285E-2"/>
                  <c:y val="-2.6554239988413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42-463A-85CC-78C75FCE46C5}"/>
                </c:ext>
              </c:extLst>
            </c:dLbl>
            <c:dLbl>
              <c:idx val="1"/>
              <c:layout>
                <c:manualLayout>
                  <c:x val="-6.4204525966082185E-2"/>
                  <c:y val="-3.3376254439682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42-463A-85CC-78C75FCE46C5}"/>
                </c:ext>
              </c:extLst>
            </c:dLbl>
            <c:dLbl>
              <c:idx val="2"/>
              <c:layout>
                <c:manualLayout>
                  <c:x val="-6.3995956100547383E-2"/>
                  <c:y val="-4.5556792671446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42-463A-85CC-78C75FCE46C5}"/>
                </c:ext>
              </c:extLst>
            </c:dLbl>
            <c:dLbl>
              <c:idx val="3"/>
              <c:layout>
                <c:manualLayout>
                  <c:x val="-6.8609500118447284E-2"/>
                  <c:y val="-3.0376952109813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42-463A-85CC-78C75FCE4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0" rIns="38100" bIns="0" anchor="ctr">
                <a:spAutoFit/>
              </a:bodyPr>
              <a:lstStyle/>
              <a:p>
                <a:pPr>
                  <a:defRPr sz="900" b="1" i="0" baseline="0">
                    <a:solidFill>
                      <a:schemeClr val="tx1"/>
                    </a:solidFill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'7'!$I$25:$L$25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'7'!$I$28:$L$28</c:f>
              <c:numCache>
                <c:formatCode>0.0</c:formatCode>
                <c:ptCount val="4"/>
                <c:pt idx="0">
                  <c:v>5.5638740329999905</c:v>
                </c:pt>
                <c:pt idx="1">
                  <c:v>2.0217775960000068</c:v>
                </c:pt>
                <c:pt idx="2">
                  <c:v>1.8084255010000021</c:v>
                </c:pt>
                <c:pt idx="3">
                  <c:v>1.3582352899999961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42-463A-85CC-78C75FCE4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8432"/>
        <c:axId val="-982743872"/>
      </c:lineChart>
      <c:scatterChart>
        <c:scatterStyle val="lineMarker"/>
        <c:varyColors val="0"/>
        <c:ser>
          <c:idx val="5"/>
          <c:order val="3"/>
          <c:tx>
            <c:strRef>
              <c:f>'7'!$B$82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'7'!$A$83:$A$84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'7'!$B$83:$B$84</c:f>
              <c:numCache>
                <c:formatCode>0.00</c:formatCode>
                <c:ptCount val="2"/>
                <c:pt idx="0">
                  <c:v>-2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42-463A-85CC-78C75FCE4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41152"/>
        <c:axId val="-982735712"/>
      </c:scatterChart>
      <c:catAx>
        <c:axId val="-982738432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3872"/>
        <c:crosses val="autoZero"/>
        <c:auto val="1"/>
        <c:lblAlgn val="ctr"/>
        <c:lblOffset val="100"/>
        <c:tickLblSkip val="1"/>
        <c:noMultiLvlLbl val="0"/>
      </c:catAx>
      <c:valAx>
        <c:axId val="-98274387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38432"/>
        <c:crosses val="autoZero"/>
        <c:crossBetween val="between"/>
        <c:minorUnit val="0.5"/>
      </c:valAx>
      <c:valAx>
        <c:axId val="-982735712"/>
        <c:scaling>
          <c:orientation val="minMax"/>
          <c:max val="4"/>
          <c:min val="-2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82741152"/>
        <c:crosses val="max"/>
        <c:crossBetween val="midCat"/>
      </c:valAx>
      <c:valAx>
        <c:axId val="-98274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2358546645083"/>
          <c:y val="0.13950412448443944"/>
          <c:w val="0.77744100723443987"/>
          <c:h val="0.69332395950506176"/>
        </c:manualLayout>
      </c:layout>
      <c:lineChart>
        <c:grouping val="standard"/>
        <c:varyColors val="0"/>
        <c:ser>
          <c:idx val="0"/>
          <c:order val="0"/>
          <c:tx>
            <c:strRef>
              <c:f>'7'!$C$31</c:f>
              <c:strCache>
                <c:ptCount val="1"/>
                <c:pt idx="0">
                  <c:v>monthly history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'7'!$A$32:$A$80</c:f>
              <c:numCache>
                <c:formatCode>General</c:formatCode>
                <c:ptCount val="49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'7'!$C$32:$C$80</c:f>
              <c:numCache>
                <c:formatCode>0.000</c:formatCode>
                <c:ptCount val="49"/>
                <c:pt idx="0">
                  <c:v>92.502857855000002</c:v>
                </c:pt>
                <c:pt idx="1">
                  <c:v>93.905750999000006</c:v>
                </c:pt>
                <c:pt idx="2">
                  <c:v>95.513207700999999</c:v>
                </c:pt>
                <c:pt idx="3">
                  <c:v>95.485861397999997</c:v>
                </c:pt>
                <c:pt idx="4">
                  <c:v>95.893989622999996</c:v>
                </c:pt>
                <c:pt idx="5">
                  <c:v>98.685250917999994</c:v>
                </c:pt>
                <c:pt idx="6">
                  <c:v>98.284027359000007</c:v>
                </c:pt>
                <c:pt idx="7">
                  <c:v>98.089955270000004</c:v>
                </c:pt>
                <c:pt idx="8">
                  <c:v>99.055912805000006</c:v>
                </c:pt>
                <c:pt idx="9">
                  <c:v>97.992992208000004</c:v>
                </c:pt>
                <c:pt idx="10">
                  <c:v>99.282857913000001</c:v>
                </c:pt>
                <c:pt idx="11">
                  <c:v>100.80429354</c:v>
                </c:pt>
                <c:pt idx="12">
                  <c:v>96.830003512999994</c:v>
                </c:pt>
                <c:pt idx="13">
                  <c:v>100.05727491</c:v>
                </c:pt>
                <c:pt idx="14">
                  <c:v>98.646136244999994</c:v>
                </c:pt>
                <c:pt idx="15">
                  <c:v>97.131964865</c:v>
                </c:pt>
                <c:pt idx="16">
                  <c:v>98.343901778000003</c:v>
                </c:pt>
                <c:pt idx="17">
                  <c:v>100.3411657</c:v>
                </c:pt>
                <c:pt idx="18">
                  <c:v>99.472875122000005</c:v>
                </c:pt>
                <c:pt idx="19">
                  <c:v>100.24444081999999</c:v>
                </c:pt>
                <c:pt idx="20">
                  <c:v>100.53293984</c:v>
                </c:pt>
                <c:pt idx="21">
                  <c:v>98.032644511000001</c:v>
                </c:pt>
                <c:pt idx="22">
                  <c:v>99.793679365000003</c:v>
                </c:pt>
                <c:pt idx="23">
                  <c:v>100.64068128</c:v>
                </c:pt>
                <c:pt idx="24">
                  <c:v>97.601734656000005</c:v>
                </c:pt>
                <c:pt idx="25">
                  <c:v>101.4163874</c:v>
                </c:pt>
                <c:pt idx="26">
                  <c:v>100.60276426999999</c:v>
                </c:pt>
                <c:pt idx="27">
                  <c:v>99.487697073000007</c:v>
                </c:pt>
                <c:pt idx="28">
                  <c:v>100.59672703</c:v>
                </c:pt>
                <c:pt idx="29">
                  <c:v>102.16935617999999</c:v>
                </c:pt>
                <c:pt idx="30">
                  <c:v>101.16675239999999</c:v>
                </c:pt>
                <c:pt idx="31">
                  <c:v>101.36556806999999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7-43AA-BFFB-65AF5344FE28}"/>
            </c:ext>
          </c:extLst>
        </c:ser>
        <c:ser>
          <c:idx val="1"/>
          <c:order val="1"/>
          <c:tx>
            <c:strRef>
              <c:f>'7'!$D$31</c:f>
              <c:strCache>
                <c:ptCount val="1"/>
                <c:pt idx="0">
                  <c:v>monthly forecast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'7'!$A$32:$A$80</c:f>
              <c:numCache>
                <c:formatCode>General</c:formatCode>
                <c:ptCount val="49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'7'!$D$32:$D$80</c:f>
              <c:numCache>
                <c:formatCode>0.000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101.36556806999999</c:v>
                </c:pt>
                <c:pt idx="32">
                  <c:v>102.07482937</c:v>
                </c:pt>
                <c:pt idx="33">
                  <c:v>100.63767962</c:v>
                </c:pt>
                <c:pt idx="34">
                  <c:v>101.68121744</c:v>
                </c:pt>
                <c:pt idx="35">
                  <c:v>102.93686525</c:v>
                </c:pt>
                <c:pt idx="36">
                  <c:v>100.31374255999999</c:v>
                </c:pt>
                <c:pt idx="37">
                  <c:v>103.31241892</c:v>
                </c:pt>
                <c:pt idx="38">
                  <c:v>101.90348127</c:v>
                </c:pt>
                <c:pt idx="39">
                  <c:v>101.26922427</c:v>
                </c:pt>
                <c:pt idx="40">
                  <c:v>101.39749983</c:v>
                </c:pt>
                <c:pt idx="41">
                  <c:v>103.08952261</c:v>
                </c:pt>
                <c:pt idx="42">
                  <c:v>102.60072572999999</c:v>
                </c:pt>
                <c:pt idx="43">
                  <c:v>102.70051171</c:v>
                </c:pt>
                <c:pt idx="44">
                  <c:v>103.11726392999999</c:v>
                </c:pt>
                <c:pt idx="45">
                  <c:v>101.61259901</c:v>
                </c:pt>
                <c:pt idx="46">
                  <c:v>102.56178841000001</c:v>
                </c:pt>
                <c:pt idx="47">
                  <c:v>104.15186214000001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7-43AA-BFFB-65AF5344FE28}"/>
            </c:ext>
          </c:extLst>
        </c:ser>
        <c:ser>
          <c:idx val="2"/>
          <c:order val="2"/>
          <c:tx>
            <c:strRef>
              <c:f>'7'!$E$31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'7'!$E$32:$E$79</c:f>
              <c:numCache>
                <c:formatCode>0.000</c:formatCode>
                <c:ptCount val="48"/>
                <c:pt idx="1">
                  <c:v>97.124746465749993</c:v>
                </c:pt>
                <c:pt idx="2">
                  <c:v>97.124746465749993</c:v>
                </c:pt>
                <c:pt idx="3">
                  <c:v>97.124746465749993</c:v>
                </c:pt>
                <c:pt idx="4">
                  <c:v>97.124746465749993</c:v>
                </c:pt>
                <c:pt idx="5">
                  <c:v>97.124746465749993</c:v>
                </c:pt>
                <c:pt idx="6">
                  <c:v>97.124746465749993</c:v>
                </c:pt>
                <c:pt idx="7">
                  <c:v>97.124746465749993</c:v>
                </c:pt>
                <c:pt idx="8">
                  <c:v>97.124746465749993</c:v>
                </c:pt>
                <c:pt idx="9">
                  <c:v>97.124746465749993</c:v>
                </c:pt>
                <c:pt idx="10">
                  <c:v>97.124746465749993</c:v>
                </c:pt>
                <c:pt idx="13">
                  <c:v>99.172308995750015</c:v>
                </c:pt>
                <c:pt idx="14">
                  <c:v>99.172308995750015</c:v>
                </c:pt>
                <c:pt idx="15">
                  <c:v>99.172308995750015</c:v>
                </c:pt>
                <c:pt idx="16">
                  <c:v>99.172308995750015</c:v>
                </c:pt>
                <c:pt idx="17">
                  <c:v>99.172308995750015</c:v>
                </c:pt>
                <c:pt idx="18">
                  <c:v>99.172308995750015</c:v>
                </c:pt>
                <c:pt idx="19">
                  <c:v>99.172308995750015</c:v>
                </c:pt>
                <c:pt idx="20">
                  <c:v>99.172308995750015</c:v>
                </c:pt>
                <c:pt idx="21">
                  <c:v>99.172308995750015</c:v>
                </c:pt>
                <c:pt idx="22">
                  <c:v>99.172308995750015</c:v>
                </c:pt>
                <c:pt idx="25">
                  <c:v>100.97813156324999</c:v>
                </c:pt>
                <c:pt idx="26">
                  <c:v>100.97813156324999</c:v>
                </c:pt>
                <c:pt idx="27">
                  <c:v>100.97813156324999</c:v>
                </c:pt>
                <c:pt idx="28">
                  <c:v>100.97813156324999</c:v>
                </c:pt>
                <c:pt idx="29">
                  <c:v>100.97813156324999</c:v>
                </c:pt>
                <c:pt idx="30">
                  <c:v>100.97813156324999</c:v>
                </c:pt>
                <c:pt idx="31">
                  <c:v>100.97813156324999</c:v>
                </c:pt>
                <c:pt idx="32">
                  <c:v>100.97813156324999</c:v>
                </c:pt>
                <c:pt idx="33">
                  <c:v>100.97813156324999</c:v>
                </c:pt>
                <c:pt idx="34">
                  <c:v>100.97813156324999</c:v>
                </c:pt>
                <c:pt idx="37">
                  <c:v>102.33588669916668</c:v>
                </c:pt>
                <c:pt idx="38">
                  <c:v>102.33588669916668</c:v>
                </c:pt>
                <c:pt idx="39">
                  <c:v>102.33588669916668</c:v>
                </c:pt>
                <c:pt idx="40">
                  <c:v>102.33588669916668</c:v>
                </c:pt>
                <c:pt idx="41">
                  <c:v>102.33588669916668</c:v>
                </c:pt>
                <c:pt idx="42">
                  <c:v>102.33588669916668</c:v>
                </c:pt>
                <c:pt idx="43">
                  <c:v>102.33588669916668</c:v>
                </c:pt>
                <c:pt idx="44">
                  <c:v>102.33588669916668</c:v>
                </c:pt>
                <c:pt idx="45">
                  <c:v>102.33588669916668</c:v>
                </c:pt>
                <c:pt idx="46">
                  <c:v>102.33588669916668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7-43AA-BFFB-65AF5344F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40608"/>
        <c:axId val="-982753664"/>
      </c:lineChart>
      <c:catAx>
        <c:axId val="-9827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7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3664"/>
        <c:crosses val="autoZero"/>
        <c:auto val="1"/>
        <c:lblAlgn val="ctr"/>
        <c:lblOffset val="120"/>
        <c:tickLblSkip val="12"/>
        <c:tickMarkSkip val="12"/>
        <c:noMultiLvlLbl val="0"/>
      </c:catAx>
      <c:valAx>
        <c:axId val="-982753664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0608"/>
        <c:crosses val="autoZero"/>
        <c:crossBetween val="midCat"/>
        <c:majorUnit val="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973284784867786"/>
          <c:y val="0.4547934485602031"/>
          <c:w val="0.53106361348057596"/>
          <c:h val="0.12822681045772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64686086881611E-2"/>
          <c:y val="0.1382274090738658"/>
          <c:w val="0.71845050889080209"/>
          <c:h val="0.679338582677165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'8'!$B$28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'8'!$I$28:$L$28</c:f>
              <c:numCache>
                <c:formatCode>0.0</c:formatCode>
                <c:ptCount val="4"/>
                <c:pt idx="0">
                  <c:v>1.703975505999999</c:v>
                </c:pt>
                <c:pt idx="1">
                  <c:v>0.12032446599999957</c:v>
                </c:pt>
                <c:pt idx="2">
                  <c:v>0.12939748500000192</c:v>
                </c:pt>
                <c:pt idx="3">
                  <c:v>0.15761191200000013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8-44DA-A80E-15A78937FF28}"/>
            </c:ext>
          </c:extLst>
        </c:ser>
        <c:ser>
          <c:idx val="3"/>
          <c:order val="2"/>
          <c:tx>
            <c:strRef>
              <c:f>'8'!$B$33</c:f>
              <c:strCache>
                <c:ptCount val="1"/>
                <c:pt idx="0">
                  <c:v>Other OECD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'8'!$I$33:$L$33</c:f>
              <c:numCache>
                <c:formatCode>0.0</c:formatCode>
                <c:ptCount val="4"/>
                <c:pt idx="0">
                  <c:v>1.0971762109999972</c:v>
                </c:pt>
                <c:pt idx="1">
                  <c:v>0.72164192299999996</c:v>
                </c:pt>
                <c:pt idx="2">
                  <c:v>1.9006498999996069E-2</c:v>
                </c:pt>
                <c:pt idx="3">
                  <c:v>-0.18404702299999798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8-44DA-A80E-15A78937FF28}"/>
            </c:ext>
          </c:extLst>
        </c:ser>
        <c:ser>
          <c:idx val="0"/>
          <c:order val="3"/>
          <c:tx>
            <c:strRef>
              <c:f>'8'!$B$27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'8'!$I$27:$L$27</c:f>
              <c:numCache>
                <c:formatCode>0.0</c:formatCode>
                <c:ptCount val="4"/>
                <c:pt idx="0">
                  <c:v>0.83150288400000072</c:v>
                </c:pt>
                <c:pt idx="1">
                  <c:v>-0.11823300000000003</c:v>
                </c:pt>
                <c:pt idx="2">
                  <c:v>0.77805199999999886</c:v>
                </c:pt>
                <c:pt idx="3">
                  <c:v>0.40352400000000088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8-44DA-A80E-15A78937FF28}"/>
            </c:ext>
          </c:extLst>
        </c:ser>
        <c:ser>
          <c:idx val="2"/>
          <c:order val="4"/>
          <c:tx>
            <c:strRef>
              <c:f>'8'!$B$29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'8'!$I$29:$L$29</c:f>
              <c:numCache>
                <c:formatCode>0.0</c:formatCode>
                <c:ptCount val="4"/>
                <c:pt idx="0">
                  <c:v>0.22149950210000036</c:v>
                </c:pt>
                <c:pt idx="1">
                  <c:v>0.36002156979999977</c:v>
                </c:pt>
                <c:pt idx="2">
                  <c:v>0.2823182819000003</c:v>
                </c:pt>
                <c:pt idx="3">
                  <c:v>0.26786814819999982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8-44DA-A80E-15A78937FF28}"/>
            </c:ext>
          </c:extLst>
        </c:ser>
        <c:ser>
          <c:idx val="4"/>
          <c:order val="5"/>
          <c:tx>
            <c:strRef>
              <c:f>'8'!$B$30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'8'!$I$30:$L$30</c:f>
              <c:numCache>
                <c:formatCode>0.0</c:formatCode>
                <c:ptCount val="4"/>
                <c:pt idx="0">
                  <c:v>0.33758349520000053</c:v>
                </c:pt>
                <c:pt idx="1">
                  <c:v>0.57828550660000033</c:v>
                </c:pt>
                <c:pt idx="2">
                  <c:v>0.18167918309999997</c:v>
                </c:pt>
                <c:pt idx="3">
                  <c:v>0.20180915909999975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8-44DA-A80E-15A78937FF28}"/>
            </c:ext>
          </c:extLst>
        </c:ser>
        <c:ser>
          <c:idx val="6"/>
          <c:order val="6"/>
          <c:tx>
            <c:strRef>
              <c:f>'8'!$B$34</c:f>
              <c:strCache>
                <c:ptCount val="1"/>
                <c:pt idx="0">
                  <c:v>Other non-OECD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'8'!$I$34:$L$34</c:f>
              <c:numCache>
                <c:formatCode>0.0</c:formatCode>
                <c:ptCount val="4"/>
                <c:pt idx="0">
                  <c:v>1.3721364346999962</c:v>
                </c:pt>
                <c:pt idx="1">
                  <c:v>0.35973713059999923</c:v>
                </c:pt>
                <c:pt idx="2">
                  <c:v>0.41797205099999957</c:v>
                </c:pt>
                <c:pt idx="3">
                  <c:v>0.51146909870000101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A8-44DA-A80E-15A78937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30816"/>
        <c:axId val="-982747136"/>
      </c:barChart>
      <c:lineChart>
        <c:grouping val="standard"/>
        <c:varyColors val="0"/>
        <c:ser>
          <c:idx val="5"/>
          <c:order val="0"/>
          <c:tx>
            <c:v>World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252154844379176E-2"/>
                  <c:y val="-3.2647169103862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A8-44DA-A80E-15A78937FF28}"/>
                </c:ext>
              </c:extLst>
            </c:dLbl>
            <c:dLbl>
              <c:idx val="1"/>
              <c:layout>
                <c:manualLayout>
                  <c:x val="-3.2039937953885052E-2"/>
                  <c:y val="-3.2502664439672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A8-44DA-A80E-15A78937FF28}"/>
                </c:ext>
              </c:extLst>
            </c:dLbl>
            <c:dLbl>
              <c:idx val="2"/>
              <c:layout>
                <c:manualLayout>
                  <c:x val="-3.19251825854905E-2"/>
                  <c:y val="-4.8159292588426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A8-44DA-A80E-15A78937FF28}"/>
                </c:ext>
              </c:extLst>
            </c:dLbl>
            <c:dLbl>
              <c:idx val="3"/>
              <c:layout>
                <c:manualLayout>
                  <c:x val="-3.4363995861407773E-2"/>
                  <c:y val="-3.63988876390451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A8-44DA-A80E-15A78937FF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'8'!$I$35:$L$35</c:f>
              <c:numCache>
                <c:formatCode>0.0</c:formatCode>
                <c:ptCount val="4"/>
                <c:pt idx="0">
                  <c:v>5.5638740329999905</c:v>
                </c:pt>
                <c:pt idx="1">
                  <c:v>2.0217775960000068</c:v>
                </c:pt>
                <c:pt idx="2">
                  <c:v>1.8084255010000021</c:v>
                </c:pt>
                <c:pt idx="3">
                  <c:v>1.3582352899999961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A8-44DA-A80E-15A78937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0816"/>
        <c:axId val="-982747136"/>
      </c:lineChart>
      <c:scatterChart>
        <c:scatterStyle val="lineMarker"/>
        <c:varyColors val="0"/>
        <c:ser>
          <c:idx val="7"/>
          <c:order val="7"/>
          <c:tx>
            <c:strRef>
              <c:f>'8'!$C$40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'8'!$B$41:$B$42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'8'!$C$41:$C$42</c:f>
              <c:numCache>
                <c:formatCode>0.00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A8-44DA-A80E-15A78937F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57472"/>
        <c:axId val="-982735168"/>
      </c:scatterChart>
      <c:catAx>
        <c:axId val="-982730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82747136"/>
        <c:crosses val="autoZero"/>
        <c:auto val="1"/>
        <c:lblAlgn val="ctr"/>
        <c:lblOffset val="100"/>
        <c:noMultiLvlLbl val="0"/>
      </c:catAx>
      <c:valAx>
        <c:axId val="-9827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82730816"/>
        <c:crosses val="autoZero"/>
        <c:crossBetween val="between"/>
      </c:valAx>
      <c:valAx>
        <c:axId val="-982735168"/>
        <c:scaling>
          <c:orientation val="minMax"/>
          <c:max val="2"/>
          <c:min val="0"/>
        </c:scaling>
        <c:delete val="0"/>
        <c:axPos val="r"/>
        <c:numFmt formatCode="0.0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82757472"/>
        <c:crosses val="max"/>
        <c:crossBetween val="midCat"/>
      </c:valAx>
      <c:valAx>
        <c:axId val="-98275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84342505967249E-2"/>
          <c:y val="0.19089790750466373"/>
          <c:w val="0.91482308613862295"/>
          <c:h val="0.61219462951746417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'9'!$A$29:$A$112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'9'!$C$29:$C$112</c:f>
              <c:numCache>
                <c:formatCode>0</c:formatCode>
                <c:ptCount val="84"/>
                <c:pt idx="0">
                  <c:v>56.857080994999997</c:v>
                </c:pt>
                <c:pt idx="1">
                  <c:v>56.829870792000001</c:v>
                </c:pt>
                <c:pt idx="2">
                  <c:v>58.561698376999999</c:v>
                </c:pt>
                <c:pt idx="3">
                  <c:v>59.160116725000002</c:v>
                </c:pt>
                <c:pt idx="4">
                  <c:v>57.975640091000002</c:v>
                </c:pt>
                <c:pt idx="5">
                  <c:v>57.926654777000003</c:v>
                </c:pt>
                <c:pt idx="6">
                  <c:v>57.723294823000003</c:v>
                </c:pt>
                <c:pt idx="7">
                  <c:v>58.654620233000003</c:v>
                </c:pt>
                <c:pt idx="8">
                  <c:v>59.36364717</c:v>
                </c:pt>
                <c:pt idx="9">
                  <c:v>58.963680298</c:v>
                </c:pt>
                <c:pt idx="10">
                  <c:v>57.323345795999998</c:v>
                </c:pt>
                <c:pt idx="11">
                  <c:v>59.484986005000003</c:v>
                </c:pt>
                <c:pt idx="12">
                  <c:v>56.857080994999997</c:v>
                </c:pt>
                <c:pt idx="13">
                  <c:v>56.829870792000001</c:v>
                </c:pt>
                <c:pt idx="14">
                  <c:v>58.561698376999999</c:v>
                </c:pt>
                <c:pt idx="15">
                  <c:v>59.160116725000002</c:v>
                </c:pt>
                <c:pt idx="16">
                  <c:v>57.975640091000002</c:v>
                </c:pt>
                <c:pt idx="17">
                  <c:v>57.926654777000003</c:v>
                </c:pt>
                <c:pt idx="18">
                  <c:v>57.723294823000003</c:v>
                </c:pt>
                <c:pt idx="19">
                  <c:v>58.654620233000003</c:v>
                </c:pt>
                <c:pt idx="20">
                  <c:v>59.36364717</c:v>
                </c:pt>
                <c:pt idx="21">
                  <c:v>58.963680298</c:v>
                </c:pt>
                <c:pt idx="22">
                  <c:v>57.323345795999998</c:v>
                </c:pt>
                <c:pt idx="23">
                  <c:v>59.484986005000003</c:v>
                </c:pt>
                <c:pt idx="24">
                  <c:v>56.857080994999997</c:v>
                </c:pt>
                <c:pt idx="25">
                  <c:v>56.829870792000001</c:v>
                </c:pt>
                <c:pt idx="26">
                  <c:v>58.561698376999999</c:v>
                </c:pt>
                <c:pt idx="27">
                  <c:v>59.160116725000002</c:v>
                </c:pt>
                <c:pt idx="28">
                  <c:v>57.975640091000002</c:v>
                </c:pt>
                <c:pt idx="29">
                  <c:v>57.926654777000003</c:v>
                </c:pt>
                <c:pt idx="30">
                  <c:v>57.723294823000003</c:v>
                </c:pt>
                <c:pt idx="31">
                  <c:v>58.654620233000003</c:v>
                </c:pt>
                <c:pt idx="32">
                  <c:v>59.36364717</c:v>
                </c:pt>
                <c:pt idx="33">
                  <c:v>58.963680298</c:v>
                </c:pt>
                <c:pt idx="34">
                  <c:v>57.323345795999998</c:v>
                </c:pt>
                <c:pt idx="35">
                  <c:v>59.484986005000003</c:v>
                </c:pt>
                <c:pt idx="36">
                  <c:v>56.857080994999997</c:v>
                </c:pt>
                <c:pt idx="37">
                  <c:v>56.829870792000001</c:v>
                </c:pt>
                <c:pt idx="38">
                  <c:v>58.561698376999999</c:v>
                </c:pt>
                <c:pt idx="39">
                  <c:v>59.160116725000002</c:v>
                </c:pt>
                <c:pt idx="40">
                  <c:v>57.975640091000002</c:v>
                </c:pt>
                <c:pt idx="41">
                  <c:v>57.926654777000003</c:v>
                </c:pt>
                <c:pt idx="42">
                  <c:v>57.723294823000003</c:v>
                </c:pt>
                <c:pt idx="43">
                  <c:v>58.654620233000003</c:v>
                </c:pt>
                <c:pt idx="44">
                  <c:v>59.36364717</c:v>
                </c:pt>
                <c:pt idx="45">
                  <c:v>58.963680298</c:v>
                </c:pt>
                <c:pt idx="46">
                  <c:v>57.323345795999998</c:v>
                </c:pt>
                <c:pt idx="47">
                  <c:v>59.484986005000003</c:v>
                </c:pt>
                <c:pt idx="48">
                  <c:v>56.857080994999997</c:v>
                </c:pt>
                <c:pt idx="49">
                  <c:v>56.829870792000001</c:v>
                </c:pt>
                <c:pt idx="50">
                  <c:v>58.561698376999999</c:v>
                </c:pt>
                <c:pt idx="51">
                  <c:v>59.160116725000002</c:v>
                </c:pt>
                <c:pt idx="52">
                  <c:v>57.975640091000002</c:v>
                </c:pt>
                <c:pt idx="53">
                  <c:v>57.926654777000003</c:v>
                </c:pt>
                <c:pt idx="54">
                  <c:v>57.723294823000003</c:v>
                </c:pt>
                <c:pt idx="55">
                  <c:v>58.654620233000003</c:v>
                </c:pt>
                <c:pt idx="56">
                  <c:v>59.36364717</c:v>
                </c:pt>
                <c:pt idx="57">
                  <c:v>58.963680298</c:v>
                </c:pt>
                <c:pt idx="58">
                  <c:v>57.323345795999998</c:v>
                </c:pt>
                <c:pt idx="59">
                  <c:v>59.484986005000003</c:v>
                </c:pt>
                <c:pt idx="60">
                  <c:v>56.857080994999997</c:v>
                </c:pt>
                <c:pt idx="61">
                  <c:v>56.829870792000001</c:v>
                </c:pt>
                <c:pt idx="62">
                  <c:v>58.561698376999999</c:v>
                </c:pt>
                <c:pt idx="63">
                  <c:v>59.160116725000002</c:v>
                </c:pt>
                <c:pt idx="64">
                  <c:v>57.975640091000002</c:v>
                </c:pt>
                <c:pt idx="65">
                  <c:v>57.926654777000003</c:v>
                </c:pt>
                <c:pt idx="66">
                  <c:v>57.723294823000003</c:v>
                </c:pt>
                <c:pt idx="67">
                  <c:v>58.654620233000003</c:v>
                </c:pt>
                <c:pt idx="68">
                  <c:v>59.36364717</c:v>
                </c:pt>
                <c:pt idx="69">
                  <c:v>58.963680298</c:v>
                </c:pt>
                <c:pt idx="70">
                  <c:v>57.323345795999998</c:v>
                </c:pt>
                <c:pt idx="71">
                  <c:v>59.484986005000003</c:v>
                </c:pt>
                <c:pt idx="72">
                  <c:v>56.857080994999997</c:v>
                </c:pt>
                <c:pt idx="73">
                  <c:v>56.829870792000001</c:v>
                </c:pt>
                <c:pt idx="74">
                  <c:v>58.561698376999999</c:v>
                </c:pt>
                <c:pt idx="75">
                  <c:v>59.160116725000002</c:v>
                </c:pt>
                <c:pt idx="76">
                  <c:v>57.975640091000002</c:v>
                </c:pt>
                <c:pt idx="77">
                  <c:v>57.926654777000003</c:v>
                </c:pt>
                <c:pt idx="78">
                  <c:v>57.723294823000003</c:v>
                </c:pt>
                <c:pt idx="79">
                  <c:v>58.654620233000003</c:v>
                </c:pt>
                <c:pt idx="80">
                  <c:v>59.36364717</c:v>
                </c:pt>
                <c:pt idx="81">
                  <c:v>58.963680298</c:v>
                </c:pt>
                <c:pt idx="82">
                  <c:v>57.323345795999998</c:v>
                </c:pt>
                <c:pt idx="83">
                  <c:v>59.484986005000003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B-47EA-88BA-85D6641B2F0B}"/>
            </c:ext>
          </c:extLst>
        </c:ser>
        <c:ser>
          <c:idx val="2"/>
          <c:order val="2"/>
          <c:tx>
            <c:v>Normal range</c:v>
          </c:tx>
          <c:spPr>
            <a:solidFill>
              <a:schemeClr val="bg2">
                <a:lumMod val="20000"/>
                <a:lumOff val="80000"/>
                <a:alpha val="80000"/>
              </a:schemeClr>
            </a:solidFill>
            <a:ln>
              <a:solidFill>
                <a:schemeClr val="bg2">
                  <a:lumMod val="20000"/>
                  <a:lumOff val="80000"/>
                </a:schemeClr>
              </a:solidFill>
            </a:ln>
          </c:spPr>
          <c:cat>
            <c:numRef>
              <c:f>'9'!$A$29:$A$112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'9'!$E$29:$E$112</c:f>
              <c:numCache>
                <c:formatCode>0</c:formatCode>
                <c:ptCount val="84"/>
                <c:pt idx="0">
                  <c:v>15.612993003999996</c:v>
                </c:pt>
                <c:pt idx="1">
                  <c:v>11.093897813000005</c:v>
                </c:pt>
                <c:pt idx="2">
                  <c:v>26.356784693999998</c:v>
                </c:pt>
                <c:pt idx="3">
                  <c:v>24.871839298000005</c:v>
                </c:pt>
                <c:pt idx="4">
                  <c:v>21.492387362999992</c:v>
                </c:pt>
                <c:pt idx="5">
                  <c:v>18.11116372</c:v>
                </c:pt>
                <c:pt idx="6">
                  <c:v>19.06200943799999</c:v>
                </c:pt>
                <c:pt idx="7">
                  <c:v>16.54922483899999</c:v>
                </c:pt>
                <c:pt idx="8">
                  <c:v>14.860912171000003</c:v>
                </c:pt>
                <c:pt idx="9">
                  <c:v>13.973692940999996</c:v>
                </c:pt>
                <c:pt idx="10">
                  <c:v>14.591120407000005</c:v>
                </c:pt>
                <c:pt idx="11">
                  <c:v>12.966069601999997</c:v>
                </c:pt>
                <c:pt idx="12">
                  <c:v>15.612993003999996</c:v>
                </c:pt>
                <c:pt idx="13">
                  <c:v>11.093897813000005</c:v>
                </c:pt>
                <c:pt idx="14">
                  <c:v>26.356784693999998</c:v>
                </c:pt>
                <c:pt idx="15">
                  <c:v>24.871839298000005</c:v>
                </c:pt>
                <c:pt idx="16">
                  <c:v>21.492387362999992</c:v>
                </c:pt>
                <c:pt idx="17">
                  <c:v>18.11116372</c:v>
                </c:pt>
                <c:pt idx="18">
                  <c:v>19.06200943799999</c:v>
                </c:pt>
                <c:pt idx="19">
                  <c:v>16.54922483899999</c:v>
                </c:pt>
                <c:pt idx="20">
                  <c:v>14.860912171000003</c:v>
                </c:pt>
                <c:pt idx="21">
                  <c:v>13.973692940999996</c:v>
                </c:pt>
                <c:pt idx="22">
                  <c:v>14.591120407000005</c:v>
                </c:pt>
                <c:pt idx="23">
                  <c:v>12.966069601999997</c:v>
                </c:pt>
                <c:pt idx="24">
                  <c:v>15.612993003999996</c:v>
                </c:pt>
                <c:pt idx="25">
                  <c:v>11.093897813000005</c:v>
                </c:pt>
                <c:pt idx="26">
                  <c:v>26.356784693999998</c:v>
                </c:pt>
                <c:pt idx="27">
                  <c:v>24.871839298000005</c:v>
                </c:pt>
                <c:pt idx="28">
                  <c:v>21.492387362999992</c:v>
                </c:pt>
                <c:pt idx="29">
                  <c:v>18.11116372</c:v>
                </c:pt>
                <c:pt idx="30">
                  <c:v>19.06200943799999</c:v>
                </c:pt>
                <c:pt idx="31">
                  <c:v>16.54922483899999</c:v>
                </c:pt>
                <c:pt idx="32">
                  <c:v>14.860912171000003</c:v>
                </c:pt>
                <c:pt idx="33">
                  <c:v>13.973692940999996</c:v>
                </c:pt>
                <c:pt idx="34">
                  <c:v>14.591120407000005</c:v>
                </c:pt>
                <c:pt idx="35">
                  <c:v>12.966069601999997</c:v>
                </c:pt>
                <c:pt idx="36">
                  <c:v>15.612993003999996</c:v>
                </c:pt>
                <c:pt idx="37">
                  <c:v>11.093897813000005</c:v>
                </c:pt>
                <c:pt idx="38">
                  <c:v>26.356784693999998</c:v>
                </c:pt>
                <c:pt idx="39">
                  <c:v>24.871839298000005</c:v>
                </c:pt>
                <c:pt idx="40">
                  <c:v>21.492387362999992</c:v>
                </c:pt>
                <c:pt idx="41">
                  <c:v>18.11116372</c:v>
                </c:pt>
                <c:pt idx="42">
                  <c:v>19.06200943799999</c:v>
                </c:pt>
                <c:pt idx="43">
                  <c:v>16.54922483899999</c:v>
                </c:pt>
                <c:pt idx="44">
                  <c:v>14.860912171000003</c:v>
                </c:pt>
                <c:pt idx="45">
                  <c:v>13.973692940999996</c:v>
                </c:pt>
                <c:pt idx="46">
                  <c:v>14.591120407000005</c:v>
                </c:pt>
                <c:pt idx="47">
                  <c:v>12.966069601999997</c:v>
                </c:pt>
                <c:pt idx="48">
                  <c:v>15.612993003999996</c:v>
                </c:pt>
                <c:pt idx="49">
                  <c:v>11.093897813000005</c:v>
                </c:pt>
                <c:pt idx="50">
                  <c:v>26.356784693999998</c:v>
                </c:pt>
                <c:pt idx="51">
                  <c:v>24.871839298000005</c:v>
                </c:pt>
                <c:pt idx="52">
                  <c:v>21.492387362999992</c:v>
                </c:pt>
                <c:pt idx="53">
                  <c:v>18.11116372</c:v>
                </c:pt>
                <c:pt idx="54">
                  <c:v>19.06200943799999</c:v>
                </c:pt>
                <c:pt idx="55">
                  <c:v>16.54922483899999</c:v>
                </c:pt>
                <c:pt idx="56">
                  <c:v>14.860912171000003</c:v>
                </c:pt>
                <c:pt idx="57">
                  <c:v>13.973692940999996</c:v>
                </c:pt>
                <c:pt idx="58">
                  <c:v>14.591120407000005</c:v>
                </c:pt>
                <c:pt idx="59">
                  <c:v>12.966069601999997</c:v>
                </c:pt>
                <c:pt idx="60">
                  <c:v>15.612993003999996</c:v>
                </c:pt>
                <c:pt idx="61">
                  <c:v>11.093897813000005</c:v>
                </c:pt>
                <c:pt idx="62">
                  <c:v>26.356784693999998</c:v>
                </c:pt>
                <c:pt idx="63">
                  <c:v>24.871839298000005</c:v>
                </c:pt>
                <c:pt idx="64">
                  <c:v>21.492387362999992</c:v>
                </c:pt>
                <c:pt idx="65">
                  <c:v>18.11116372</c:v>
                </c:pt>
                <c:pt idx="66">
                  <c:v>19.06200943799999</c:v>
                </c:pt>
                <c:pt idx="67">
                  <c:v>16.54922483899999</c:v>
                </c:pt>
                <c:pt idx="68">
                  <c:v>14.860912171000003</c:v>
                </c:pt>
                <c:pt idx="69">
                  <c:v>13.973692940999996</c:v>
                </c:pt>
                <c:pt idx="70">
                  <c:v>14.591120407000005</c:v>
                </c:pt>
                <c:pt idx="71">
                  <c:v>12.966069601999997</c:v>
                </c:pt>
                <c:pt idx="72">
                  <c:v>15.612993003999996</c:v>
                </c:pt>
                <c:pt idx="73">
                  <c:v>11.093897813000005</c:v>
                </c:pt>
                <c:pt idx="74">
                  <c:v>26.356784693999998</c:v>
                </c:pt>
                <c:pt idx="75">
                  <c:v>24.871839298000005</c:v>
                </c:pt>
                <c:pt idx="76">
                  <c:v>21.492387362999992</c:v>
                </c:pt>
                <c:pt idx="77">
                  <c:v>18.11116372</c:v>
                </c:pt>
                <c:pt idx="78">
                  <c:v>19.06200943799999</c:v>
                </c:pt>
                <c:pt idx="79">
                  <c:v>16.54922483899999</c:v>
                </c:pt>
                <c:pt idx="80">
                  <c:v>14.860912171000003</c:v>
                </c:pt>
                <c:pt idx="81">
                  <c:v>13.973692940999996</c:v>
                </c:pt>
                <c:pt idx="82">
                  <c:v>14.591120407000005</c:v>
                </c:pt>
                <c:pt idx="83">
                  <c:v>12.966069601999997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B-47EA-88BA-85D6641B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43328"/>
        <c:axId val="-982730272"/>
      </c:areaChart>
      <c:lineChart>
        <c:grouping val="standard"/>
        <c:varyColors val="0"/>
        <c:ser>
          <c:idx val="0"/>
          <c:order val="0"/>
          <c:tx>
            <c:v>OECD commercial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'9'!$A$29:$A$112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'9'!$B$29:$B$112</c:f>
              <c:numCache>
                <c:formatCode>0.0</c:formatCode>
                <c:ptCount val="84"/>
                <c:pt idx="0">
                  <c:v>59.485181148000002</c:v>
                </c:pt>
                <c:pt idx="1">
                  <c:v>59.244360817999997</c:v>
                </c:pt>
                <c:pt idx="2">
                  <c:v>59.773893387999998</c:v>
                </c:pt>
                <c:pt idx="3">
                  <c:v>59.727488913000002</c:v>
                </c:pt>
                <c:pt idx="4">
                  <c:v>59.058111981000003</c:v>
                </c:pt>
                <c:pt idx="5">
                  <c:v>58.013406828000001</c:v>
                </c:pt>
                <c:pt idx="6">
                  <c:v>57.723294823000003</c:v>
                </c:pt>
                <c:pt idx="7">
                  <c:v>60.333970909999998</c:v>
                </c:pt>
                <c:pt idx="8">
                  <c:v>59.36364717</c:v>
                </c:pt>
                <c:pt idx="9">
                  <c:v>59.321942288999999</c:v>
                </c:pt>
                <c:pt idx="10">
                  <c:v>60.498705852999997</c:v>
                </c:pt>
                <c:pt idx="11">
                  <c:v>59.615686431999997</c:v>
                </c:pt>
                <c:pt idx="12">
                  <c:v>59.317944517000001</c:v>
                </c:pt>
                <c:pt idx="13">
                  <c:v>61.130426745000001</c:v>
                </c:pt>
                <c:pt idx="14">
                  <c:v>60.145470093</c:v>
                </c:pt>
                <c:pt idx="15">
                  <c:v>61.303476271000001</c:v>
                </c:pt>
                <c:pt idx="16">
                  <c:v>61.385141417</c:v>
                </c:pt>
                <c:pt idx="17">
                  <c:v>60.098408536999997</c:v>
                </c:pt>
                <c:pt idx="18">
                  <c:v>60.207395318000003</c:v>
                </c:pt>
                <c:pt idx="19">
                  <c:v>62.503715657000001</c:v>
                </c:pt>
                <c:pt idx="20">
                  <c:v>61.256274675999997</c:v>
                </c:pt>
                <c:pt idx="21">
                  <c:v>60.093885618000002</c:v>
                </c:pt>
                <c:pt idx="22">
                  <c:v>60.412973422999997</c:v>
                </c:pt>
                <c:pt idx="23">
                  <c:v>62.446831375999999</c:v>
                </c:pt>
                <c:pt idx="24">
                  <c:v>61.486367860000001</c:v>
                </c:pt>
                <c:pt idx="25">
                  <c:v>66.544726976000007</c:v>
                </c:pt>
                <c:pt idx="26">
                  <c:v>84.918483070999997</c:v>
                </c:pt>
                <c:pt idx="27">
                  <c:v>84.031956023000006</c:v>
                </c:pt>
                <c:pt idx="28">
                  <c:v>79.468027453999994</c:v>
                </c:pt>
                <c:pt idx="29">
                  <c:v>76.037818497000004</c:v>
                </c:pt>
                <c:pt idx="30">
                  <c:v>76.785304260999993</c:v>
                </c:pt>
                <c:pt idx="31">
                  <c:v>75.203845071999993</c:v>
                </c:pt>
                <c:pt idx="32">
                  <c:v>74.224559341000003</c:v>
                </c:pt>
                <c:pt idx="33">
                  <c:v>72.937373238999996</c:v>
                </c:pt>
                <c:pt idx="34">
                  <c:v>71.914466203000003</c:v>
                </c:pt>
                <c:pt idx="35">
                  <c:v>72.451055607000001</c:v>
                </c:pt>
                <c:pt idx="36">
                  <c:v>72.470073998999993</c:v>
                </c:pt>
                <c:pt idx="37">
                  <c:v>67.923768605000006</c:v>
                </c:pt>
                <c:pt idx="38">
                  <c:v>67.304312461999999</c:v>
                </c:pt>
                <c:pt idx="39">
                  <c:v>67.241526884999999</c:v>
                </c:pt>
                <c:pt idx="40">
                  <c:v>64.281217744000003</c:v>
                </c:pt>
                <c:pt idx="41">
                  <c:v>63.013028419999998</c:v>
                </c:pt>
                <c:pt idx="42">
                  <c:v>62.178261181000003</c:v>
                </c:pt>
                <c:pt idx="43">
                  <c:v>61.014482332999997</c:v>
                </c:pt>
                <c:pt idx="44">
                  <c:v>59.839370948000003</c:v>
                </c:pt>
                <c:pt idx="45">
                  <c:v>58.963680298</c:v>
                </c:pt>
                <c:pt idx="46">
                  <c:v>57.323345795999998</c:v>
                </c:pt>
                <c:pt idx="47">
                  <c:v>59.484986005000003</c:v>
                </c:pt>
                <c:pt idx="48">
                  <c:v>56.857080994999997</c:v>
                </c:pt>
                <c:pt idx="49">
                  <c:v>56.829870792000001</c:v>
                </c:pt>
                <c:pt idx="50">
                  <c:v>58.561698376999999</c:v>
                </c:pt>
                <c:pt idx="51">
                  <c:v>59.160116725000002</c:v>
                </c:pt>
                <c:pt idx="52">
                  <c:v>57.975640091000002</c:v>
                </c:pt>
                <c:pt idx="53">
                  <c:v>57.926654777000003</c:v>
                </c:pt>
                <c:pt idx="54">
                  <c:v>58.170916208999998</c:v>
                </c:pt>
                <c:pt idx="55">
                  <c:v>58.654620233000003</c:v>
                </c:pt>
                <c:pt idx="56">
                  <c:v>60.810244437000001</c:v>
                </c:pt>
                <c:pt idx="57">
                  <c:v>60.226111003</c:v>
                </c:pt>
                <c:pt idx="58">
                  <c:v>60.379557167999998</c:v>
                </c:pt>
                <c:pt idx="59">
                  <c:v>63.099629385</c:v>
                </c:pt>
                <c:pt idx="60">
                  <c:v>61.208441225999998</c:v>
                </c:pt>
                <c:pt idx="61">
                  <c:v>61.190643623</c:v>
                </c:pt>
                <c:pt idx="62">
                  <c:v>61.594449034</c:v>
                </c:pt>
                <c:pt idx="63">
                  <c:v>61.976077074000003</c:v>
                </c:pt>
                <c:pt idx="64">
                  <c:v>60.932752825999998</c:v>
                </c:pt>
                <c:pt idx="65">
                  <c:v>61.637372235000001</c:v>
                </c:pt>
                <c:pt idx="66">
                  <c:v>60.957483813000003</c:v>
                </c:pt>
                <c:pt idx="67">
                  <c:v>60.583170752000001</c:v>
                </c:pt>
                <c:pt idx="68">
                  <c:v>60.432227054999998</c:v>
                </c:pt>
                <c:pt idx="69">
                  <c:v>60.457305878</c:v>
                </c:pt>
                <c:pt idx="70">
                  <c:v>59.941083489</c:v>
                </c:pt>
                <c:pt idx="71">
                  <c:v>61.938082669000003</c:v>
                </c:pt>
                <c:pt idx="72">
                  <c:v>60.399808035</c:v>
                </c:pt>
                <c:pt idx="73">
                  <c:v>60.946309214000003</c:v>
                </c:pt>
                <c:pt idx="74">
                  <c:v>61.909570045999999</c:v>
                </c:pt>
                <c:pt idx="75">
                  <c:v>62.799779139999998</c:v>
                </c:pt>
                <c:pt idx="76">
                  <c:v>61.958759649000001</c:v>
                </c:pt>
                <c:pt idx="77">
                  <c:v>61.739255278999998</c:v>
                </c:pt>
                <c:pt idx="78">
                  <c:v>61.287816812999999</c:v>
                </c:pt>
                <c:pt idx="79">
                  <c:v>61.836945104999998</c:v>
                </c:pt>
                <c:pt idx="80">
                  <c:v>61.906924488999998</c:v>
                </c:pt>
                <c:pt idx="81">
                  <c:v>62.181018717000001</c:v>
                </c:pt>
                <c:pt idx="82">
                  <c:v>61.564654943000001</c:v>
                </c:pt>
                <c:pt idx="83">
                  <c:v>63.561654124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B-47EA-88BA-85D6641B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3328"/>
        <c:axId val="-982730272"/>
      </c:lineChart>
      <c:scatterChart>
        <c:scatterStyle val="lineMarker"/>
        <c:varyColors val="0"/>
        <c:ser>
          <c:idx val="3"/>
          <c:order val="3"/>
          <c:tx>
            <c:strRef>
              <c:f>'9'!$B$116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4B-47EA-88BA-85D6641B2F0B}"/>
                </c:ext>
              </c:extLst>
            </c:dLbl>
            <c:dLbl>
              <c:idx val="1"/>
              <c:layout>
                <c:manualLayout>
                  <c:x val="-2.5282815257848868E-3"/>
                  <c:y val="0.4125139162552350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4B-47EA-88BA-85D6641B2F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'9'!$A$117:$A$118</c:f>
              <c:numCache>
                <c:formatCode>0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xVal>
          <c:yVal>
            <c:numRef>
              <c:f>'9'!$B$117:$B$118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4B-47EA-88BA-85D6641B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39520"/>
        <c:axId val="-982756928"/>
      </c:scatterChart>
      <c:dateAx>
        <c:axId val="-9827433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 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982730272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982730272"/>
        <c:scaling>
          <c:orientation val="minMax"/>
          <c:max val="100"/>
          <c:min val="3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982743328"/>
        <c:crosses val="autoZero"/>
        <c:crossBetween val="between"/>
      </c:valAx>
      <c:valAx>
        <c:axId val="-982739520"/>
        <c:scaling>
          <c:orientation val="minMax"/>
          <c:max val="84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982756928"/>
        <c:crosses val="max"/>
        <c:crossBetween val="midCat"/>
      </c:valAx>
      <c:valAx>
        <c:axId val="-9827569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8273952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>
                <a:effectLst/>
              </a:rPr>
              <a:t>Estimated unplanned liquid</a:t>
            </a:r>
            <a:r>
              <a:rPr lang="en-US" sz="1000" b="1" baseline="0">
                <a:effectLst/>
              </a:rPr>
              <a:t> fuels production outages among OPEC and non-OPEC producers </a:t>
            </a:r>
            <a:endParaRPr lang="en-US" sz="1000">
              <a:effectLst/>
            </a:endParaRPr>
          </a:p>
          <a:p>
            <a:pPr algn="l">
              <a:defRPr/>
            </a:pPr>
            <a:r>
              <a:rPr lang="en-US" sz="1000" b="0" baseline="0">
                <a:effectLst/>
              </a:rPr>
              <a:t>million barrels per day</a:t>
            </a:r>
            <a:endParaRPr lang="en-US" sz="1000" b="0">
              <a:effectLst/>
            </a:endParaRPr>
          </a:p>
        </c:rich>
      </c:tx>
      <c:layout>
        <c:manualLayout>
          <c:xMode val="edge"/>
          <c:yMode val="edge"/>
          <c:x val="2.6086140274132402E-2"/>
          <c:y val="1.17463470446618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70188101487314E-2"/>
          <c:y val="0.17846285864115619"/>
          <c:w val="0.74249052201808097"/>
          <c:h val="0.6241067242982114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'10'!$C$27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'10'!$C$28:$C$63</c:f>
              <c:numCache>
                <c:formatCode>0.000</c:formatCode>
                <c:ptCount val="36"/>
                <c:pt idx="0">
                  <c:v>0.15</c:v>
                </c:pt>
                <c:pt idx="1">
                  <c:v>0.11</c:v>
                </c:pt>
                <c:pt idx="2">
                  <c:v>0.09</c:v>
                </c:pt>
                <c:pt idx="3">
                  <c:v>0.16</c:v>
                </c:pt>
                <c:pt idx="4">
                  <c:v>0.13</c:v>
                </c:pt>
                <c:pt idx="5">
                  <c:v>0.12</c:v>
                </c:pt>
                <c:pt idx="6">
                  <c:v>0.11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0.25</c:v>
                </c:pt>
                <c:pt idx="12">
                  <c:v>0.32</c:v>
                </c:pt>
                <c:pt idx="13">
                  <c:v>0.17</c:v>
                </c:pt>
                <c:pt idx="14">
                  <c:v>0.22</c:v>
                </c:pt>
                <c:pt idx="15">
                  <c:v>0.39</c:v>
                </c:pt>
                <c:pt idx="16">
                  <c:v>0.56999999999999995</c:v>
                </c:pt>
                <c:pt idx="17">
                  <c:v>0.65</c:v>
                </c:pt>
                <c:pt idx="18">
                  <c:v>0.7</c:v>
                </c:pt>
                <c:pt idx="19">
                  <c:v>0.18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0.19</c:v>
                </c:pt>
                <c:pt idx="23">
                  <c:v>0.15</c:v>
                </c:pt>
                <c:pt idx="24">
                  <c:v>0.17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0.16</c:v>
                </c:pt>
                <c:pt idx="28">
                  <c:v>0.15</c:v>
                </c:pt>
                <c:pt idx="29">
                  <c:v>0.15</c:v>
                </c:pt>
                <c:pt idx="30">
                  <c:v>0.17</c:v>
                </c:pt>
                <c:pt idx="31">
                  <c:v>0.17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F0C-9C24-99C10382D7C2}"/>
            </c:ext>
          </c:extLst>
        </c:ser>
        <c:ser>
          <c:idx val="2"/>
          <c:order val="1"/>
          <c:tx>
            <c:strRef>
              <c:f>'10'!$D$27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'10'!$D$28:$D$63</c:f>
              <c:numCache>
                <c:formatCode>0.000</c:formatCode>
                <c:ptCount val="36"/>
                <c:pt idx="0">
                  <c:v>0.44</c:v>
                </c:pt>
                <c:pt idx="1">
                  <c:v>0.16</c:v>
                </c:pt>
                <c:pt idx="2">
                  <c:v>0.16</c:v>
                </c:pt>
                <c:pt idx="3">
                  <c:v>0.18</c:v>
                </c:pt>
                <c:pt idx="4">
                  <c:v>0.16</c:v>
                </c:pt>
                <c:pt idx="5">
                  <c:v>0.18</c:v>
                </c:pt>
                <c:pt idx="6">
                  <c:v>0.16</c:v>
                </c:pt>
                <c:pt idx="7">
                  <c:v>0.31</c:v>
                </c:pt>
                <c:pt idx="8">
                  <c:v>0.17</c:v>
                </c:pt>
                <c:pt idx="9">
                  <c:v>0.19</c:v>
                </c:pt>
                <c:pt idx="10">
                  <c:v>0.23</c:v>
                </c:pt>
                <c:pt idx="11">
                  <c:v>0.2</c:v>
                </c:pt>
                <c:pt idx="12">
                  <c:v>0.19</c:v>
                </c:pt>
                <c:pt idx="13">
                  <c:v>0.17</c:v>
                </c:pt>
                <c:pt idx="14">
                  <c:v>0.32500000000000001</c:v>
                </c:pt>
                <c:pt idx="15">
                  <c:v>0.32</c:v>
                </c:pt>
                <c:pt idx="16">
                  <c:v>0.38</c:v>
                </c:pt>
                <c:pt idx="17">
                  <c:v>0.37</c:v>
                </c:pt>
                <c:pt idx="18">
                  <c:v>0.53</c:v>
                </c:pt>
                <c:pt idx="19">
                  <c:v>0.63</c:v>
                </c:pt>
                <c:pt idx="20">
                  <c:v>0.57999999999999996</c:v>
                </c:pt>
                <c:pt idx="21">
                  <c:v>0.53</c:v>
                </c:pt>
                <c:pt idx="22">
                  <c:v>0.44</c:v>
                </c:pt>
                <c:pt idx="23">
                  <c:v>0.41</c:v>
                </c:pt>
                <c:pt idx="24">
                  <c:v>0.35</c:v>
                </c:pt>
                <c:pt idx="25">
                  <c:v>0.28999999999999998</c:v>
                </c:pt>
                <c:pt idx="26">
                  <c:v>0.3</c:v>
                </c:pt>
                <c:pt idx="27">
                  <c:v>0.49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0.42</c:v>
                </c:pt>
                <c:pt idx="31">
                  <c:v>0.35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8-4F0C-9C24-99C10382D7C2}"/>
            </c:ext>
          </c:extLst>
        </c:ser>
        <c:ser>
          <c:idx val="3"/>
          <c:order val="2"/>
          <c:tx>
            <c:strRef>
              <c:f>'10'!$E$27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'10'!$E$28:$E$63</c:f>
              <c:numCache>
                <c:formatCode>0.000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7.4999999999999997E-3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8.0000000000000002E-3</c:v>
                </c:pt>
                <c:pt idx="14">
                  <c:v>6.0000000000000001E-3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6.336E-2</c:v>
                </c:pt>
                <c:pt idx="27">
                  <c:v>0.36975000000000002</c:v>
                </c:pt>
                <c:pt idx="28">
                  <c:v>0.36975000000000002</c:v>
                </c:pt>
                <c:pt idx="29">
                  <c:v>0.36975000000000002</c:v>
                </c:pt>
                <c:pt idx="30">
                  <c:v>0.36975000000000002</c:v>
                </c:pt>
                <c:pt idx="31">
                  <c:v>0.36975000000000002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8-4F0C-9C24-99C10382D7C2}"/>
            </c:ext>
          </c:extLst>
        </c:ser>
        <c:ser>
          <c:idx val="4"/>
          <c:order val="3"/>
          <c:tx>
            <c:strRef>
              <c:f>'10'!$F$27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'10'!$F$28:$F$63</c:f>
              <c:numCache>
                <c:formatCode>0.000</c:formatCode>
                <c:ptCount val="36"/>
                <c:pt idx="0">
                  <c:v>0.127</c:v>
                </c:pt>
                <c:pt idx="1">
                  <c:v>0.127</c:v>
                </c:pt>
                <c:pt idx="2">
                  <c:v>0.12</c:v>
                </c:pt>
                <c:pt idx="3">
                  <c:v>0.11899999999999999</c:v>
                </c:pt>
                <c:pt idx="4">
                  <c:v>0.115</c:v>
                </c:pt>
                <c:pt idx="5">
                  <c:v>0.115</c:v>
                </c:pt>
                <c:pt idx="6">
                  <c:v>0.123</c:v>
                </c:pt>
                <c:pt idx="7">
                  <c:v>0.123</c:v>
                </c:pt>
                <c:pt idx="8">
                  <c:v>0.12</c:v>
                </c:pt>
                <c:pt idx="9">
                  <c:v>9.8000000000000004E-2</c:v>
                </c:pt>
                <c:pt idx="10">
                  <c:v>9.8000000000000004E-2</c:v>
                </c:pt>
                <c:pt idx="11">
                  <c:v>9.8000000000000004E-2</c:v>
                </c:pt>
                <c:pt idx="12">
                  <c:v>9.1999999999999998E-2</c:v>
                </c:pt>
                <c:pt idx="13">
                  <c:v>9.8000000000000004E-2</c:v>
                </c:pt>
                <c:pt idx="14">
                  <c:v>9.9000000000000005E-2</c:v>
                </c:pt>
                <c:pt idx="15">
                  <c:v>8.6999999999999994E-2</c:v>
                </c:pt>
                <c:pt idx="16">
                  <c:v>0.112</c:v>
                </c:pt>
                <c:pt idx="17">
                  <c:v>0.10199999999999999</c:v>
                </c:pt>
                <c:pt idx="18">
                  <c:v>0.106</c:v>
                </c:pt>
                <c:pt idx="19">
                  <c:v>0.09</c:v>
                </c:pt>
                <c:pt idx="20">
                  <c:v>0.1</c:v>
                </c:pt>
                <c:pt idx="21">
                  <c:v>8.5999999999999993E-2</c:v>
                </c:pt>
                <c:pt idx="22">
                  <c:v>9.4E-2</c:v>
                </c:pt>
                <c:pt idx="23">
                  <c:v>0.10299999999999999</c:v>
                </c:pt>
                <c:pt idx="24">
                  <c:v>9.5000000000000001E-2</c:v>
                </c:pt>
                <c:pt idx="25">
                  <c:v>8.4000000000000005E-2</c:v>
                </c:pt>
                <c:pt idx="26">
                  <c:v>8.4000000000000005E-2</c:v>
                </c:pt>
                <c:pt idx="27">
                  <c:v>8.4000000000000005E-2</c:v>
                </c:pt>
                <c:pt idx="28">
                  <c:v>0.08</c:v>
                </c:pt>
                <c:pt idx="29">
                  <c:v>8.8999999999999996E-2</c:v>
                </c:pt>
                <c:pt idx="30">
                  <c:v>0.105</c:v>
                </c:pt>
                <c:pt idx="31">
                  <c:v>0.14000000000000001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8-4F0C-9C24-99C10382D7C2}"/>
            </c:ext>
          </c:extLst>
        </c:ser>
        <c:ser>
          <c:idx val="0"/>
          <c:order val="4"/>
          <c:tx>
            <c:strRef>
              <c:f>'10'!$B$27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'10'!$B$28:$B$63</c:f>
              <c:numCache>
                <c:formatCode>0.000</c:formatCode>
                <c:ptCount val="36"/>
                <c:pt idx="0">
                  <c:v>1.75</c:v>
                </c:pt>
                <c:pt idx="1">
                  <c:v>1.6</c:v>
                </c:pt>
                <c:pt idx="2">
                  <c:v>1.5</c:v>
                </c:pt>
                <c:pt idx="3">
                  <c:v>1.35</c:v>
                </c:pt>
                <c:pt idx="4">
                  <c:v>1.35</c:v>
                </c:pt>
                <c:pt idx="5">
                  <c:v>1.3</c:v>
                </c:pt>
                <c:pt idx="6">
                  <c:v>1.3</c:v>
                </c:pt>
                <c:pt idx="7">
                  <c:v>1.35</c:v>
                </c:pt>
                <c:pt idx="8">
                  <c:v>1.35</c:v>
                </c:pt>
                <c:pt idx="9">
                  <c:v>1.35</c:v>
                </c:pt>
                <c:pt idx="10">
                  <c:v>1.35</c:v>
                </c:pt>
                <c:pt idx="11">
                  <c:v>1.35</c:v>
                </c:pt>
                <c:pt idx="12">
                  <c:v>1.3</c:v>
                </c:pt>
                <c:pt idx="13">
                  <c:v>1.25</c:v>
                </c:pt>
                <c:pt idx="14">
                  <c:v>1.2</c:v>
                </c:pt>
                <c:pt idx="15">
                  <c:v>1.2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1.25</c:v>
                </c:pt>
                <c:pt idx="20">
                  <c:v>1.27</c:v>
                </c:pt>
                <c:pt idx="21">
                  <c:v>1.25</c:v>
                </c:pt>
                <c:pt idx="22">
                  <c:v>1.24</c:v>
                </c:pt>
                <c:pt idx="23">
                  <c:v>1.24</c:v>
                </c:pt>
                <c:pt idx="24">
                  <c:v>1.25</c:v>
                </c:pt>
                <c:pt idx="25">
                  <c:v>1.2</c:v>
                </c:pt>
                <c:pt idx="26">
                  <c:v>1.1499999999999999</c:v>
                </c:pt>
                <c:pt idx="27">
                  <c:v>1.1200000000000001</c:v>
                </c:pt>
                <c:pt idx="28">
                  <c:v>1.05</c:v>
                </c:pt>
                <c:pt idx="29">
                  <c:v>1.02</c:v>
                </c:pt>
                <c:pt idx="30">
                  <c:v>0.95</c:v>
                </c:pt>
                <c:pt idx="31">
                  <c:v>0.9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F8-4F0C-9C24-99C10382D7C2}"/>
            </c:ext>
          </c:extLst>
        </c:ser>
        <c:ser>
          <c:idx val="5"/>
          <c:order val="5"/>
          <c:tx>
            <c:v>Saudi Arabia</c:v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'10'!$G$28:$G$63</c:f>
              <c:numCache>
                <c:formatCode>0.000</c:formatCode>
                <c:ptCount val="36"/>
                <c:pt idx="0">
                  <c:v>0.127</c:v>
                </c:pt>
                <c:pt idx="1">
                  <c:v>0.127</c:v>
                </c:pt>
                <c:pt idx="2">
                  <c:v>0.12</c:v>
                </c:pt>
                <c:pt idx="3">
                  <c:v>0.11899999999999999</c:v>
                </c:pt>
                <c:pt idx="4">
                  <c:v>0.115</c:v>
                </c:pt>
                <c:pt idx="5">
                  <c:v>0.115</c:v>
                </c:pt>
                <c:pt idx="6">
                  <c:v>0.123</c:v>
                </c:pt>
                <c:pt idx="7">
                  <c:v>0.123</c:v>
                </c:pt>
                <c:pt idx="8">
                  <c:v>0.12</c:v>
                </c:pt>
                <c:pt idx="9">
                  <c:v>9.8000000000000004E-2</c:v>
                </c:pt>
                <c:pt idx="10">
                  <c:v>9.8000000000000004E-2</c:v>
                </c:pt>
                <c:pt idx="11">
                  <c:v>9.8000000000000004E-2</c:v>
                </c:pt>
                <c:pt idx="12">
                  <c:v>9.1999999999999998E-2</c:v>
                </c:pt>
                <c:pt idx="13">
                  <c:v>9.8000000000000004E-2</c:v>
                </c:pt>
                <c:pt idx="14">
                  <c:v>9.9000000000000005E-2</c:v>
                </c:pt>
                <c:pt idx="15">
                  <c:v>8.6999999999999994E-2</c:v>
                </c:pt>
                <c:pt idx="16">
                  <c:v>0.112</c:v>
                </c:pt>
                <c:pt idx="17">
                  <c:v>0.10199999999999999</c:v>
                </c:pt>
                <c:pt idx="18">
                  <c:v>0.106</c:v>
                </c:pt>
                <c:pt idx="19">
                  <c:v>0.09</c:v>
                </c:pt>
                <c:pt idx="20">
                  <c:v>0.1</c:v>
                </c:pt>
                <c:pt idx="21">
                  <c:v>8.5999999999999993E-2</c:v>
                </c:pt>
                <c:pt idx="22">
                  <c:v>9.4E-2</c:v>
                </c:pt>
                <c:pt idx="23">
                  <c:v>0.10299999999999999</c:v>
                </c:pt>
                <c:pt idx="24">
                  <c:v>9.5000000000000001E-2</c:v>
                </c:pt>
                <c:pt idx="25">
                  <c:v>8.4000000000000005E-2</c:v>
                </c:pt>
                <c:pt idx="26">
                  <c:v>8.4000000000000005E-2</c:v>
                </c:pt>
                <c:pt idx="27">
                  <c:v>8.4000000000000005E-2</c:v>
                </c:pt>
                <c:pt idx="28">
                  <c:v>0.08</c:v>
                </c:pt>
                <c:pt idx="29">
                  <c:v>8.8999999999999996E-2</c:v>
                </c:pt>
                <c:pt idx="30">
                  <c:v>0.105</c:v>
                </c:pt>
                <c:pt idx="31">
                  <c:v>0.14000000000000001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F8-4F0C-9C24-99C10382D7C2}"/>
            </c:ext>
          </c:extLst>
        </c:ser>
        <c:ser>
          <c:idx val="9"/>
          <c:order val="6"/>
          <c:tx>
            <c:strRef>
              <c:f>'10'!$H$27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'10'!$H$28:$H$63</c:f>
              <c:numCache>
                <c:formatCode>0.000</c:formatCode>
                <c:ptCount val="36"/>
                <c:pt idx="0">
                  <c:v>0.27</c:v>
                </c:pt>
                <c:pt idx="1">
                  <c:v>0.23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0.23499999999999999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0.17</c:v>
                </c:pt>
                <c:pt idx="10">
                  <c:v>0.09</c:v>
                </c:pt>
                <c:pt idx="11">
                  <c:v>0.02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4.4999999999999998E-2</c:v>
                </c:pt>
                <c:pt idx="15">
                  <c:v>0.02</c:v>
                </c:pt>
                <c:pt idx="16">
                  <c:v>0.05</c:v>
                </c:pt>
                <c:pt idx="17">
                  <c:v>7.0000000000000007E-2</c:v>
                </c:pt>
                <c:pt idx="18">
                  <c:v>0.15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0.05</c:v>
                </c:pt>
                <c:pt idx="22">
                  <c:v>0.1</c:v>
                </c:pt>
                <c:pt idx="23">
                  <c:v>0.1</c:v>
                </c:pt>
                <c:pt idx="24">
                  <c:v>0.05</c:v>
                </c:pt>
                <c:pt idx="25">
                  <c:v>0.1</c:v>
                </c:pt>
                <c:pt idx="26">
                  <c:v>7.0000000000000007E-2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1.4999999999999999E-2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F8-4F0C-9C24-99C10382D7C2}"/>
            </c:ext>
          </c:extLst>
        </c:ser>
        <c:ser>
          <c:idx val="11"/>
          <c:order val="7"/>
          <c:tx>
            <c:strRef>
              <c:f>'10'!$N$27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'10'!$N$28:$N$63</c:f>
              <c:numCache>
                <c:formatCode>0.000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4.3999999999999997E-2</c:v>
                </c:pt>
                <c:pt idx="15">
                  <c:v>1.01</c:v>
                </c:pt>
                <c:pt idx="16">
                  <c:v>0.86499999999999999</c:v>
                </c:pt>
                <c:pt idx="17">
                  <c:v>0.35499999999999998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0.32500000000000001</c:v>
                </c:pt>
                <c:pt idx="22">
                  <c:v>0.17499999999999999</c:v>
                </c:pt>
                <c:pt idx="23">
                  <c:v>0.2</c:v>
                </c:pt>
                <c:pt idx="24">
                  <c:v>0.22500000000000001</c:v>
                </c:pt>
                <c:pt idx="25">
                  <c:v>7.4999999999999997E-2</c:v>
                </c:pt>
                <c:pt idx="26">
                  <c:v>0.375</c:v>
                </c:pt>
                <c:pt idx="27">
                  <c:v>0.47499999999999998</c:v>
                </c:pt>
                <c:pt idx="28">
                  <c:v>0.67500000000000004</c:v>
                </c:pt>
                <c:pt idx="29">
                  <c:v>0.67500000000000004</c:v>
                </c:pt>
                <c:pt idx="30">
                  <c:v>0.67500000000000004</c:v>
                </c:pt>
                <c:pt idx="31">
                  <c:v>0.7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F8-4F0C-9C24-99C10382D7C2}"/>
            </c:ext>
          </c:extLst>
        </c:ser>
        <c:ser>
          <c:idx val="6"/>
          <c:order val="8"/>
          <c:tx>
            <c:strRef>
              <c:f>'10'!$L$27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'10'!$L$28:$L$63</c:f>
              <c:numCache>
                <c:formatCode>0.000</c:formatCode>
                <c:ptCount val="36"/>
                <c:pt idx="0">
                  <c:v>0.04</c:v>
                </c:pt>
                <c:pt idx="1">
                  <c:v>0</c:v>
                </c:pt>
                <c:pt idx="2">
                  <c:v>2.5000000000000001E-2</c:v>
                </c:pt>
                <c:pt idx="3">
                  <c:v>0.37</c:v>
                </c:pt>
                <c:pt idx="4">
                  <c:v>0.2</c:v>
                </c:pt>
                <c:pt idx="5">
                  <c:v>0.115</c:v>
                </c:pt>
                <c:pt idx="6">
                  <c:v>0</c:v>
                </c:pt>
                <c:pt idx="7">
                  <c:v>0.215</c:v>
                </c:pt>
                <c:pt idx="8">
                  <c:v>0.25</c:v>
                </c:pt>
                <c:pt idx="9">
                  <c:v>0.03</c:v>
                </c:pt>
                <c:pt idx="10">
                  <c:v>0</c:v>
                </c:pt>
                <c:pt idx="11">
                  <c:v>0.23799999999999999</c:v>
                </c:pt>
                <c:pt idx="12">
                  <c:v>0.4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4.1000000000000002E-2</c:v>
                </c:pt>
                <c:pt idx="30">
                  <c:v>2.5000000000000001E-2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F8-4F0C-9C24-99C10382D7C2}"/>
            </c:ext>
          </c:extLst>
        </c:ser>
        <c:ser>
          <c:idx val="8"/>
          <c:order val="9"/>
          <c:tx>
            <c:strRef>
              <c:f>'10'!$M$27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9F8-4F0C-9C24-99C10382D7C2}"/>
              </c:ext>
            </c:extLst>
          </c:dPt>
          <c:val>
            <c:numRef>
              <c:f>'10'!$M$28:$M$63</c:f>
              <c:numCache>
                <c:formatCode>0.000</c:formatCode>
                <c:ptCount val="36"/>
                <c:pt idx="0">
                  <c:v>7.8E-2</c:v>
                </c:pt>
                <c:pt idx="1">
                  <c:v>1.121</c:v>
                </c:pt>
                <c:pt idx="2">
                  <c:v>6.5000000000000002E-2</c:v>
                </c:pt>
                <c:pt idx="3">
                  <c:v>0.10199999999999999</c:v>
                </c:pt>
                <c:pt idx="4">
                  <c:v>7.0000000000000007E-2</c:v>
                </c:pt>
                <c:pt idx="5">
                  <c:v>6.2E-2</c:v>
                </c:pt>
                <c:pt idx="6">
                  <c:v>0</c:v>
                </c:pt>
                <c:pt idx="7">
                  <c:v>0.28000000000000003</c:v>
                </c:pt>
                <c:pt idx="8">
                  <c:v>0.8</c:v>
                </c:pt>
                <c:pt idx="9">
                  <c:v>0.18</c:v>
                </c:pt>
                <c:pt idx="10">
                  <c:v>0.06</c:v>
                </c:pt>
                <c:pt idx="11">
                  <c:v>0.01</c:v>
                </c:pt>
                <c:pt idx="12">
                  <c:v>0.06</c:v>
                </c:pt>
                <c:pt idx="13">
                  <c:v>0.115</c:v>
                </c:pt>
                <c:pt idx="14">
                  <c:v>9.8000000000000004E-2</c:v>
                </c:pt>
                <c:pt idx="15">
                  <c:v>2.3E-2</c:v>
                </c:pt>
                <c:pt idx="16">
                  <c:v>0.106</c:v>
                </c:pt>
                <c:pt idx="17">
                  <c:v>5.7000000000000002E-2</c:v>
                </c:pt>
                <c:pt idx="18">
                  <c:v>0.13400000000000001</c:v>
                </c:pt>
                <c:pt idx="19">
                  <c:v>3.4000000000000002E-2</c:v>
                </c:pt>
                <c:pt idx="20">
                  <c:v>2.8000000000000001E-2</c:v>
                </c:pt>
                <c:pt idx="21">
                  <c:v>7.2999999999999995E-2</c:v>
                </c:pt>
                <c:pt idx="22">
                  <c:v>0.128</c:v>
                </c:pt>
                <c:pt idx="23">
                  <c:v>0.27100000000000002</c:v>
                </c:pt>
                <c:pt idx="24">
                  <c:v>9.6000000000000002E-2</c:v>
                </c:pt>
                <c:pt idx="25">
                  <c:v>8.1000000000000003E-2</c:v>
                </c:pt>
                <c:pt idx="26">
                  <c:v>0.108</c:v>
                </c:pt>
                <c:pt idx="27">
                  <c:v>0.19900000000000001</c:v>
                </c:pt>
                <c:pt idx="28">
                  <c:v>0.19</c:v>
                </c:pt>
                <c:pt idx="29">
                  <c:v>0.24299999999999999</c:v>
                </c:pt>
                <c:pt idx="30">
                  <c:v>0.08</c:v>
                </c:pt>
                <c:pt idx="31">
                  <c:v>0.08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F8-4F0C-9C24-99C10382D7C2}"/>
            </c:ext>
          </c:extLst>
        </c:ser>
        <c:ser>
          <c:idx val="7"/>
          <c:order val="10"/>
          <c:tx>
            <c:strRef>
              <c:f>'10'!$O$27</c:f>
              <c:strCache>
                <c:ptCount val="1"/>
                <c:pt idx="0">
                  <c:v>other non-OPEC</c:v>
                </c:pt>
              </c:strCache>
            </c:strRef>
          </c:tx>
          <c:spPr>
            <a:solidFill>
              <a:schemeClr val="bg2">
                <a:lumMod val="40000"/>
                <a:lumOff val="60000"/>
              </a:schemeClr>
            </a:solidFill>
            <a:ln>
              <a:noFill/>
            </a:ln>
          </c:spPr>
          <c:invertIfNegative val="0"/>
          <c:val>
            <c:numRef>
              <c:f>'10'!$O$28:$O$63</c:f>
              <c:numCache>
                <c:formatCode>0.000</c:formatCode>
                <c:ptCount val="36"/>
                <c:pt idx="0">
                  <c:v>0.20780645161</c:v>
                </c:pt>
                <c:pt idx="1">
                  <c:v>0.1399999999999999</c:v>
                </c:pt>
                <c:pt idx="2">
                  <c:v>0.21499999999999997</c:v>
                </c:pt>
                <c:pt idx="3">
                  <c:v>0.19400000000000006</c:v>
                </c:pt>
                <c:pt idx="4">
                  <c:v>0.17899999999999999</c:v>
                </c:pt>
                <c:pt idx="5">
                  <c:v>0.21900000000000003</c:v>
                </c:pt>
                <c:pt idx="6">
                  <c:v>0.17499999999999999</c:v>
                </c:pt>
                <c:pt idx="7">
                  <c:v>0.20299999999999996</c:v>
                </c:pt>
                <c:pt idx="8">
                  <c:v>0.36799999999999988</c:v>
                </c:pt>
                <c:pt idx="9">
                  <c:v>0.52099999999999991</c:v>
                </c:pt>
                <c:pt idx="10">
                  <c:v>0.6399999999999999</c:v>
                </c:pt>
                <c:pt idx="11">
                  <c:v>0.90999999999999992</c:v>
                </c:pt>
                <c:pt idx="12">
                  <c:v>0.60099999999999998</c:v>
                </c:pt>
                <c:pt idx="13">
                  <c:v>0.30099999999999999</c:v>
                </c:pt>
                <c:pt idx="14">
                  <c:v>0.54900000000000004</c:v>
                </c:pt>
                <c:pt idx="15">
                  <c:v>0.71300000000000008</c:v>
                </c:pt>
                <c:pt idx="16">
                  <c:v>0.47</c:v>
                </c:pt>
                <c:pt idx="17">
                  <c:v>0.32150000000000001</c:v>
                </c:pt>
                <c:pt idx="18">
                  <c:v>0.22200000000000003</c:v>
                </c:pt>
                <c:pt idx="19">
                  <c:v>0.56899999999999995</c:v>
                </c:pt>
                <c:pt idx="20">
                  <c:v>0.45700000000000002</c:v>
                </c:pt>
                <c:pt idx="21">
                  <c:v>0.15600000000000003</c:v>
                </c:pt>
                <c:pt idx="22">
                  <c:v>0.16100000000000003</c:v>
                </c:pt>
                <c:pt idx="23">
                  <c:v>0.19541935484</c:v>
                </c:pt>
                <c:pt idx="24">
                  <c:v>0.23600000000000007</c:v>
                </c:pt>
                <c:pt idx="25">
                  <c:v>0.25999999999999995</c:v>
                </c:pt>
                <c:pt idx="26">
                  <c:v>0.20699999999999996</c:v>
                </c:pt>
                <c:pt idx="27">
                  <c:v>0.16699999999999993</c:v>
                </c:pt>
                <c:pt idx="28">
                  <c:v>0.15199999999999991</c:v>
                </c:pt>
                <c:pt idx="29">
                  <c:v>0.13900000000000012</c:v>
                </c:pt>
                <c:pt idx="30">
                  <c:v>0.15999999999999992</c:v>
                </c:pt>
                <c:pt idx="31">
                  <c:v>0.21900000000000008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F8-4F0C-9C24-99C10382D7C2}"/>
            </c:ext>
          </c:extLst>
        </c:ser>
        <c:ser>
          <c:idx val="10"/>
          <c:order val="11"/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'10'!$S$17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F8-4F0C-9C24-99C10382D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100"/>
        <c:axId val="-982760736"/>
        <c:axId val="-982754752"/>
      </c:barChart>
      <c:dateAx>
        <c:axId val="-982760736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98275475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-98275475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-982760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16141732283464"/>
          <c:y val="0.1769926187328518"/>
          <c:w val="0.79882514118661363"/>
          <c:h val="0.65380582070309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'11'!$C$26</c:f>
              <c:strCache>
                <c:ptCount val="1"/>
                <c:pt idx="0">
                  <c:v>Brent crude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'11'!$J$25:$M$25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'11'!$J$26:$M$26</c:f>
              <c:numCache>
                <c:formatCode>0.00</c:formatCode>
                <c:ptCount val="4"/>
                <c:pt idx="0">
                  <c:v>0.69530183726190464</c:v>
                </c:pt>
                <c:pt idx="1">
                  <c:v>0.71551581995238123</c:v>
                </c:pt>
                <c:pt idx="2">
                  <c:v>-0.3925120213095239</c:v>
                </c:pt>
                <c:pt idx="3">
                  <c:v>8.9526890452380936E-2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BF7-8FEC-973A63E53B13}"/>
            </c:ext>
          </c:extLst>
        </c:ser>
        <c:ser>
          <c:idx val="2"/>
          <c:order val="1"/>
          <c:tx>
            <c:strRef>
              <c:f>'11'!$C$27</c:f>
              <c:strCache>
                <c:ptCount val="1"/>
                <c:pt idx="0">
                  <c:v>wholesale 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'11'!$J$25:$M$25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'11'!$J$27:$M$27</c:f>
              <c:numCache>
                <c:formatCode>0.00</c:formatCode>
                <c:ptCount val="4"/>
                <c:pt idx="0">
                  <c:v>0.16429753393809521</c:v>
                </c:pt>
                <c:pt idx="1">
                  <c:v>0.18129950944761908</c:v>
                </c:pt>
                <c:pt idx="2">
                  <c:v>4.3317735309523986E-2</c:v>
                </c:pt>
                <c:pt idx="3">
                  <c:v>-0.18709585655238126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7-4BF7-8FEC-973A63E53B13}"/>
            </c:ext>
          </c:extLst>
        </c:ser>
        <c:ser>
          <c:idx val="4"/>
          <c:order val="2"/>
          <c:tx>
            <c:strRef>
              <c:f>'11'!$C$28</c:f>
              <c:strCache>
                <c:ptCount val="1"/>
                <c:pt idx="0">
                  <c:v>retail margin</c:v>
                </c:pt>
              </c:strCache>
            </c:strRef>
          </c:tx>
          <c:spPr>
            <a:solidFill>
              <a:schemeClr val="accent1"/>
            </a:solidFill>
            <a:ln w="28575" cap="rnd">
              <a:noFill/>
              <a:round/>
            </a:ln>
            <a:effectLst/>
          </c:spPr>
          <c:invertIfNegative val="0"/>
          <c:cat>
            <c:numRef>
              <c:f>'11'!$J$25:$M$25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'11'!$J$28:$M$28</c:f>
              <c:numCache>
                <c:formatCode>0.00</c:formatCode>
                <c:ptCount val="4"/>
                <c:pt idx="0">
                  <c:v>-2.4449827299999782E-2</c:v>
                </c:pt>
                <c:pt idx="1">
                  <c:v>5.3978512699999648E-2</c:v>
                </c:pt>
                <c:pt idx="2">
                  <c:v>-1.9128712700000161E-2</c:v>
                </c:pt>
                <c:pt idx="3">
                  <c:v>1.7800929400000776E-2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7-4BF7-8FEC-973A63E5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56384"/>
        <c:axId val="-982732448"/>
      </c:barChart>
      <c:lineChart>
        <c:grouping val="standard"/>
        <c:varyColors val="0"/>
        <c:ser>
          <c:idx val="0"/>
          <c:order val="3"/>
          <c:tx>
            <c:v>net change</c:v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bg1"/>
              </a:solidFill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5558553745448578E-2"/>
                  <c:y val="-3.2826388922577381E-2"/>
                </c:manualLayout>
              </c:layout>
              <c:tx>
                <c:rich>
                  <a:bodyPr/>
                  <a:lstStyle/>
                  <a:p>
                    <a:fld id="{4AAE230E-99F2-4210-B53F-BE61B03F0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057-4BF7-8FEC-973A63E53B13}"/>
                </c:ext>
              </c:extLst>
            </c:dLbl>
            <c:dLbl>
              <c:idx val="1"/>
              <c:layout>
                <c:manualLayout>
                  <c:x val="-7.5840618263191203E-2"/>
                  <c:y val="-4.3480468491019726E-2"/>
                </c:manualLayout>
              </c:layout>
              <c:tx>
                <c:rich>
                  <a:bodyPr/>
                  <a:lstStyle/>
                  <a:p>
                    <a:fld id="{335E635A-7FB3-4D4A-92E0-3907A015A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057-4BF7-8FEC-973A63E53B13}"/>
                </c:ext>
              </c:extLst>
            </c:dLbl>
            <c:dLbl>
              <c:idx val="2"/>
              <c:layout>
                <c:manualLayout>
                  <c:x val="-8.4959430646518355E-2"/>
                  <c:y val="3.4329596336417044E-2"/>
                </c:manualLayout>
              </c:layout>
              <c:tx>
                <c:rich>
                  <a:bodyPr vertOverflow="overflow" horzOverflow="overflow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</a:defRPr>
                    </a:pPr>
                    <a:fld id="{8F7C1B44-929B-4514-8EFD-40D3DA279FD4}" type="CELLRANGE">
                      <a:rPr lang="en-US"/>
                      <a:pPr>
                        <a:defRPr sz="900" b="1" i="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057-4BF7-8FEC-973A63E53B13}"/>
                </c:ext>
              </c:extLst>
            </c:dLbl>
            <c:dLbl>
              <c:idx val="3"/>
              <c:layout>
                <c:manualLayout>
                  <c:x val="-8.1968824661822537E-2"/>
                  <c:y val="3.54915242070123E-2"/>
                </c:manualLayout>
              </c:layout>
              <c:tx>
                <c:rich>
                  <a:bodyPr/>
                  <a:lstStyle/>
                  <a:p>
                    <a:fld id="{221685DE-809F-42A7-B456-5530B900E3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057-4BF7-8FEC-973A63E53B1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'11'!$J$25:$M$25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'11'!$J$31:$M$31</c:f>
              <c:numCache>
                <c:formatCode>0.00</c:formatCode>
                <c:ptCount val="4"/>
                <c:pt idx="0">
                  <c:v>0.83514954390000007</c:v>
                </c:pt>
                <c:pt idx="1">
                  <c:v>0.95079384209999995</c:v>
                </c:pt>
                <c:pt idx="2">
                  <c:v>-0.36832299870000007</c:v>
                </c:pt>
                <c:pt idx="3">
                  <c:v>-7.9768036699999545E-2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'11'!$J$30:$M$30</c15:f>
                <c15:dlblRangeCache>
                  <c:ptCount val="4"/>
                  <c:pt idx="0">
                    <c:v>0.84</c:v>
                  </c:pt>
                  <c:pt idx="1">
                    <c:v>0.95</c:v>
                  </c:pt>
                  <c:pt idx="2">
                    <c:v>-0.37</c:v>
                  </c:pt>
                  <c:pt idx="3">
                    <c:v>-0.08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2057-4BF7-8FEC-973A63E5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56384"/>
        <c:axId val="-982732448"/>
      </c:lineChart>
      <c:scatterChart>
        <c:scatterStyle val="lineMarker"/>
        <c:varyColors val="0"/>
        <c:ser>
          <c:idx val="3"/>
          <c:order val="4"/>
          <c:tx>
            <c:strRef>
              <c:f>'11'!$C$99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'11'!$B$100:$B$101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'11'!$C$100:$C$101</c:f>
              <c:numCache>
                <c:formatCode>0.00</c:formatCode>
                <c:ptCount val="2"/>
                <c:pt idx="0">
                  <c:v>-0.5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57-4BF7-8FEC-973A63E5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55840"/>
        <c:axId val="-982740064"/>
      </c:scatterChart>
      <c:catAx>
        <c:axId val="-982756384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32448"/>
        <c:crosses val="autoZero"/>
        <c:auto val="1"/>
        <c:lblAlgn val="ctr"/>
        <c:lblOffset val="100"/>
        <c:tickLblSkip val="1"/>
        <c:noMultiLvlLbl val="0"/>
      </c:catAx>
      <c:valAx>
        <c:axId val="-982732448"/>
        <c:scaling>
          <c:orientation val="minMax"/>
          <c:max val="1.2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6384"/>
        <c:crosses val="autoZero"/>
        <c:crossBetween val="between"/>
        <c:majorUnit val="0.25"/>
      </c:valAx>
      <c:valAx>
        <c:axId val="-982740064"/>
        <c:scaling>
          <c:orientation val="minMax"/>
          <c:max val="0.5"/>
          <c:min val="-0.5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82755840"/>
        <c:crosses val="max"/>
        <c:crossBetween val="midCat"/>
      </c:valAx>
      <c:valAx>
        <c:axId val="-98275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43260776983534"/>
          <c:y val="0.1668847524106937"/>
          <c:w val="0.89361275153105857"/>
          <c:h val="0.65717083253301356"/>
        </c:manualLayout>
      </c:layout>
      <c:lineChart>
        <c:grouping val="standard"/>
        <c:varyColors val="0"/>
        <c:ser>
          <c:idx val="0"/>
          <c:order val="0"/>
          <c:tx>
            <c:strRef>
              <c:f>'11'!$D$35</c:f>
              <c:strCache>
                <c:ptCount val="1"/>
                <c:pt idx="0">
                  <c:v>monthly retail regular gasoline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'11'!$D$36:$D$95</c:f>
              <c:numCache>
                <c:formatCode>0.000</c:formatCode>
                <c:ptCount val="60"/>
                <c:pt idx="0">
                  <c:v>2.5477500000000002</c:v>
                </c:pt>
                <c:pt idx="1">
                  <c:v>2.4419999999999997</c:v>
                </c:pt>
                <c:pt idx="2">
                  <c:v>2.2342</c:v>
                </c:pt>
                <c:pt idx="3">
                  <c:v>1.8405</c:v>
                </c:pt>
                <c:pt idx="4">
                  <c:v>1.8694999999999999</c:v>
                </c:pt>
                <c:pt idx="5">
                  <c:v>2.0821999999999998</c:v>
                </c:pt>
                <c:pt idx="6">
                  <c:v>2.1832499999999997</c:v>
                </c:pt>
                <c:pt idx="7">
                  <c:v>2.1823999999999999</c:v>
                </c:pt>
                <c:pt idx="8">
                  <c:v>2.18275</c:v>
                </c:pt>
                <c:pt idx="9">
                  <c:v>2.1579999999999999</c:v>
                </c:pt>
                <c:pt idx="10">
                  <c:v>2.1082000000000001</c:v>
                </c:pt>
                <c:pt idx="11">
                  <c:v>2.1952500000000001</c:v>
                </c:pt>
                <c:pt idx="12">
                  <c:v>2.3342499999999999</c:v>
                </c:pt>
                <c:pt idx="13">
                  <c:v>2.5009999999999999</c:v>
                </c:pt>
                <c:pt idx="14">
                  <c:v>2.8104</c:v>
                </c:pt>
                <c:pt idx="15">
                  <c:v>2.85825</c:v>
                </c:pt>
                <c:pt idx="16">
                  <c:v>2.9851999999999999</c:v>
                </c:pt>
                <c:pt idx="17">
                  <c:v>3.0637500000000002</c:v>
                </c:pt>
                <c:pt idx="18">
                  <c:v>3.1360000000000001</c:v>
                </c:pt>
                <c:pt idx="19">
                  <c:v>3.1577999999999999</c:v>
                </c:pt>
                <c:pt idx="20">
                  <c:v>3.1749999999999998</c:v>
                </c:pt>
                <c:pt idx="21">
                  <c:v>3.2905000000000002</c:v>
                </c:pt>
                <c:pt idx="22">
                  <c:v>3.3948</c:v>
                </c:pt>
                <c:pt idx="23">
                  <c:v>3.3064999999999998</c:v>
                </c:pt>
                <c:pt idx="24">
                  <c:v>3.3146</c:v>
                </c:pt>
                <c:pt idx="25">
                  <c:v>3.5172500000000002</c:v>
                </c:pt>
                <c:pt idx="26">
                  <c:v>4.2217500000000001</c:v>
                </c:pt>
                <c:pt idx="27">
                  <c:v>4.1085000000000003</c:v>
                </c:pt>
                <c:pt idx="28">
                  <c:v>4.4436</c:v>
                </c:pt>
                <c:pt idx="29">
                  <c:v>4.9289999999999994</c:v>
                </c:pt>
                <c:pt idx="30">
                  <c:v>4.5592500000000005</c:v>
                </c:pt>
                <c:pt idx="31">
                  <c:v>3.9750000000000001</c:v>
                </c:pt>
                <c:pt idx="32">
                  <c:v>3.7002499999999996</c:v>
                </c:pt>
                <c:pt idx="33">
                  <c:v>3.8151999999999999</c:v>
                </c:pt>
                <c:pt idx="34">
                  <c:v>3.6850000000000001</c:v>
                </c:pt>
                <c:pt idx="35">
                  <c:v>3.21</c:v>
                </c:pt>
                <c:pt idx="36">
                  <c:v>3.3391999999999999</c:v>
                </c:pt>
                <c:pt idx="37">
                  <c:v>3.3887499999999999</c:v>
                </c:pt>
                <c:pt idx="38">
                  <c:v>3.4219999999999997</c:v>
                </c:pt>
                <c:pt idx="39">
                  <c:v>3.6030000000000002</c:v>
                </c:pt>
                <c:pt idx="40">
                  <c:v>3.5548000000000002</c:v>
                </c:pt>
                <c:pt idx="41">
                  <c:v>3.5710000000000002</c:v>
                </c:pt>
                <c:pt idx="42">
                  <c:v>3.597</c:v>
                </c:pt>
                <c:pt idx="43">
                  <c:v>3.8397500000000004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F-4B31-BE32-76065CFAF3A7}"/>
            </c:ext>
          </c:extLst>
        </c:ser>
        <c:ser>
          <c:idx val="1"/>
          <c:order val="1"/>
          <c:tx>
            <c:strRef>
              <c:f>'11'!$F$35</c:f>
              <c:strCache>
                <c:ptCount val="1"/>
                <c:pt idx="0">
                  <c:v>annual average gasoline</c:v>
                </c:pt>
              </c:strCache>
            </c:strRef>
          </c:tx>
          <c:spPr>
            <a:ln w="25400" cap="rnd">
              <a:solidFill>
                <a:schemeClr val="tx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'11'!$B$36:$B$95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'11'!$F$36:$F$95</c:f>
              <c:numCache>
                <c:formatCode>0.000</c:formatCode>
                <c:ptCount val="60"/>
                <c:pt idx="1">
                  <c:v>2.1688333333333336</c:v>
                </c:pt>
                <c:pt idx="2">
                  <c:v>2.1688333333333336</c:v>
                </c:pt>
                <c:pt idx="3">
                  <c:v>2.1688333333333336</c:v>
                </c:pt>
                <c:pt idx="4">
                  <c:v>2.1688333333333336</c:v>
                </c:pt>
                <c:pt idx="5">
                  <c:v>2.1688333333333336</c:v>
                </c:pt>
                <c:pt idx="6">
                  <c:v>2.1688333333333336</c:v>
                </c:pt>
                <c:pt idx="7">
                  <c:v>2.1688333333333336</c:v>
                </c:pt>
                <c:pt idx="8">
                  <c:v>2.1688333333333336</c:v>
                </c:pt>
                <c:pt idx="9">
                  <c:v>2.1688333333333336</c:v>
                </c:pt>
                <c:pt idx="10">
                  <c:v>2.1688333333333336</c:v>
                </c:pt>
                <c:pt idx="13">
                  <c:v>3.0011208333333332</c:v>
                </c:pt>
                <c:pt idx="14">
                  <c:v>3.0011208333333332</c:v>
                </c:pt>
                <c:pt idx="15">
                  <c:v>3.0011208333333332</c:v>
                </c:pt>
                <c:pt idx="16">
                  <c:v>3.0011208333333332</c:v>
                </c:pt>
                <c:pt idx="17">
                  <c:v>3.0011208333333332</c:v>
                </c:pt>
                <c:pt idx="18">
                  <c:v>3.0011208333333332</c:v>
                </c:pt>
                <c:pt idx="19">
                  <c:v>3.0011208333333332</c:v>
                </c:pt>
                <c:pt idx="20">
                  <c:v>3.0011208333333332</c:v>
                </c:pt>
                <c:pt idx="21">
                  <c:v>3.0011208333333332</c:v>
                </c:pt>
                <c:pt idx="22">
                  <c:v>3.0011208333333332</c:v>
                </c:pt>
                <c:pt idx="25">
                  <c:v>3.9566166666666667</c:v>
                </c:pt>
                <c:pt idx="26">
                  <c:v>3.9566166666666667</c:v>
                </c:pt>
                <c:pt idx="27">
                  <c:v>3.9566166666666667</c:v>
                </c:pt>
                <c:pt idx="28">
                  <c:v>3.9566166666666667</c:v>
                </c:pt>
                <c:pt idx="29">
                  <c:v>3.9566166666666667</c:v>
                </c:pt>
                <c:pt idx="30">
                  <c:v>3.9566166666666667</c:v>
                </c:pt>
                <c:pt idx="31">
                  <c:v>3.9566166666666667</c:v>
                </c:pt>
                <c:pt idx="32">
                  <c:v>3.9566166666666667</c:v>
                </c:pt>
                <c:pt idx="33">
                  <c:v>3.9566166666666667</c:v>
                </c:pt>
                <c:pt idx="34">
                  <c:v>3.9566166666666667</c:v>
                </c:pt>
                <c:pt idx="37">
                  <c:v>3.5987382500000002</c:v>
                </c:pt>
                <c:pt idx="38">
                  <c:v>3.5987382500000002</c:v>
                </c:pt>
                <c:pt idx="39">
                  <c:v>3.5987382500000002</c:v>
                </c:pt>
                <c:pt idx="40">
                  <c:v>3.5987382500000002</c:v>
                </c:pt>
                <c:pt idx="41">
                  <c:v>3.5987382500000002</c:v>
                </c:pt>
                <c:pt idx="42">
                  <c:v>3.5987382500000002</c:v>
                </c:pt>
                <c:pt idx="43">
                  <c:v>3.5987382500000002</c:v>
                </c:pt>
                <c:pt idx="44">
                  <c:v>3.5987382500000002</c:v>
                </c:pt>
                <c:pt idx="45">
                  <c:v>3.5987382500000002</c:v>
                </c:pt>
                <c:pt idx="46">
                  <c:v>3.5987382500000002</c:v>
                </c:pt>
                <c:pt idx="49">
                  <c:v>3.51978525</c:v>
                </c:pt>
                <c:pt idx="50">
                  <c:v>3.51978525</c:v>
                </c:pt>
                <c:pt idx="51">
                  <c:v>3.51978525</c:v>
                </c:pt>
                <c:pt idx="52">
                  <c:v>3.51978525</c:v>
                </c:pt>
                <c:pt idx="53">
                  <c:v>3.51978525</c:v>
                </c:pt>
                <c:pt idx="54">
                  <c:v>3.51978525</c:v>
                </c:pt>
                <c:pt idx="55">
                  <c:v>3.51978525</c:v>
                </c:pt>
                <c:pt idx="56">
                  <c:v>3.51978525</c:v>
                </c:pt>
                <c:pt idx="57">
                  <c:v>3.51978525</c:v>
                </c:pt>
                <c:pt idx="58">
                  <c:v>3.51978525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F-4B31-BE32-76065CFAF3A7}"/>
            </c:ext>
          </c:extLst>
        </c:ser>
        <c:ser>
          <c:idx val="3"/>
          <c:order val="2"/>
          <c:tx>
            <c:strRef>
              <c:f>'11'!$I$35</c:f>
              <c:strCache>
                <c:ptCount val="1"/>
                <c:pt idx="0">
                  <c:v>monthly Brent crude 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'11'!$I$36:$I$95</c:f>
              <c:numCache>
                <c:formatCode>0.000</c:formatCode>
                <c:ptCount val="60"/>
                <c:pt idx="0">
                  <c:v>1.5154761904761904</c:v>
                </c:pt>
                <c:pt idx="1">
                  <c:v>1.3252380952380951</c:v>
                </c:pt>
                <c:pt idx="2">
                  <c:v>0.76214285714285712</c:v>
                </c:pt>
                <c:pt idx="3">
                  <c:v>0.43761904761904757</c:v>
                </c:pt>
                <c:pt idx="4">
                  <c:v>0.69952380952380955</c:v>
                </c:pt>
                <c:pt idx="5">
                  <c:v>0.95880952380952389</c:v>
                </c:pt>
                <c:pt idx="6">
                  <c:v>1.0295238095238095</c:v>
                </c:pt>
                <c:pt idx="7">
                  <c:v>1.0652380952380953</c:v>
                </c:pt>
                <c:pt idx="8">
                  <c:v>0.97404761904761894</c:v>
                </c:pt>
                <c:pt idx="9">
                  <c:v>0.95690476190476181</c:v>
                </c:pt>
                <c:pt idx="10">
                  <c:v>1.0164285714285715</c:v>
                </c:pt>
                <c:pt idx="11">
                  <c:v>1.1902380952380953</c:v>
                </c:pt>
                <c:pt idx="12">
                  <c:v>1.3040476190476191</c:v>
                </c:pt>
                <c:pt idx="13">
                  <c:v>1.4828571428571429</c:v>
                </c:pt>
                <c:pt idx="14">
                  <c:v>1.5573809523809523</c:v>
                </c:pt>
                <c:pt idx="15">
                  <c:v>1.5430952380952381</c:v>
                </c:pt>
                <c:pt idx="16">
                  <c:v>1.6316666666666666</c:v>
                </c:pt>
                <c:pt idx="17">
                  <c:v>1.7419047619047618</c:v>
                </c:pt>
                <c:pt idx="18">
                  <c:v>1.7897619047619049</c:v>
                </c:pt>
                <c:pt idx="19">
                  <c:v>1.6845238095238095</c:v>
                </c:pt>
                <c:pt idx="20">
                  <c:v>1.7735714285714284</c:v>
                </c:pt>
                <c:pt idx="21">
                  <c:v>1.9890476190476192</c:v>
                </c:pt>
                <c:pt idx="22">
                  <c:v>1.9297619047619048</c:v>
                </c:pt>
                <c:pt idx="23">
                  <c:v>1.7659523809523809</c:v>
                </c:pt>
                <c:pt idx="24">
                  <c:v>2.0597619047619049</c:v>
                </c:pt>
                <c:pt idx="25">
                  <c:v>2.3126190476190476</c:v>
                </c:pt>
                <c:pt idx="26">
                  <c:v>2.7916666666666665</c:v>
                </c:pt>
                <c:pt idx="27">
                  <c:v>2.4899999999999998</c:v>
                </c:pt>
                <c:pt idx="28">
                  <c:v>2.6995238095238094</c:v>
                </c:pt>
                <c:pt idx="29">
                  <c:v>2.9216666666666664</c:v>
                </c:pt>
                <c:pt idx="30">
                  <c:v>2.665</c:v>
                </c:pt>
                <c:pt idx="31">
                  <c:v>2.3916666666666666</c:v>
                </c:pt>
                <c:pt idx="32">
                  <c:v>2.1371428571428575</c:v>
                </c:pt>
                <c:pt idx="33">
                  <c:v>2.222142857142857</c:v>
                </c:pt>
                <c:pt idx="34">
                  <c:v>2.1766666666666667</c:v>
                </c:pt>
                <c:pt idx="35">
                  <c:v>1.9266666666666667</c:v>
                </c:pt>
                <c:pt idx="36">
                  <c:v>1.9642857142857142</c:v>
                </c:pt>
                <c:pt idx="37">
                  <c:v>1.9664285714285714</c:v>
                </c:pt>
                <c:pt idx="38">
                  <c:v>1.8673809523809526</c:v>
                </c:pt>
                <c:pt idx="39">
                  <c:v>2.0152380952380953</c:v>
                </c:pt>
                <c:pt idx="40">
                  <c:v>1.7969047619047618</c:v>
                </c:pt>
                <c:pt idx="41">
                  <c:v>1.7819047619047619</c:v>
                </c:pt>
                <c:pt idx="42">
                  <c:v>1.9073809523809524</c:v>
                </c:pt>
                <c:pt idx="43">
                  <c:v>2.0511904761904765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F-4B31-BE32-76065CFAF3A7}"/>
            </c:ext>
          </c:extLst>
        </c:ser>
        <c:ser>
          <c:idx val="5"/>
          <c:order val="3"/>
          <c:tx>
            <c:strRef>
              <c:f>'11'!$K$35</c:f>
              <c:strCache>
                <c:ptCount val="1"/>
                <c:pt idx="0">
                  <c:v>annual average Brent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7"/>
            <c:marker>
              <c:symbol val="none"/>
            </c:marker>
            <c:bubble3D val="0"/>
            <c:spPr>
              <a:ln w="2540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E3F-4B31-BE32-76065CFAF3A7}"/>
              </c:ext>
            </c:extLst>
          </c:dPt>
          <c:cat>
            <c:numRef>
              <c:f>'11'!$B$36:$B$95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'11'!$K$36:$K$95</c:f>
              <c:numCache>
                <c:formatCode>0.000</c:formatCode>
                <c:ptCount val="60"/>
                <c:pt idx="1">
                  <c:v>0.99426587301587299</c:v>
                </c:pt>
                <c:pt idx="2">
                  <c:v>0.99426587301587299</c:v>
                </c:pt>
                <c:pt idx="3">
                  <c:v>0.99426587301587299</c:v>
                </c:pt>
                <c:pt idx="4">
                  <c:v>0.99426587301587299</c:v>
                </c:pt>
                <c:pt idx="5">
                  <c:v>0.99426587301587299</c:v>
                </c:pt>
                <c:pt idx="6">
                  <c:v>0.99426587301587299</c:v>
                </c:pt>
                <c:pt idx="7">
                  <c:v>0.99426587301587299</c:v>
                </c:pt>
                <c:pt idx="8">
                  <c:v>0.99426587301587299</c:v>
                </c:pt>
                <c:pt idx="9">
                  <c:v>0.99426587301587299</c:v>
                </c:pt>
                <c:pt idx="10">
                  <c:v>0.99426587301587299</c:v>
                </c:pt>
                <c:pt idx="13">
                  <c:v>1.682797619047619</c:v>
                </c:pt>
                <c:pt idx="14">
                  <c:v>1.682797619047619</c:v>
                </c:pt>
                <c:pt idx="15">
                  <c:v>1.682797619047619</c:v>
                </c:pt>
                <c:pt idx="16">
                  <c:v>1.682797619047619</c:v>
                </c:pt>
                <c:pt idx="17">
                  <c:v>1.682797619047619</c:v>
                </c:pt>
                <c:pt idx="18">
                  <c:v>1.682797619047619</c:v>
                </c:pt>
                <c:pt idx="19">
                  <c:v>1.682797619047619</c:v>
                </c:pt>
                <c:pt idx="20">
                  <c:v>1.682797619047619</c:v>
                </c:pt>
                <c:pt idx="21">
                  <c:v>1.682797619047619</c:v>
                </c:pt>
                <c:pt idx="22">
                  <c:v>1.682797619047619</c:v>
                </c:pt>
                <c:pt idx="25">
                  <c:v>2.3995436507936505</c:v>
                </c:pt>
                <c:pt idx="26">
                  <c:v>2.3995436507936505</c:v>
                </c:pt>
                <c:pt idx="27">
                  <c:v>2.3995436507936505</c:v>
                </c:pt>
                <c:pt idx="28">
                  <c:v>2.3995436507936505</c:v>
                </c:pt>
                <c:pt idx="29">
                  <c:v>2.3995436507936505</c:v>
                </c:pt>
                <c:pt idx="30">
                  <c:v>2.3995436507936505</c:v>
                </c:pt>
                <c:pt idx="31">
                  <c:v>2.3995436507936505</c:v>
                </c:pt>
                <c:pt idx="32">
                  <c:v>2.3995436507936505</c:v>
                </c:pt>
                <c:pt idx="33">
                  <c:v>2.3995436507936505</c:v>
                </c:pt>
                <c:pt idx="34">
                  <c:v>2.3995436507936505</c:v>
                </c:pt>
                <c:pt idx="37">
                  <c:v>2.0133531746031745</c:v>
                </c:pt>
                <c:pt idx="38">
                  <c:v>2.0133531746031745</c:v>
                </c:pt>
                <c:pt idx="39">
                  <c:v>2.0133531746031745</c:v>
                </c:pt>
                <c:pt idx="40">
                  <c:v>2.0133531746031745</c:v>
                </c:pt>
                <c:pt idx="41">
                  <c:v>2.0133531746031745</c:v>
                </c:pt>
                <c:pt idx="42">
                  <c:v>2.0133531746031745</c:v>
                </c:pt>
                <c:pt idx="43">
                  <c:v>2.0133531746031745</c:v>
                </c:pt>
                <c:pt idx="44">
                  <c:v>2.0133531746031745</c:v>
                </c:pt>
                <c:pt idx="45">
                  <c:v>2.0133531746031745</c:v>
                </c:pt>
                <c:pt idx="46">
                  <c:v>2.0133531746031745</c:v>
                </c:pt>
                <c:pt idx="49">
                  <c:v>2.1011904761904767</c:v>
                </c:pt>
                <c:pt idx="50">
                  <c:v>2.1011904761904767</c:v>
                </c:pt>
                <c:pt idx="51">
                  <c:v>2.1011904761904767</c:v>
                </c:pt>
                <c:pt idx="52">
                  <c:v>2.1011904761904767</c:v>
                </c:pt>
                <c:pt idx="53">
                  <c:v>2.1011904761904767</c:v>
                </c:pt>
                <c:pt idx="54">
                  <c:v>2.1011904761904767</c:v>
                </c:pt>
                <c:pt idx="55">
                  <c:v>2.1011904761904767</c:v>
                </c:pt>
                <c:pt idx="56">
                  <c:v>2.1011904761904767</c:v>
                </c:pt>
                <c:pt idx="57">
                  <c:v>2.1011904761904767</c:v>
                </c:pt>
                <c:pt idx="58">
                  <c:v>2.1011904761904767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F-4B31-BE32-76065CFAF3A7}"/>
            </c:ext>
          </c:extLst>
        </c:ser>
        <c:ser>
          <c:idx val="4"/>
          <c:order val="4"/>
          <c:tx>
            <c:strRef>
              <c:f>'11'!$J$35</c:f>
              <c:strCache>
                <c:ptCount val="1"/>
                <c:pt idx="0">
                  <c:v>Brent 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'11'!$B$36:$B$95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'11'!$J$36:$J$95</c:f>
              <c:numCache>
                <c:formatCode>0.000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2.0511904761904765</c:v>
                </c:pt>
                <c:pt idx="44">
                  <c:v>2.1904761904761907</c:v>
                </c:pt>
                <c:pt idx="45">
                  <c:v>2.2142857142857144</c:v>
                </c:pt>
                <c:pt idx="46">
                  <c:v>2.2142857142857144</c:v>
                </c:pt>
                <c:pt idx="47">
                  <c:v>2.1904761904761907</c:v>
                </c:pt>
                <c:pt idx="48">
                  <c:v>2.1666666666666665</c:v>
                </c:pt>
                <c:pt idx="49">
                  <c:v>2.1666666666666665</c:v>
                </c:pt>
                <c:pt idx="50">
                  <c:v>2.1666666666666665</c:v>
                </c:pt>
                <c:pt idx="51">
                  <c:v>2.0952380952380953</c:v>
                </c:pt>
                <c:pt idx="52">
                  <c:v>2.0952380952380953</c:v>
                </c:pt>
                <c:pt idx="53">
                  <c:v>2.0952380952380953</c:v>
                </c:pt>
                <c:pt idx="54">
                  <c:v>2.0714285714285716</c:v>
                </c:pt>
                <c:pt idx="55">
                  <c:v>2.0714285714285716</c:v>
                </c:pt>
                <c:pt idx="56">
                  <c:v>2.0714285714285716</c:v>
                </c:pt>
                <c:pt idx="57">
                  <c:v>2.0714285714285716</c:v>
                </c:pt>
                <c:pt idx="58">
                  <c:v>2.0714285714285716</c:v>
                </c:pt>
                <c:pt idx="59">
                  <c:v>2.0714285714285716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3F-4B31-BE32-76065CFAF3A7}"/>
            </c:ext>
          </c:extLst>
        </c:ser>
        <c:ser>
          <c:idx val="2"/>
          <c:order val="5"/>
          <c:tx>
            <c:strRef>
              <c:f>'11'!$E$35</c:f>
              <c:strCache>
                <c:ptCount val="1"/>
                <c:pt idx="0">
                  <c:v>gasoline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'11'!$B$36:$B$95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'11'!$E$36:$E$95</c:f>
              <c:numCache>
                <c:formatCode>0.000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3.8397500000000004</c:v>
                </c:pt>
                <c:pt idx="44">
                  <c:v>3.8015509999999999</c:v>
                </c:pt>
                <c:pt idx="45">
                  <c:v>3.7480399999999996</c:v>
                </c:pt>
                <c:pt idx="46">
                  <c:v>3.7172559999999999</c:v>
                </c:pt>
                <c:pt idx="47">
                  <c:v>3.6025119999999999</c:v>
                </c:pt>
                <c:pt idx="48">
                  <c:v>3.5193979999999998</c:v>
                </c:pt>
                <c:pt idx="49">
                  <c:v>3.4877669999999998</c:v>
                </c:pt>
                <c:pt idx="50">
                  <c:v>3.6198899999999998</c:v>
                </c:pt>
                <c:pt idx="51">
                  <c:v>3.6329530000000001</c:v>
                </c:pt>
                <c:pt idx="52">
                  <c:v>3.6432229999999999</c:v>
                </c:pt>
                <c:pt idx="53">
                  <c:v>3.647125</c:v>
                </c:pt>
                <c:pt idx="54">
                  <c:v>3.5885930000000004</c:v>
                </c:pt>
                <c:pt idx="55">
                  <c:v>3.5740219999999998</c:v>
                </c:pt>
                <c:pt idx="56">
                  <c:v>3.5124659999999999</c:v>
                </c:pt>
                <c:pt idx="57">
                  <c:v>3.4074180000000003</c:v>
                </c:pt>
                <c:pt idx="58">
                  <c:v>3.3467919999999998</c:v>
                </c:pt>
                <c:pt idx="59">
                  <c:v>3.2577760000000002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3F-4B31-BE32-76065CFA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29728"/>
        <c:axId val="-982734624"/>
      </c:lineChart>
      <c:catAx>
        <c:axId val="-9827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3462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8273462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297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7459516197527301E-2"/>
          <c:y val="0.16721748784263443"/>
          <c:w val="0.88078010945249718"/>
          <c:h val="0.1630547433271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9104695246426"/>
          <c:y val="0.17344519435070616"/>
          <c:w val="0.7986071011956839"/>
          <c:h val="0.6621578552680914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'12'!$C$26</c:f>
              <c:strCache>
                <c:ptCount val="1"/>
                <c:pt idx="0">
                  <c:v>Brent crude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'12'!$J$25:$M$25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'12'!$J$26:$M$26</c:f>
              <c:numCache>
                <c:formatCode>0.00</c:formatCode>
                <c:ptCount val="4"/>
                <c:pt idx="0">
                  <c:v>0.69530183726190464</c:v>
                </c:pt>
                <c:pt idx="1">
                  <c:v>0.71551581995238123</c:v>
                </c:pt>
                <c:pt idx="2">
                  <c:v>-0.3925120213095239</c:v>
                </c:pt>
                <c:pt idx="3">
                  <c:v>8.9526890452380936E-2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4-425B-843E-BA549FECF161}"/>
            </c:ext>
          </c:extLst>
        </c:ser>
        <c:ser>
          <c:idx val="2"/>
          <c:order val="1"/>
          <c:tx>
            <c:strRef>
              <c:f>'12'!$C$27</c:f>
              <c:strCache>
                <c:ptCount val="1"/>
                <c:pt idx="0">
                  <c:v>wholesale 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'12'!$J$25:$M$25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'12'!$J$27:$M$27</c:f>
              <c:numCache>
                <c:formatCode>0.00</c:formatCode>
                <c:ptCount val="4"/>
                <c:pt idx="0">
                  <c:v>0.12544280713809552</c:v>
                </c:pt>
                <c:pt idx="1">
                  <c:v>0.77506158384761892</c:v>
                </c:pt>
                <c:pt idx="2">
                  <c:v>-0.26424395499047648</c:v>
                </c:pt>
                <c:pt idx="3">
                  <c:v>-0.24941266485238067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4-425B-843E-BA549FECF161}"/>
            </c:ext>
          </c:extLst>
        </c:ser>
        <c:ser>
          <c:idx val="4"/>
          <c:order val="2"/>
          <c:tx>
            <c:strRef>
              <c:f>'12'!$C$28</c:f>
              <c:strCache>
                <c:ptCount val="1"/>
                <c:pt idx="0">
                  <c:v>retail margin</c:v>
                </c:pt>
              </c:strCache>
            </c:strRef>
          </c:tx>
          <c:spPr>
            <a:solidFill>
              <a:schemeClr val="accent3"/>
            </a:solidFill>
            <a:ln w="28575" cap="rnd">
              <a:noFill/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2.0932649032547844E-3"/>
                  <c:y val="0.17252492800512079"/>
                </c:manualLayout>
              </c:layout>
              <c:tx>
                <c:rich>
                  <a:bodyPr rot="0" spcFirstLastPara="1" vertOverflow="ellipsis" vert="horz" wrap="square" lIns="38100" tIns="18288" rIns="38100" bIns="18288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AEC65742-B000-49E7-8933-8DD03122B1AD}" type="CELLRANGE">
                      <a:rPr lang="en-US"/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4707822980460775"/>
                      <c:h val="6.48975128108986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854-425B-843E-BA549FECF161}"/>
                </c:ext>
              </c:extLst>
            </c:dLbl>
            <c:dLbl>
              <c:idx val="1"/>
              <c:layout>
                <c:manualLayout>
                  <c:x val="-4.759865398017064E-3"/>
                  <c:y val="-6.0379877439324631E-2"/>
                </c:manualLayout>
              </c:layout>
              <c:tx>
                <c:rich>
                  <a:bodyPr/>
                  <a:lstStyle/>
                  <a:p>
                    <a:fld id="{BE5B23FC-2C5B-4BF0-9CA2-760AF85CA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854-425B-843E-BA549FECF161}"/>
                </c:ext>
              </c:extLst>
            </c:dLbl>
            <c:dLbl>
              <c:idx val="2"/>
              <c:layout>
                <c:manualLayout>
                  <c:x val="-2.144802636511596E-4"/>
                  <c:y val="-4.5024303716116591E-2"/>
                </c:manualLayout>
              </c:layout>
              <c:tx>
                <c:rich>
                  <a:bodyPr/>
                  <a:lstStyle/>
                  <a:p>
                    <a:fld id="{F5DBBE82-4D54-4177-A423-F41A6F708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854-425B-843E-BA549FECF161}"/>
                </c:ext>
              </c:extLst>
            </c:dLbl>
            <c:dLbl>
              <c:idx val="3"/>
              <c:layout>
                <c:manualLayout>
                  <c:x val="4.4027453473745723E-3"/>
                  <c:y val="-4.8761326731893692E-2"/>
                </c:manualLayout>
              </c:layout>
              <c:tx>
                <c:rich>
                  <a:bodyPr/>
                  <a:lstStyle/>
                  <a:p>
                    <a:fld id="{803E5B89-FF30-40A1-AF86-F0F3F0B3A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854-425B-843E-BA549FECF16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" rIns="38100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'12'!$J$25:$M$25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'12'!$J$28:$M$28</c:f>
              <c:numCache>
                <c:formatCode>0.00</c:formatCode>
                <c:ptCount val="4"/>
                <c:pt idx="0">
                  <c:v>-8.6777479300000016E-2</c:v>
                </c:pt>
                <c:pt idx="1">
                  <c:v>0.23478999349999974</c:v>
                </c:pt>
                <c:pt idx="2">
                  <c:v>-4.6913975399999863E-2</c:v>
                </c:pt>
                <c:pt idx="3">
                  <c:v>-8.044607229999956E-2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'12'!$J$30:$M$30</c15:f>
                <c15:dlblRangeCache>
                  <c:ptCount val="4"/>
                  <c:pt idx="0">
                    <c:v>0.73</c:v>
                  </c:pt>
                  <c:pt idx="1">
                    <c:v>1.73</c:v>
                  </c:pt>
                  <c:pt idx="2">
                    <c:v>-0.70</c:v>
                  </c:pt>
                  <c:pt idx="3">
                    <c:v>-0.24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B854-425B-843E-BA549FEC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42240"/>
        <c:axId val="-982738976"/>
      </c:barChart>
      <c:lineChart>
        <c:grouping val="standard"/>
        <c:varyColors val="0"/>
        <c:ser>
          <c:idx val="0"/>
          <c:order val="3"/>
          <c:tx>
            <c:v>net change</c:v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bg1"/>
              </a:solidFill>
              <a:ln w="38100">
                <a:solidFill>
                  <a:schemeClr val="tx1"/>
                </a:solidFill>
              </a:ln>
            </c:spPr>
          </c:marker>
          <c:cat>
            <c:numRef>
              <c:f>'12'!$J$25:$M$25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'12'!$J$31:$M$31</c:f>
              <c:numCache>
                <c:formatCode>0.00</c:formatCode>
                <c:ptCount val="4"/>
                <c:pt idx="0">
                  <c:v>0.73396716510000015</c:v>
                </c:pt>
                <c:pt idx="1">
                  <c:v>1.7253673972999999</c:v>
                </c:pt>
                <c:pt idx="2">
                  <c:v>-0.70366995170000024</c:v>
                </c:pt>
                <c:pt idx="3">
                  <c:v>-0.2403318466999993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54-425B-843E-BA549FEC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2240"/>
        <c:axId val="-982738976"/>
      </c:lineChart>
      <c:scatterChart>
        <c:scatterStyle val="lineMarker"/>
        <c:varyColors val="0"/>
        <c:ser>
          <c:idx val="3"/>
          <c:order val="4"/>
          <c:tx>
            <c:strRef>
              <c:f>'12'!$C$99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'12'!$B$100:$B$101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'12'!$C$100:$C$101</c:f>
              <c:numCache>
                <c:formatCode>0.00</c:formatCode>
                <c:ptCount val="2"/>
                <c:pt idx="0">
                  <c:v>-0.5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54-425B-843E-BA549FEC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37344"/>
        <c:axId val="-982734080"/>
      </c:scatterChart>
      <c:catAx>
        <c:axId val="-982742240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38976"/>
        <c:crosses val="autoZero"/>
        <c:auto val="1"/>
        <c:lblAlgn val="ctr"/>
        <c:lblOffset val="100"/>
        <c:tickLblSkip val="1"/>
        <c:noMultiLvlLbl val="0"/>
      </c:catAx>
      <c:valAx>
        <c:axId val="-982738976"/>
        <c:scaling>
          <c:orientation val="minMax"/>
          <c:max val="2.2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2240"/>
        <c:crosses val="autoZero"/>
        <c:crossBetween val="between"/>
        <c:majorUnit val="0.25"/>
      </c:valAx>
      <c:valAx>
        <c:axId val="-982734080"/>
        <c:scaling>
          <c:orientation val="minMax"/>
          <c:max val="0.5"/>
          <c:min val="-0.5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82737344"/>
        <c:crosses val="max"/>
        <c:crossBetween val="midCat"/>
      </c:valAx>
      <c:valAx>
        <c:axId val="-98273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3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9480898221056"/>
          <c:y val="0.17099206349206353"/>
          <c:w val="0.78468248760571591"/>
          <c:h val="0.66949100112485938"/>
        </c:manualLayout>
      </c:layout>
      <c:lineChart>
        <c:grouping val="standard"/>
        <c:varyColors val="0"/>
        <c:ser>
          <c:idx val="0"/>
          <c:order val="0"/>
          <c:tx>
            <c:strRef>
              <c:f>'12'!$D$35</c:f>
              <c:strCache>
                <c:ptCount val="1"/>
                <c:pt idx="0">
                  <c:v>monthly retail diesel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'12'!$D$36:$D$95</c:f>
              <c:numCache>
                <c:formatCode>0.000</c:formatCode>
                <c:ptCount val="60"/>
                <c:pt idx="0">
                  <c:v>3.0474999999999999</c:v>
                </c:pt>
                <c:pt idx="1">
                  <c:v>2.9095</c:v>
                </c:pt>
                <c:pt idx="2">
                  <c:v>2.7286000000000001</c:v>
                </c:pt>
                <c:pt idx="3">
                  <c:v>2.4930000000000003</c:v>
                </c:pt>
                <c:pt idx="4">
                  <c:v>2.3922499999999998</c:v>
                </c:pt>
                <c:pt idx="5">
                  <c:v>2.4079999999999999</c:v>
                </c:pt>
                <c:pt idx="6">
                  <c:v>2.4337499999999999</c:v>
                </c:pt>
                <c:pt idx="7">
                  <c:v>2.4291999999999998</c:v>
                </c:pt>
                <c:pt idx="8">
                  <c:v>2.4137499999999998</c:v>
                </c:pt>
                <c:pt idx="9">
                  <c:v>2.3887499999999999</c:v>
                </c:pt>
                <c:pt idx="10">
                  <c:v>2.4319999999999999</c:v>
                </c:pt>
                <c:pt idx="11">
                  <c:v>2.5847500000000001</c:v>
                </c:pt>
                <c:pt idx="12">
                  <c:v>2.6805000000000003</c:v>
                </c:pt>
                <c:pt idx="13">
                  <c:v>2.847</c:v>
                </c:pt>
                <c:pt idx="14">
                  <c:v>3.1522000000000001</c:v>
                </c:pt>
                <c:pt idx="15">
                  <c:v>3.1302499999999998</c:v>
                </c:pt>
                <c:pt idx="16">
                  <c:v>3.2170000000000001</c:v>
                </c:pt>
                <c:pt idx="17">
                  <c:v>3.2867500000000001</c:v>
                </c:pt>
                <c:pt idx="18">
                  <c:v>3.3387500000000001</c:v>
                </c:pt>
                <c:pt idx="19">
                  <c:v>3.35</c:v>
                </c:pt>
                <c:pt idx="20">
                  <c:v>3.3839999999999999</c:v>
                </c:pt>
                <c:pt idx="21">
                  <c:v>3.6117500000000002</c:v>
                </c:pt>
                <c:pt idx="22">
                  <c:v>3.7269999999999999</c:v>
                </c:pt>
                <c:pt idx="23">
                  <c:v>3.641</c:v>
                </c:pt>
                <c:pt idx="24">
                  <c:v>3.7242000000000002</c:v>
                </c:pt>
                <c:pt idx="25">
                  <c:v>4.0322500000000003</c:v>
                </c:pt>
                <c:pt idx="26">
                  <c:v>5.1044999999999998</c:v>
                </c:pt>
                <c:pt idx="27">
                  <c:v>5.1194999999999995</c:v>
                </c:pt>
                <c:pt idx="28">
                  <c:v>5.5710000000000006</c:v>
                </c:pt>
                <c:pt idx="29">
                  <c:v>5.7534999999999998</c:v>
                </c:pt>
                <c:pt idx="30">
                  <c:v>5.4857500000000003</c:v>
                </c:pt>
                <c:pt idx="31">
                  <c:v>5.0132000000000003</c:v>
                </c:pt>
                <c:pt idx="32">
                  <c:v>4.9924999999999997</c:v>
                </c:pt>
                <c:pt idx="33">
                  <c:v>5.2114000000000003</c:v>
                </c:pt>
                <c:pt idx="34">
                  <c:v>5.2549999999999999</c:v>
                </c:pt>
                <c:pt idx="35">
                  <c:v>4.7134999999999998</c:v>
                </c:pt>
                <c:pt idx="36">
                  <c:v>4.5763999999999996</c:v>
                </c:pt>
                <c:pt idx="37">
                  <c:v>4.4132499999999997</c:v>
                </c:pt>
                <c:pt idx="38">
                  <c:v>4.2104999999999997</c:v>
                </c:pt>
                <c:pt idx="39">
                  <c:v>4.0990000000000002</c:v>
                </c:pt>
                <c:pt idx="40">
                  <c:v>3.915</c:v>
                </c:pt>
                <c:pt idx="41">
                  <c:v>3.8017500000000002</c:v>
                </c:pt>
                <c:pt idx="42">
                  <c:v>3.8822000000000001</c:v>
                </c:pt>
                <c:pt idx="43">
                  <c:v>4.3702499999999995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E-4290-89EB-CB86C7B2DEB0}"/>
            </c:ext>
          </c:extLst>
        </c:ser>
        <c:ser>
          <c:idx val="1"/>
          <c:order val="1"/>
          <c:tx>
            <c:strRef>
              <c:f>'12'!$F$35</c:f>
              <c:strCache>
                <c:ptCount val="1"/>
                <c:pt idx="0">
                  <c:v>annual average diesel</c:v>
                </c:pt>
              </c:strCache>
            </c:strRef>
          </c:tx>
          <c:spPr>
            <a:ln w="25400" cap="rnd">
              <a:solidFill>
                <a:schemeClr val="tx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'12'!$F$36:$F$95</c:f>
              <c:numCache>
                <c:formatCode>0.000</c:formatCode>
                <c:ptCount val="60"/>
                <c:pt idx="1">
                  <c:v>2.5550875</c:v>
                </c:pt>
                <c:pt idx="2">
                  <c:v>2.5550875</c:v>
                </c:pt>
                <c:pt idx="3">
                  <c:v>2.5550875</c:v>
                </c:pt>
                <c:pt idx="4">
                  <c:v>2.5550875</c:v>
                </c:pt>
                <c:pt idx="5">
                  <c:v>2.5550875</c:v>
                </c:pt>
                <c:pt idx="6">
                  <c:v>2.5550875</c:v>
                </c:pt>
                <c:pt idx="7">
                  <c:v>2.5550875</c:v>
                </c:pt>
                <c:pt idx="8">
                  <c:v>2.5550875</c:v>
                </c:pt>
                <c:pt idx="9">
                  <c:v>2.5550875</c:v>
                </c:pt>
                <c:pt idx="10">
                  <c:v>2.5550875</c:v>
                </c:pt>
                <c:pt idx="13">
                  <c:v>3.2805166666666667</c:v>
                </c:pt>
                <c:pt idx="14">
                  <c:v>3.2805166666666667</c:v>
                </c:pt>
                <c:pt idx="15">
                  <c:v>3.2805166666666667</c:v>
                </c:pt>
                <c:pt idx="16">
                  <c:v>3.2805166666666667</c:v>
                </c:pt>
                <c:pt idx="17">
                  <c:v>3.2805166666666667</c:v>
                </c:pt>
                <c:pt idx="18">
                  <c:v>3.2805166666666667</c:v>
                </c:pt>
                <c:pt idx="19">
                  <c:v>3.2805166666666667</c:v>
                </c:pt>
                <c:pt idx="20">
                  <c:v>3.2805166666666667</c:v>
                </c:pt>
                <c:pt idx="21">
                  <c:v>3.2805166666666667</c:v>
                </c:pt>
                <c:pt idx="22">
                  <c:v>3.2805166666666667</c:v>
                </c:pt>
                <c:pt idx="25">
                  <c:v>4.9980249999999993</c:v>
                </c:pt>
                <c:pt idx="26">
                  <c:v>4.9980249999999993</c:v>
                </c:pt>
                <c:pt idx="27">
                  <c:v>4.9980249999999993</c:v>
                </c:pt>
                <c:pt idx="28">
                  <c:v>4.9980249999999993</c:v>
                </c:pt>
                <c:pt idx="29">
                  <c:v>4.9980249999999993</c:v>
                </c:pt>
                <c:pt idx="30">
                  <c:v>4.9980249999999993</c:v>
                </c:pt>
                <c:pt idx="31">
                  <c:v>4.9980249999999993</c:v>
                </c:pt>
                <c:pt idx="32">
                  <c:v>4.9980249999999993</c:v>
                </c:pt>
                <c:pt idx="33">
                  <c:v>4.9980249999999993</c:v>
                </c:pt>
                <c:pt idx="34">
                  <c:v>4.9980249999999993</c:v>
                </c:pt>
                <c:pt idx="37">
                  <c:v>4.3158889166666663</c:v>
                </c:pt>
                <c:pt idx="38">
                  <c:v>4.3158889166666663</c:v>
                </c:pt>
                <c:pt idx="39">
                  <c:v>4.3158889166666663</c:v>
                </c:pt>
                <c:pt idx="40">
                  <c:v>4.3158889166666663</c:v>
                </c:pt>
                <c:pt idx="41">
                  <c:v>4.3158889166666663</c:v>
                </c:pt>
                <c:pt idx="42">
                  <c:v>4.3158889166666663</c:v>
                </c:pt>
                <c:pt idx="43">
                  <c:v>4.3158889166666663</c:v>
                </c:pt>
                <c:pt idx="44">
                  <c:v>4.3158889166666663</c:v>
                </c:pt>
                <c:pt idx="45">
                  <c:v>4.3158889166666663</c:v>
                </c:pt>
                <c:pt idx="46">
                  <c:v>4.3158889166666663</c:v>
                </c:pt>
                <c:pt idx="49">
                  <c:v>4.0755334166666666</c:v>
                </c:pt>
                <c:pt idx="50">
                  <c:v>4.0755334166666666</c:v>
                </c:pt>
                <c:pt idx="51">
                  <c:v>4.0755334166666666</c:v>
                </c:pt>
                <c:pt idx="52">
                  <c:v>4.0755334166666666</c:v>
                </c:pt>
                <c:pt idx="53">
                  <c:v>4.0755334166666666</c:v>
                </c:pt>
                <c:pt idx="54">
                  <c:v>4.0755334166666666</c:v>
                </c:pt>
                <c:pt idx="55">
                  <c:v>4.0755334166666666</c:v>
                </c:pt>
                <c:pt idx="56">
                  <c:v>4.0755334166666666</c:v>
                </c:pt>
                <c:pt idx="57">
                  <c:v>4.0755334166666666</c:v>
                </c:pt>
                <c:pt idx="58">
                  <c:v>4.0755334166666666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E-4290-89EB-CB86C7B2DEB0}"/>
            </c:ext>
          </c:extLst>
        </c:ser>
        <c:ser>
          <c:idx val="3"/>
          <c:order val="2"/>
          <c:tx>
            <c:strRef>
              <c:f>'12'!$I$35</c:f>
              <c:strCache>
                <c:ptCount val="1"/>
                <c:pt idx="0">
                  <c:v>monthly Brent crude oil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'12'!$I$36:$I$95</c:f>
              <c:numCache>
                <c:formatCode>0.000</c:formatCode>
                <c:ptCount val="60"/>
                <c:pt idx="0">
                  <c:v>1.5154761904761904</c:v>
                </c:pt>
                <c:pt idx="1">
                  <c:v>1.3252380952380951</c:v>
                </c:pt>
                <c:pt idx="2">
                  <c:v>0.76214285714285712</c:v>
                </c:pt>
                <c:pt idx="3">
                  <c:v>0.43761904761904757</c:v>
                </c:pt>
                <c:pt idx="4">
                  <c:v>0.69952380952380955</c:v>
                </c:pt>
                <c:pt idx="5">
                  <c:v>0.95880952380952389</c:v>
                </c:pt>
                <c:pt idx="6">
                  <c:v>1.0295238095238095</c:v>
                </c:pt>
                <c:pt idx="7">
                  <c:v>1.0652380952380953</c:v>
                </c:pt>
                <c:pt idx="8">
                  <c:v>0.97404761904761894</c:v>
                </c:pt>
                <c:pt idx="9">
                  <c:v>0.95690476190476181</c:v>
                </c:pt>
                <c:pt idx="10">
                  <c:v>1.0164285714285715</c:v>
                </c:pt>
                <c:pt idx="11">
                  <c:v>1.1902380952380953</c:v>
                </c:pt>
                <c:pt idx="12">
                  <c:v>1.3040476190476191</c:v>
                </c:pt>
                <c:pt idx="13">
                  <c:v>1.4828571428571429</c:v>
                </c:pt>
                <c:pt idx="14">
                  <c:v>1.5573809523809523</c:v>
                </c:pt>
                <c:pt idx="15">
                  <c:v>1.5430952380952381</c:v>
                </c:pt>
                <c:pt idx="16">
                  <c:v>1.6316666666666666</c:v>
                </c:pt>
                <c:pt idx="17">
                  <c:v>1.7419047619047618</c:v>
                </c:pt>
                <c:pt idx="18">
                  <c:v>1.7897619047619049</c:v>
                </c:pt>
                <c:pt idx="19">
                  <c:v>1.6845238095238095</c:v>
                </c:pt>
                <c:pt idx="20">
                  <c:v>1.7735714285714284</c:v>
                </c:pt>
                <c:pt idx="21">
                  <c:v>1.9890476190476192</c:v>
                </c:pt>
                <c:pt idx="22">
                  <c:v>1.9297619047619048</c:v>
                </c:pt>
                <c:pt idx="23">
                  <c:v>1.7659523809523809</c:v>
                </c:pt>
                <c:pt idx="24">
                  <c:v>2.0597619047619049</c:v>
                </c:pt>
                <c:pt idx="25">
                  <c:v>2.3126190476190476</c:v>
                </c:pt>
                <c:pt idx="26">
                  <c:v>2.7916666666666665</c:v>
                </c:pt>
                <c:pt idx="27">
                  <c:v>2.4899999999999998</c:v>
                </c:pt>
                <c:pt idx="28">
                  <c:v>2.6995238095238094</c:v>
                </c:pt>
                <c:pt idx="29">
                  <c:v>2.9216666666666664</c:v>
                </c:pt>
                <c:pt idx="30">
                  <c:v>2.665</c:v>
                </c:pt>
                <c:pt idx="31">
                  <c:v>2.3916666666666666</c:v>
                </c:pt>
                <c:pt idx="32">
                  <c:v>2.1371428571428575</c:v>
                </c:pt>
                <c:pt idx="33">
                  <c:v>2.222142857142857</c:v>
                </c:pt>
                <c:pt idx="34">
                  <c:v>2.1766666666666667</c:v>
                </c:pt>
                <c:pt idx="35">
                  <c:v>1.9266666666666667</c:v>
                </c:pt>
                <c:pt idx="36">
                  <c:v>1.9642857142857142</c:v>
                </c:pt>
                <c:pt idx="37">
                  <c:v>1.9664285714285714</c:v>
                </c:pt>
                <c:pt idx="38">
                  <c:v>1.8673809523809526</c:v>
                </c:pt>
                <c:pt idx="39">
                  <c:v>2.0152380952380953</c:v>
                </c:pt>
                <c:pt idx="40">
                  <c:v>1.7969047619047618</c:v>
                </c:pt>
                <c:pt idx="41">
                  <c:v>1.7819047619047619</c:v>
                </c:pt>
                <c:pt idx="42">
                  <c:v>1.9073809523809524</c:v>
                </c:pt>
                <c:pt idx="43">
                  <c:v>2.0511904761904765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E-4290-89EB-CB86C7B2DEB0}"/>
            </c:ext>
          </c:extLst>
        </c:ser>
        <c:ser>
          <c:idx val="5"/>
          <c:order val="3"/>
          <c:tx>
            <c:v>Brent annual average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'12'!$K$36:$K$95</c:f>
              <c:numCache>
                <c:formatCode>0.000</c:formatCode>
                <c:ptCount val="60"/>
                <c:pt idx="1">
                  <c:v>0.99426587301587299</c:v>
                </c:pt>
                <c:pt idx="2">
                  <c:v>0.99426587301587299</c:v>
                </c:pt>
                <c:pt idx="3">
                  <c:v>0.99426587301587299</c:v>
                </c:pt>
                <c:pt idx="4">
                  <c:v>0.99426587301587299</c:v>
                </c:pt>
                <c:pt idx="5">
                  <c:v>0.99426587301587299</c:v>
                </c:pt>
                <c:pt idx="6">
                  <c:v>0.99426587301587299</c:v>
                </c:pt>
                <c:pt idx="7">
                  <c:v>0.99426587301587299</c:v>
                </c:pt>
                <c:pt idx="8">
                  <c:v>0.99426587301587299</c:v>
                </c:pt>
                <c:pt idx="9">
                  <c:v>0.99426587301587299</c:v>
                </c:pt>
                <c:pt idx="10">
                  <c:v>0.99426587301587299</c:v>
                </c:pt>
                <c:pt idx="13">
                  <c:v>1.682797619047619</c:v>
                </c:pt>
                <c:pt idx="14">
                  <c:v>1.682797619047619</c:v>
                </c:pt>
                <c:pt idx="15">
                  <c:v>1.682797619047619</c:v>
                </c:pt>
                <c:pt idx="16">
                  <c:v>1.682797619047619</c:v>
                </c:pt>
                <c:pt idx="17">
                  <c:v>1.682797619047619</c:v>
                </c:pt>
                <c:pt idx="18">
                  <c:v>1.682797619047619</c:v>
                </c:pt>
                <c:pt idx="19">
                  <c:v>1.682797619047619</c:v>
                </c:pt>
                <c:pt idx="20">
                  <c:v>1.682797619047619</c:v>
                </c:pt>
                <c:pt idx="21">
                  <c:v>1.682797619047619</c:v>
                </c:pt>
                <c:pt idx="22">
                  <c:v>1.682797619047619</c:v>
                </c:pt>
                <c:pt idx="25">
                  <c:v>2.3995436507936505</c:v>
                </c:pt>
                <c:pt idx="26">
                  <c:v>2.3995436507936505</c:v>
                </c:pt>
                <c:pt idx="27">
                  <c:v>2.3995436507936505</c:v>
                </c:pt>
                <c:pt idx="28">
                  <c:v>2.3995436507936505</c:v>
                </c:pt>
                <c:pt idx="29">
                  <c:v>2.3995436507936505</c:v>
                </c:pt>
                <c:pt idx="30">
                  <c:v>2.3995436507936505</c:v>
                </c:pt>
                <c:pt idx="31">
                  <c:v>2.3995436507936505</c:v>
                </c:pt>
                <c:pt idx="32">
                  <c:v>2.3995436507936505</c:v>
                </c:pt>
                <c:pt idx="33">
                  <c:v>2.3995436507936505</c:v>
                </c:pt>
                <c:pt idx="34">
                  <c:v>2.3995436507936505</c:v>
                </c:pt>
                <c:pt idx="37">
                  <c:v>2.0133531746031745</c:v>
                </c:pt>
                <c:pt idx="38">
                  <c:v>2.0133531746031745</c:v>
                </c:pt>
                <c:pt idx="39">
                  <c:v>2.0133531746031745</c:v>
                </c:pt>
                <c:pt idx="40">
                  <c:v>2.0133531746031745</c:v>
                </c:pt>
                <c:pt idx="41">
                  <c:v>2.0133531746031745</c:v>
                </c:pt>
                <c:pt idx="42">
                  <c:v>2.0133531746031745</c:v>
                </c:pt>
                <c:pt idx="43">
                  <c:v>2.0133531746031745</c:v>
                </c:pt>
                <c:pt idx="44">
                  <c:v>2.0133531746031745</c:v>
                </c:pt>
                <c:pt idx="45">
                  <c:v>2.0133531746031745</c:v>
                </c:pt>
                <c:pt idx="46">
                  <c:v>2.0133531746031745</c:v>
                </c:pt>
                <c:pt idx="49">
                  <c:v>2.1011904761904767</c:v>
                </c:pt>
                <c:pt idx="50">
                  <c:v>2.1011904761904767</c:v>
                </c:pt>
                <c:pt idx="51">
                  <c:v>2.1011904761904767</c:v>
                </c:pt>
                <c:pt idx="52">
                  <c:v>2.1011904761904767</c:v>
                </c:pt>
                <c:pt idx="53">
                  <c:v>2.1011904761904767</c:v>
                </c:pt>
                <c:pt idx="54">
                  <c:v>2.1011904761904767</c:v>
                </c:pt>
                <c:pt idx="55">
                  <c:v>2.1011904761904767</c:v>
                </c:pt>
                <c:pt idx="56">
                  <c:v>2.1011904761904767</c:v>
                </c:pt>
                <c:pt idx="57">
                  <c:v>2.1011904761904767</c:v>
                </c:pt>
                <c:pt idx="58">
                  <c:v>2.1011904761904767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E-4290-89EB-CB86C7B2DEB0}"/>
            </c:ext>
          </c:extLst>
        </c:ser>
        <c:ser>
          <c:idx val="4"/>
          <c:order val="4"/>
          <c:tx>
            <c:strRef>
              <c:f>'12'!$J$35</c:f>
              <c:strCache>
                <c:ptCount val="1"/>
                <c:pt idx="0">
                  <c:v>crude oil 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'12'!$B$36:$B$95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'12'!$J$36:$J$95</c:f>
              <c:numCache>
                <c:formatCode>0.000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2.0511904761904765</c:v>
                </c:pt>
                <c:pt idx="44">
                  <c:v>2.1904761904761907</c:v>
                </c:pt>
                <c:pt idx="45">
                  <c:v>2.2142857142857144</c:v>
                </c:pt>
                <c:pt idx="46">
                  <c:v>2.2142857142857144</c:v>
                </c:pt>
                <c:pt idx="47">
                  <c:v>2.1904761904761907</c:v>
                </c:pt>
                <c:pt idx="48">
                  <c:v>2.1666666666666665</c:v>
                </c:pt>
                <c:pt idx="49">
                  <c:v>2.1666666666666665</c:v>
                </c:pt>
                <c:pt idx="50">
                  <c:v>2.1666666666666665</c:v>
                </c:pt>
                <c:pt idx="51">
                  <c:v>2.0952380952380953</c:v>
                </c:pt>
                <c:pt idx="52">
                  <c:v>2.0952380952380953</c:v>
                </c:pt>
                <c:pt idx="53">
                  <c:v>2.0952380952380953</c:v>
                </c:pt>
                <c:pt idx="54">
                  <c:v>2.0714285714285716</c:v>
                </c:pt>
                <c:pt idx="55">
                  <c:v>2.0714285714285716</c:v>
                </c:pt>
                <c:pt idx="56">
                  <c:v>2.0714285714285716</c:v>
                </c:pt>
                <c:pt idx="57">
                  <c:v>2.0714285714285716</c:v>
                </c:pt>
                <c:pt idx="58">
                  <c:v>2.0714285714285716</c:v>
                </c:pt>
                <c:pt idx="59">
                  <c:v>2.0714285714285716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E-4290-89EB-CB86C7B2DEB0}"/>
            </c:ext>
          </c:extLst>
        </c:ser>
        <c:ser>
          <c:idx val="2"/>
          <c:order val="5"/>
          <c:tx>
            <c:strRef>
              <c:f>'12'!$E$35</c:f>
              <c:strCache>
                <c:ptCount val="1"/>
                <c:pt idx="0">
                  <c:v> diesel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'12'!$B$36:$B$95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'12'!$E$36:$E$95</c:f>
              <c:numCache>
                <c:formatCode>0.000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4.3702499999999995</c:v>
                </c:pt>
                <c:pt idx="44">
                  <c:v>4.4844759999999999</c:v>
                </c:pt>
                <c:pt idx="45">
                  <c:v>4.6880119999999996</c:v>
                </c:pt>
                <c:pt idx="46">
                  <c:v>4.7523770000000001</c:v>
                </c:pt>
                <c:pt idx="47">
                  <c:v>4.5974520000000005</c:v>
                </c:pt>
                <c:pt idx="48">
                  <c:v>4.4276580000000001</c:v>
                </c:pt>
                <c:pt idx="49">
                  <c:v>4.3101370000000001</c:v>
                </c:pt>
                <c:pt idx="50">
                  <c:v>4.3136329999999994</c:v>
                </c:pt>
                <c:pt idx="51">
                  <c:v>4.1848780000000003</c:v>
                </c:pt>
                <c:pt idx="52">
                  <c:v>4.0542899999999999</c:v>
                </c:pt>
                <c:pt idx="53">
                  <c:v>3.947346</c:v>
                </c:pt>
                <c:pt idx="54">
                  <c:v>3.8629980000000002</c:v>
                </c:pt>
                <c:pt idx="55">
                  <c:v>3.8746199999999997</c:v>
                </c:pt>
                <c:pt idx="56">
                  <c:v>3.9087189999999996</c:v>
                </c:pt>
                <c:pt idx="57">
                  <c:v>3.8905069999999999</c:v>
                </c:pt>
                <c:pt idx="58">
                  <c:v>4.0453019999999995</c:v>
                </c:pt>
                <c:pt idx="59">
                  <c:v>4.0863130000000005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E-4290-89EB-CB86C7B2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31904"/>
        <c:axId val="-982755296"/>
      </c:lineChart>
      <c:catAx>
        <c:axId val="-9827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529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82755296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319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222812370721848E-2"/>
          <c:y val="0.16487424206152812"/>
          <c:w val="0.76836700380812628"/>
          <c:h val="0.16302976648687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05500902553428E-2"/>
          <c:y val="0.15865135608048994"/>
          <c:w val="0.86888750065719911"/>
          <c:h val="0.64273658501020703"/>
        </c:manualLayout>
      </c:layout>
      <c:lineChart>
        <c:grouping val="standard"/>
        <c:varyColors val="0"/>
        <c:ser>
          <c:idx val="0"/>
          <c:order val="0"/>
          <c:tx>
            <c:v>World production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multiLvlStrRef>
              <c:f>'2'!$B$28:$C$55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  <c:pt idx="20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'2'!$E$28:$E$55</c:f>
              <c:numCache>
                <c:formatCode>0.00</c:formatCode>
                <c:ptCount val="28"/>
                <c:pt idx="0">
                  <c:v>98.981113160000007</c:v>
                </c:pt>
                <c:pt idx="1">
                  <c:v>99.683571838999995</c:v>
                </c:pt>
                <c:pt idx="2">
                  <c:v>101.22393354</c:v>
                </c:pt>
                <c:pt idx="3">
                  <c:v>101.97257424999999</c:v>
                </c:pt>
                <c:pt idx="4">
                  <c:v>99.757000942999994</c:v>
                </c:pt>
                <c:pt idx="5">
                  <c:v>100.05925551</c:v>
                </c:pt>
                <c:pt idx="6">
                  <c:v>99.955278235999998</c:v>
                </c:pt>
                <c:pt idx="7">
                  <c:v>101.41045499000001</c:v>
                </c:pt>
                <c:pt idx="8">
                  <c:v>100.30833242</c:v>
                </c:pt>
                <c:pt idx="9">
                  <c:v>91.919437037999998</c:v>
                </c:pt>
                <c:pt idx="10">
                  <c:v>90.797512857000001</c:v>
                </c:pt>
                <c:pt idx="11">
                  <c:v>92.538147886000004</c:v>
                </c:pt>
                <c:pt idx="12">
                  <c:v>92.824799733999996</c:v>
                </c:pt>
                <c:pt idx="13">
                  <c:v>94.834489417</c:v>
                </c:pt>
                <c:pt idx="14">
                  <c:v>96.754308938999998</c:v>
                </c:pt>
                <c:pt idx="15">
                  <c:v>98.341378192999997</c:v>
                </c:pt>
                <c:pt idx="16">
                  <c:v>98.956474009000004</c:v>
                </c:pt>
                <c:pt idx="17">
                  <c:v>98.866087374000003</c:v>
                </c:pt>
                <c:pt idx="18">
                  <c:v>100.8451115</c:v>
                </c:pt>
                <c:pt idx="19">
                  <c:v>101.07217730000001</c:v>
                </c:pt>
                <c:pt idx="20">
                  <c:v>101.00002408</c:v>
                </c:pt>
                <c:pt idx="21">
                  <c:v>101.23280477</c:v>
                </c:pt>
                <c:pt idx="22">
                  <c:v>100.95444954</c:v>
                </c:pt>
                <c:pt idx="23">
                  <c:v>101.51646203999999</c:v>
                </c:pt>
                <c:pt idx="24">
                  <c:v>102.20084158</c:v>
                </c:pt>
                <c:pt idx="25">
                  <c:v>102.67453888999999</c:v>
                </c:pt>
                <c:pt idx="26">
                  <c:v>103.23947321999999</c:v>
                </c:pt>
                <c:pt idx="27">
                  <c:v>103.39497948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3-46F9-9C44-25C767B0D407}"/>
            </c:ext>
          </c:extLst>
        </c:ser>
        <c:ser>
          <c:idx val="1"/>
          <c:order val="1"/>
          <c:tx>
            <c:v>World consumption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'2'!$B$28:$C$55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  <c:pt idx="20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'2'!$G$28:$G$55</c:f>
              <c:numCache>
                <c:formatCode>0.00</c:formatCode>
                <c:ptCount val="28"/>
                <c:pt idx="0">
                  <c:v>99.258130139000002</c:v>
                </c:pt>
                <c:pt idx="1">
                  <c:v>99.764980522000002</c:v>
                </c:pt>
                <c:pt idx="2">
                  <c:v>100.91226417</c:v>
                </c:pt>
                <c:pt idx="3">
                  <c:v>100.26185923</c:v>
                </c:pt>
                <c:pt idx="4">
                  <c:v>99.868151420999993</c:v>
                </c:pt>
                <c:pt idx="5">
                  <c:v>100.61409036000001</c:v>
                </c:pt>
                <c:pt idx="6">
                  <c:v>101.8620382</c:v>
                </c:pt>
                <c:pt idx="7">
                  <c:v>101.21129630999999</c:v>
                </c:pt>
                <c:pt idx="8">
                  <c:v>93.725172213999997</c:v>
                </c:pt>
                <c:pt idx="9">
                  <c:v>86.836345789000006</c:v>
                </c:pt>
                <c:pt idx="10">
                  <c:v>92.471668891999997</c:v>
                </c:pt>
                <c:pt idx="11">
                  <c:v>93.244012956000006</c:v>
                </c:pt>
                <c:pt idx="12">
                  <c:v>93.97621178</c:v>
                </c:pt>
                <c:pt idx="13">
                  <c:v>96.679637888000002</c:v>
                </c:pt>
                <c:pt idx="14">
                  <c:v>98.470335278999997</c:v>
                </c:pt>
                <c:pt idx="15">
                  <c:v>99.360886906999994</c:v>
                </c:pt>
                <c:pt idx="16">
                  <c:v>98.459600331999994</c:v>
                </c:pt>
                <c:pt idx="17">
                  <c:v>98.602800791000007</c:v>
                </c:pt>
                <c:pt idx="18">
                  <c:v>100.07853249</c:v>
                </c:pt>
                <c:pt idx="19">
                  <c:v>99.485690004999995</c:v>
                </c:pt>
                <c:pt idx="20">
                  <c:v>99.822203486999996</c:v>
                </c:pt>
                <c:pt idx="21">
                  <c:v>100.74956193</c:v>
                </c:pt>
                <c:pt idx="22">
                  <c:v>101.52985669</c:v>
                </c:pt>
                <c:pt idx="23">
                  <c:v>101.75268928</c:v>
                </c:pt>
                <c:pt idx="24">
                  <c:v>101.81092404</c:v>
                </c:pt>
                <c:pt idx="25">
                  <c:v>101.91302089</c:v>
                </c:pt>
                <c:pt idx="26">
                  <c:v>102.80278564</c:v>
                </c:pt>
                <c:pt idx="27">
                  <c:v>102.77773857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3-46F9-9C44-25C767B0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0300000"/>
        <c:axId val="-1500299456"/>
      </c:lineChart>
      <c:scatterChart>
        <c:scatterStyle val="lineMarker"/>
        <c:varyColors val="0"/>
        <c:ser>
          <c:idx val="3"/>
          <c:order val="2"/>
          <c:tx>
            <c:strRef>
              <c:f>'2'!$C$58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33-46F9-9C44-25C767B0D407}"/>
                </c:ext>
              </c:extLst>
            </c:dLbl>
            <c:dLbl>
              <c:idx val="1"/>
              <c:layout>
                <c:manualLayout>
                  <c:x val="2.0905740440981292E-2"/>
                  <c:y val="2.7613342302061451E-2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forecast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633-46F9-9C44-25C767B0D4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'2'!$B$59:$B$60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xVal>
          <c:yVal>
            <c:numRef>
              <c:f>'2'!$C$59:$C$60</c:f>
              <c:numCache>
                <c:formatCode>0</c:formatCode>
                <c:ptCount val="2"/>
                <c:pt idx="0">
                  <c:v>70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3-46F9-9C44-25C767B0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300000"/>
        <c:axId val="-1500299456"/>
      </c:scatterChart>
      <c:catAx>
        <c:axId val="-1500300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1500299456"/>
        <c:crosses val="autoZero"/>
        <c:auto val="0"/>
        <c:lblAlgn val="ctr"/>
        <c:lblOffset val="100"/>
        <c:tickMarkSkip val="1"/>
        <c:noMultiLvlLbl val="0"/>
      </c:catAx>
      <c:valAx>
        <c:axId val="-1500299456"/>
        <c:scaling>
          <c:orientation val="minMax"/>
          <c:max val="105"/>
          <c:min val="8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1500300000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5475357247012"/>
          <c:y val="0.1224615943180013"/>
          <c:w val="0.80772309711286094"/>
          <c:h val="0.7174978631993767"/>
        </c:manualLayout>
      </c:layout>
      <c:barChart>
        <c:barDir val="col"/>
        <c:grouping val="stacked"/>
        <c:varyColors val="0"/>
        <c:ser>
          <c:idx val="3"/>
          <c:order val="0"/>
          <c:tx>
            <c:v>Other</c:v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'13'!$I$28:$L$28</c:f>
              <c:numCache>
                <c:formatCode>0.00</c:formatCode>
                <c:ptCount val="4"/>
                <c:pt idx="0">
                  <c:v>8.4318663479600486E-2</c:v>
                </c:pt>
                <c:pt idx="1">
                  <c:v>8.9399896056799211E-2</c:v>
                </c:pt>
                <c:pt idx="2">
                  <c:v>-4.3299529290000915E-2</c:v>
                </c:pt>
                <c:pt idx="3">
                  <c:v>-1.0817242124997462E-2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4-4274-8700-B16FEA2501E0}"/>
            </c:ext>
          </c:extLst>
        </c:ser>
        <c:ser>
          <c:idx val="1"/>
          <c:order val="1"/>
          <c:tx>
            <c:strRef>
              <c:f>'13'!$B$26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'13'!$I$25:$L$25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'13'!$I$26:$L$26</c:f>
              <c:numCache>
                <c:formatCode>0.00</c:formatCode>
                <c:ptCount val="4"/>
                <c:pt idx="0">
                  <c:v>-5.0587391999998843E-2</c:v>
                </c:pt>
                <c:pt idx="1">
                  <c:v>0.64289375899999968</c:v>
                </c:pt>
                <c:pt idx="2">
                  <c:v>0.8743704999999995</c:v>
                </c:pt>
                <c:pt idx="3">
                  <c:v>0.37331654299999961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4-4274-8700-B16FEA2501E0}"/>
            </c:ext>
          </c:extLst>
        </c:ser>
        <c:ser>
          <c:idx val="2"/>
          <c:order val="2"/>
          <c:tx>
            <c:strRef>
              <c:f>'13'!$B$27</c:f>
              <c:strCache>
                <c:ptCount val="1"/>
                <c:pt idx="0">
                  <c:v>natural gas plant liquids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'13'!$I$25:$L$25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'13'!$I$27:$L$27</c:f>
              <c:numCache>
                <c:formatCode>0.00</c:formatCode>
                <c:ptCount val="4"/>
                <c:pt idx="0">
                  <c:v>0.25031651210000039</c:v>
                </c:pt>
                <c:pt idx="1">
                  <c:v>0.50816987949999959</c:v>
                </c:pt>
                <c:pt idx="2">
                  <c:v>0.40997389740000045</c:v>
                </c:pt>
                <c:pt idx="3">
                  <c:v>0.15165970279999996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4-4274-8700-B16FEA2501E0}"/>
            </c:ext>
          </c:extLst>
        </c:ser>
        <c:ser>
          <c:idx val="5"/>
          <c:order val="4"/>
          <c:tx>
            <c:strRef>
              <c:f>'13'!$B$29</c:f>
              <c:strCache>
                <c:ptCount val="1"/>
                <c:pt idx="0">
                  <c:v>biofuels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numRef>
              <c:f>'13'!$I$25:$L$25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'13'!$I$29:$L$29</c:f>
              <c:numCache>
                <c:formatCode>0.00</c:formatCode>
                <c:ptCount val="4"/>
                <c:pt idx="0">
                  <c:v>9.0640725420400026E-2</c:v>
                </c:pt>
                <c:pt idx="1">
                  <c:v>6.5260471443199908E-2</c:v>
                </c:pt>
                <c:pt idx="2">
                  <c:v>8.9534631889999883E-2</c:v>
                </c:pt>
                <c:pt idx="3">
                  <c:v>7.3578163250000994E-3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4-4274-8700-B16FEA250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50400"/>
        <c:axId val="-982749312"/>
      </c:barChart>
      <c:lineChart>
        <c:grouping val="stacked"/>
        <c:varyColors val="0"/>
        <c:ser>
          <c:idx val="4"/>
          <c:order val="3"/>
          <c:tx>
            <c:strRef>
              <c:f>'13'!$B$34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311927823018429"/>
                  <c:y val="-4.8876971651689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7567886231109431"/>
                      <c:h val="6.3075386858253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CC4-4274-8700-B16FEA2501E0}"/>
                </c:ext>
              </c:extLst>
            </c:dLbl>
            <c:dLbl>
              <c:idx val="1"/>
              <c:layout>
                <c:manualLayout>
                  <c:x val="-0.11441327814589143"/>
                  <c:y val="-4.5915470998448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7126498157574011"/>
                      <c:h val="5.48593291233045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CC4-4274-8700-B16FEA2501E0}"/>
                </c:ext>
              </c:extLst>
            </c:dLbl>
            <c:dLbl>
              <c:idx val="2"/>
              <c:layout>
                <c:manualLayout>
                  <c:x val="-7.3152270874064798E-2"/>
                  <c:y val="-4.4632924978012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C4-4274-8700-B16FEA2501E0}"/>
                </c:ext>
              </c:extLst>
            </c:dLbl>
            <c:dLbl>
              <c:idx val="3"/>
              <c:layout>
                <c:manualLayout>
                  <c:x val="-7.3815467600715168E-2"/>
                  <c:y val="-5.1563202024126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407293701059199"/>
                      <c:h val="7.14648228194210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CC4-4274-8700-B16FEA2501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" rIns="38100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'13'!$I$25:$L$25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'13'!$I$34:$L$34</c:f>
              <c:numCache>
                <c:formatCode>0.00</c:formatCode>
                <c:ptCount val="4"/>
                <c:pt idx="0">
                  <c:v>0.37468850900000206</c:v>
                </c:pt>
                <c:pt idx="1">
                  <c:v>1.3057240059999984</c:v>
                </c:pt>
                <c:pt idx="2">
                  <c:v>1.3305794999999989</c:v>
                </c:pt>
                <c:pt idx="3">
                  <c:v>0.52151682000000221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C4-4274-8700-B16FEA250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50400"/>
        <c:axId val="-982749312"/>
      </c:lineChart>
      <c:scatterChart>
        <c:scatterStyle val="lineMarker"/>
        <c:varyColors val="0"/>
        <c:ser>
          <c:idx val="0"/>
          <c:order val="5"/>
          <c:tx>
            <c:strRef>
              <c:f>'13'!$B$92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'13'!$A$93:$A$94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'13'!$B$93:$B$94</c:f>
              <c:numCache>
                <c:formatCode>0</c:formatCode>
                <c:ptCount val="2"/>
                <c:pt idx="0">
                  <c:v>-1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C4-4274-8700-B16FEA250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50944"/>
        <c:axId val="-982733536"/>
      </c:scatterChart>
      <c:catAx>
        <c:axId val="-982750400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9312"/>
        <c:crosses val="autoZero"/>
        <c:auto val="1"/>
        <c:lblAlgn val="ctr"/>
        <c:lblOffset val="100"/>
        <c:tickLblSkip val="1"/>
        <c:noMultiLvlLbl val="0"/>
      </c:catAx>
      <c:valAx>
        <c:axId val="-982749312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0400"/>
        <c:crosses val="autoZero"/>
        <c:crossBetween val="between"/>
        <c:majorUnit val="0.5"/>
        <c:minorUnit val="0.5"/>
      </c:valAx>
      <c:valAx>
        <c:axId val="-982733536"/>
        <c:scaling>
          <c:orientation val="minMax"/>
          <c:max val="2"/>
          <c:min val="-1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82750944"/>
        <c:crosses val="max"/>
        <c:crossBetween val="between"/>
      </c:valAx>
      <c:catAx>
        <c:axId val="-98275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33536"/>
        <c:crosses val="autoZero"/>
        <c:auto val="1"/>
        <c:lblAlgn val="ctr"/>
        <c:lblOffset val="100"/>
        <c:noMultiLvlLbl val="1"/>
      </c:cat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6888305628463"/>
          <c:y val="0.13137420322459695"/>
          <c:w val="0.80388998250218735"/>
          <c:h val="0.70921447319085118"/>
        </c:manualLayout>
      </c:layout>
      <c:lineChart>
        <c:grouping val="standard"/>
        <c:varyColors val="0"/>
        <c:ser>
          <c:idx val="0"/>
          <c:order val="0"/>
          <c:tx>
            <c:strRef>
              <c:f>'13'!$C$38</c:f>
              <c:strCache>
                <c:ptCount val="1"/>
                <c:pt idx="0">
                  <c:v>total monthly production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'13'!$A$39:$A$86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'13'!$C$39:$C$86</c:f>
              <c:numCache>
                <c:formatCode>0.000</c:formatCode>
                <c:ptCount val="48"/>
                <c:pt idx="0">
                  <c:v>18.521169903000001</c:v>
                </c:pt>
                <c:pt idx="1">
                  <c:v>16.066598428999999</c:v>
                </c:pt>
                <c:pt idx="2">
                  <c:v>18.653068677</c:v>
                </c:pt>
                <c:pt idx="3">
                  <c:v>19.023104700000001</c:v>
                </c:pt>
                <c:pt idx="4">
                  <c:v>19.294455289999998</c:v>
                </c:pt>
                <c:pt idx="5">
                  <c:v>19.223115167</c:v>
                </c:pt>
                <c:pt idx="6">
                  <c:v>19.235357226000001</c:v>
                </c:pt>
                <c:pt idx="7">
                  <c:v>19.174537258000001</c:v>
                </c:pt>
                <c:pt idx="8">
                  <c:v>18.721126266999999</c:v>
                </c:pt>
                <c:pt idx="9">
                  <c:v>19.718939968000001</c:v>
                </c:pt>
                <c:pt idx="10">
                  <c:v>20.043653500000001</c:v>
                </c:pt>
                <c:pt idx="11">
                  <c:v>20.014541839</c:v>
                </c:pt>
                <c:pt idx="12">
                  <c:v>19.407461516000001</c:v>
                </c:pt>
                <c:pt idx="13">
                  <c:v>19.088716536</c:v>
                </c:pt>
                <c:pt idx="14">
                  <c:v>20.17411371</c:v>
                </c:pt>
                <c:pt idx="15">
                  <c:v>20.120733767000001</c:v>
                </c:pt>
                <c:pt idx="16">
                  <c:v>20.212318934999999</c:v>
                </c:pt>
                <c:pt idx="17">
                  <c:v>20.400754500000001</c:v>
                </c:pt>
                <c:pt idx="18">
                  <c:v>20.574964161</c:v>
                </c:pt>
                <c:pt idx="19">
                  <c:v>20.467065129000002</c:v>
                </c:pt>
                <c:pt idx="20">
                  <c:v>20.909411767000002</c:v>
                </c:pt>
                <c:pt idx="21">
                  <c:v>21.002039289999999</c:v>
                </c:pt>
                <c:pt idx="22">
                  <c:v>21.045919532999999</c:v>
                </c:pt>
                <c:pt idx="23">
                  <c:v>20.128796354999999</c:v>
                </c:pt>
                <c:pt idx="24">
                  <c:v>20.899373064999999</c:v>
                </c:pt>
                <c:pt idx="25">
                  <c:v>20.885720357</c:v>
                </c:pt>
                <c:pt idx="26">
                  <c:v>21.347706871</c:v>
                </c:pt>
                <c:pt idx="27">
                  <c:v>21.480352932999999</c:v>
                </c:pt>
                <c:pt idx="28">
                  <c:v>21.475361097</c:v>
                </c:pt>
                <c:pt idx="29">
                  <c:v>22.013632399999999</c:v>
                </c:pt>
                <c:pt idx="30">
                  <c:v>22.019010548000001</c:v>
                </c:pt>
                <c:pt idx="31">
                  <c:v>22.002608258999999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6-4A96-A663-21A250B72E9F}"/>
            </c:ext>
          </c:extLst>
        </c:ser>
        <c:ser>
          <c:idx val="2"/>
          <c:order val="1"/>
          <c:tx>
            <c:strRef>
              <c:f>'13'!$D$38</c:f>
              <c:strCache>
                <c:ptCount val="1"/>
                <c:pt idx="0">
                  <c:v> forecast</c:v>
                </c:pt>
              </c:strCache>
            </c:strRef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'13'!$A$39:$A$86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'13'!$D$39:$D$86</c:f>
              <c:numCache>
                <c:formatCode>0.000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22.002608258999999</c:v>
                </c:pt>
                <c:pt idx="32">
                  <c:v>21.7701013</c:v>
                </c:pt>
                <c:pt idx="33">
                  <c:v>21.762506500000001</c:v>
                </c:pt>
                <c:pt idx="34">
                  <c:v>21.948623699999999</c:v>
                </c:pt>
                <c:pt idx="35">
                  <c:v>21.920473000000001</c:v>
                </c:pt>
                <c:pt idx="36">
                  <c:v>21.8704629</c:v>
                </c:pt>
                <c:pt idx="37">
                  <c:v>21.8221147</c:v>
                </c:pt>
                <c:pt idx="38">
                  <c:v>21.963064200000002</c:v>
                </c:pt>
                <c:pt idx="39">
                  <c:v>21.9929302</c:v>
                </c:pt>
                <c:pt idx="40">
                  <c:v>22.060485400000001</c:v>
                </c:pt>
                <c:pt idx="41">
                  <c:v>22.177100899999999</c:v>
                </c:pt>
                <c:pt idx="42">
                  <c:v>22.184063299999998</c:v>
                </c:pt>
                <c:pt idx="43">
                  <c:v>22.287476900000001</c:v>
                </c:pt>
                <c:pt idx="44">
                  <c:v>22.1801605</c:v>
                </c:pt>
                <c:pt idx="45">
                  <c:v>22.224527299999998</c:v>
                </c:pt>
                <c:pt idx="46">
                  <c:v>22.4782419</c:v>
                </c:pt>
                <c:pt idx="47">
                  <c:v>22.578688100000001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6-4A96-A663-21A250B72E9F}"/>
            </c:ext>
          </c:extLst>
        </c:ser>
        <c:ser>
          <c:idx val="1"/>
          <c:order val="2"/>
          <c:tx>
            <c:strRef>
              <c:f>'13'!$E$38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5400" cap="rnd">
              <a:solidFill>
                <a:schemeClr val="tx1">
                  <a:alpha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'13'!$A$39:$A$86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'13'!$E$39:$E$86</c:f>
              <c:numCache>
                <c:formatCode>0.000</c:formatCode>
                <c:ptCount val="48"/>
                <c:pt idx="1">
                  <c:v>18.974139018666666</c:v>
                </c:pt>
                <c:pt idx="2">
                  <c:v>18.974139018666666</c:v>
                </c:pt>
                <c:pt idx="3">
                  <c:v>18.974139018666666</c:v>
                </c:pt>
                <c:pt idx="4">
                  <c:v>18.974139018666666</c:v>
                </c:pt>
                <c:pt idx="5">
                  <c:v>18.974139018666666</c:v>
                </c:pt>
                <c:pt idx="6">
                  <c:v>18.974139018666666</c:v>
                </c:pt>
                <c:pt idx="7">
                  <c:v>18.974139018666666</c:v>
                </c:pt>
                <c:pt idx="8">
                  <c:v>18.974139018666666</c:v>
                </c:pt>
                <c:pt idx="9">
                  <c:v>18.974139018666666</c:v>
                </c:pt>
                <c:pt idx="10">
                  <c:v>18.974139018666666</c:v>
                </c:pt>
                <c:pt idx="13">
                  <c:v>20.294357933249998</c:v>
                </c:pt>
                <c:pt idx="14">
                  <c:v>20.294357933249998</c:v>
                </c:pt>
                <c:pt idx="15">
                  <c:v>20.294357933249998</c:v>
                </c:pt>
                <c:pt idx="16">
                  <c:v>20.294357933249998</c:v>
                </c:pt>
                <c:pt idx="17">
                  <c:v>20.294357933249998</c:v>
                </c:pt>
                <c:pt idx="18">
                  <c:v>20.294357933249998</c:v>
                </c:pt>
                <c:pt idx="19">
                  <c:v>20.294357933249998</c:v>
                </c:pt>
                <c:pt idx="20">
                  <c:v>20.294357933249998</c:v>
                </c:pt>
                <c:pt idx="21">
                  <c:v>20.294357933249998</c:v>
                </c:pt>
                <c:pt idx="22">
                  <c:v>20.294357933249998</c:v>
                </c:pt>
                <c:pt idx="25">
                  <c:v>21.627122502500001</c:v>
                </c:pt>
                <c:pt idx="26">
                  <c:v>21.627122502500001</c:v>
                </c:pt>
                <c:pt idx="27">
                  <c:v>21.627122502500001</c:v>
                </c:pt>
                <c:pt idx="28">
                  <c:v>21.627122502500001</c:v>
                </c:pt>
                <c:pt idx="29">
                  <c:v>21.627122502500001</c:v>
                </c:pt>
                <c:pt idx="30">
                  <c:v>21.627122502500001</c:v>
                </c:pt>
                <c:pt idx="31">
                  <c:v>21.627122502500001</c:v>
                </c:pt>
                <c:pt idx="32">
                  <c:v>21.627122502500001</c:v>
                </c:pt>
                <c:pt idx="33">
                  <c:v>21.627122502500001</c:v>
                </c:pt>
                <c:pt idx="34">
                  <c:v>21.627122502500001</c:v>
                </c:pt>
                <c:pt idx="37">
                  <c:v>22.151609691666668</c:v>
                </c:pt>
                <c:pt idx="38">
                  <c:v>22.151609691666668</c:v>
                </c:pt>
                <c:pt idx="39">
                  <c:v>22.151609691666668</c:v>
                </c:pt>
                <c:pt idx="40">
                  <c:v>22.151609691666668</c:v>
                </c:pt>
                <c:pt idx="41">
                  <c:v>22.151609691666668</c:v>
                </c:pt>
                <c:pt idx="42">
                  <c:v>22.151609691666668</c:v>
                </c:pt>
                <c:pt idx="43">
                  <c:v>22.151609691666668</c:v>
                </c:pt>
                <c:pt idx="44">
                  <c:v>22.151609691666668</c:v>
                </c:pt>
                <c:pt idx="45">
                  <c:v>22.151609691666668</c:v>
                </c:pt>
                <c:pt idx="46">
                  <c:v>22.151609691666668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6-4A96-A663-21A250B7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46592"/>
        <c:axId val="-982732992"/>
      </c:lineChart>
      <c:catAx>
        <c:axId val="-9827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3299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8273299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6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7130677968876432"/>
          <c:y val="0.42180205317341996"/>
          <c:w val="0.69773751020004904"/>
          <c:h val="0.18501300227539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2178329403739"/>
          <c:y val="0.1223538907778573"/>
          <c:w val="0.81725017423669521"/>
          <c:h val="0.7252007445656829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'14'!$C$26</c:f>
              <c:strCache>
                <c:ptCount val="1"/>
                <c:pt idx="0">
                  <c:v>ethane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'14'!$J$25:$M$25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'14'!$J$26:$M$26</c:f>
              <c:numCache>
                <c:formatCode>0.00</c:formatCode>
                <c:ptCount val="4"/>
                <c:pt idx="0">
                  <c:v>0.13330125879999999</c:v>
                </c:pt>
                <c:pt idx="1">
                  <c:v>0.25623566850000001</c:v>
                </c:pt>
                <c:pt idx="2">
                  <c:v>0.21607839989999977</c:v>
                </c:pt>
                <c:pt idx="3">
                  <c:v>5.7831022500000273E-2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2-4BD4-B939-20B4247641AB}"/>
            </c:ext>
          </c:extLst>
        </c:ser>
        <c:ser>
          <c:idx val="2"/>
          <c:order val="1"/>
          <c:tx>
            <c:strRef>
              <c:f>'14'!$C$27</c:f>
              <c:strCache>
                <c:ptCount val="1"/>
                <c:pt idx="0">
                  <c:v>propane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'14'!$J$25:$M$25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'14'!$J$27:$M$27</c:f>
              <c:numCache>
                <c:formatCode>0.00</c:formatCode>
                <c:ptCount val="4"/>
                <c:pt idx="0">
                  <c:v>6.2034101199999858E-2</c:v>
                </c:pt>
                <c:pt idx="1">
                  <c:v>0.12649312050000017</c:v>
                </c:pt>
                <c:pt idx="2">
                  <c:v>0.10522970819999999</c:v>
                </c:pt>
                <c:pt idx="3">
                  <c:v>5.225587070000004E-2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2-4BD4-B939-20B4247641AB}"/>
            </c:ext>
          </c:extLst>
        </c:ser>
        <c:ser>
          <c:idx val="0"/>
          <c:order val="3"/>
          <c:tx>
            <c:strRef>
              <c:f>'14'!$C$28</c:f>
              <c:strCache>
                <c:ptCount val="1"/>
                <c:pt idx="0">
                  <c:v>butanes</c:v>
                </c:pt>
              </c:strCache>
            </c:strRef>
          </c:tx>
          <c:spPr>
            <a:solidFill>
              <a:schemeClr val="accent2"/>
            </a:solidFill>
            <a:ln w="28575">
              <a:noFill/>
            </a:ln>
          </c:spPr>
          <c:invertIfNegative val="0"/>
          <c:cat>
            <c:numRef>
              <c:f>'14'!$J$25:$M$25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'14'!$J$28:$M$28</c:f>
              <c:numCache>
                <c:formatCode>0.00</c:formatCode>
                <c:ptCount val="4"/>
                <c:pt idx="0">
                  <c:v>2.9387070950000038E-2</c:v>
                </c:pt>
                <c:pt idx="1">
                  <c:v>6.6046616439999983E-2</c:v>
                </c:pt>
                <c:pt idx="2">
                  <c:v>6.5246480799999951E-2</c:v>
                </c:pt>
                <c:pt idx="3">
                  <c:v>5.0787096800000153E-2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2-4BD4-B939-20B4247641AB}"/>
            </c:ext>
          </c:extLst>
        </c:ser>
        <c:ser>
          <c:idx val="5"/>
          <c:order val="4"/>
          <c:tx>
            <c:strRef>
              <c:f>'14'!$C$29</c:f>
              <c:strCache>
                <c:ptCount val="1"/>
                <c:pt idx="0">
                  <c:v>natural gasoline</c:v>
                </c:pt>
              </c:strCache>
            </c:strRef>
          </c:tx>
          <c:spPr>
            <a:solidFill>
              <a:schemeClr val="accent3"/>
            </a:solidFill>
            <a:ln w="28575">
              <a:noFill/>
            </a:ln>
          </c:spPr>
          <c:invertIfNegative val="0"/>
          <c:cat>
            <c:numRef>
              <c:f>'14'!$J$25:$M$25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'14'!$J$29:$M$29</c:f>
              <c:numCache>
                <c:formatCode>0.00</c:formatCode>
                <c:ptCount val="4"/>
                <c:pt idx="0">
                  <c:v>2.5594081249999956E-2</c:v>
                </c:pt>
                <c:pt idx="1">
                  <c:v>5.9394473970000083E-2</c:v>
                </c:pt>
                <c:pt idx="2">
                  <c:v>2.3419250939999969E-2</c:v>
                </c:pt>
                <c:pt idx="3">
                  <c:v>-9.214286490000001E-3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2-4BD4-B939-20B42476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53120"/>
        <c:axId val="-982748224"/>
      </c:barChart>
      <c:lineChart>
        <c:grouping val="stacked"/>
        <c:varyColors val="0"/>
        <c:ser>
          <c:idx val="4"/>
          <c:order val="2"/>
          <c:tx>
            <c:strRef>
              <c:f>'14'!$C$30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bg1"/>
              </a:solidFill>
              <a:ln w="3810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7625858208401922E-2"/>
                  <c:y val="-4.1792913946042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7303112534662"/>
                      <c:h val="5.4839724671829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712-4BD4-B939-20B4247641AB}"/>
                </c:ext>
              </c:extLst>
            </c:dLbl>
            <c:dLbl>
              <c:idx val="1"/>
              <c:layout>
                <c:manualLayout>
                  <c:x val="-7.8209866521279536E-2"/>
                  <c:y val="-3.7686363983232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12-4BD4-B939-20B4247641AB}"/>
                </c:ext>
              </c:extLst>
            </c:dLbl>
            <c:dLbl>
              <c:idx val="2"/>
              <c:layout>
                <c:manualLayout>
                  <c:x val="-8.3389752487518232E-2"/>
                  <c:y val="-4.4630026993433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12-4BD4-B939-20B4247641AB}"/>
                </c:ext>
              </c:extLst>
            </c:dLbl>
            <c:dLbl>
              <c:idx val="3"/>
              <c:layout>
                <c:manualLayout>
                  <c:x val="-8.2711857677525563E-2"/>
                  <c:y val="-4.17929356619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12-4BD4-B939-20B4247641A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" rIns="38100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'14'!$J$25:$M$25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'14'!$J$30:$M$30</c:f>
              <c:numCache>
                <c:formatCode>0.00</c:formatCode>
                <c:ptCount val="4"/>
                <c:pt idx="0">
                  <c:v>0.25031651219999984</c:v>
                </c:pt>
                <c:pt idx="1">
                  <c:v>0.50816987941000025</c:v>
                </c:pt>
                <c:pt idx="2">
                  <c:v>0.40997383983999969</c:v>
                </c:pt>
                <c:pt idx="3">
                  <c:v>0.15165970351000047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12-4BD4-B939-20B42476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53120"/>
        <c:axId val="-982748224"/>
      </c:lineChart>
      <c:scatterChart>
        <c:scatterStyle val="lineMarker"/>
        <c:varyColors val="0"/>
        <c:ser>
          <c:idx val="3"/>
          <c:order val="5"/>
          <c:tx>
            <c:strRef>
              <c:f>'14'!$C$89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'14'!$B$90:$B$91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'14'!$C$90:$C$91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12-4BD4-B939-20B42476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60192"/>
        <c:axId val="-982761280"/>
      </c:scatterChart>
      <c:catAx>
        <c:axId val="-982753120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8224"/>
        <c:crosses val="autoZero"/>
        <c:auto val="1"/>
        <c:lblAlgn val="ctr"/>
        <c:lblOffset val="100"/>
        <c:tickLblSkip val="1"/>
        <c:noMultiLvlLbl val="0"/>
      </c:catAx>
      <c:valAx>
        <c:axId val="-982748224"/>
        <c:scaling>
          <c:orientation val="minMax"/>
          <c:max val="0.8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3120"/>
        <c:crosses val="autoZero"/>
        <c:crossBetween val="between"/>
        <c:majorUnit val="0.2"/>
      </c:valAx>
      <c:valAx>
        <c:axId val="-982761280"/>
        <c:scaling>
          <c:orientation val="minMax"/>
          <c:max val="1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82760192"/>
        <c:crosses val="max"/>
        <c:crossBetween val="midCat"/>
        <c:majorUnit val="0.5"/>
      </c:valAx>
      <c:valAx>
        <c:axId val="-9827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6988511681942"/>
          <c:y val="0.12337301587301587"/>
          <c:w val="0.80160348808857906"/>
          <c:h val="0.72901481064866891"/>
        </c:manualLayout>
      </c:layout>
      <c:lineChart>
        <c:grouping val="standard"/>
        <c:varyColors val="0"/>
        <c:ser>
          <c:idx val="0"/>
          <c:order val="0"/>
          <c:tx>
            <c:v>monthly production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'14'!$B$36:$B$83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'14'!$D$36:$D$83</c:f>
              <c:numCache>
                <c:formatCode>0.00</c:formatCode>
                <c:ptCount val="48"/>
                <c:pt idx="0">
                  <c:v>5.2172580000000002</c:v>
                </c:pt>
                <c:pt idx="1">
                  <c:v>4.2468570000000003</c:v>
                </c:pt>
                <c:pt idx="2">
                  <c:v>5.1479679999999997</c:v>
                </c:pt>
                <c:pt idx="3">
                  <c:v>5.4774669999999999</c:v>
                </c:pt>
                <c:pt idx="4">
                  <c:v>5.496645</c:v>
                </c:pt>
                <c:pt idx="5">
                  <c:v>5.5151669999999999</c:v>
                </c:pt>
                <c:pt idx="6">
                  <c:v>5.5017420000000001</c:v>
                </c:pt>
                <c:pt idx="7">
                  <c:v>5.5961290000000004</c:v>
                </c:pt>
                <c:pt idx="8">
                  <c:v>5.5712330000000003</c:v>
                </c:pt>
                <c:pt idx="9">
                  <c:v>5.7210000000000001</c:v>
                </c:pt>
                <c:pt idx="10">
                  <c:v>5.7728330000000003</c:v>
                </c:pt>
                <c:pt idx="11">
                  <c:v>5.7409359999999996</c:v>
                </c:pt>
                <c:pt idx="12">
                  <c:v>5.5083549999999999</c:v>
                </c:pt>
                <c:pt idx="13">
                  <c:v>5.5139639999999996</c:v>
                </c:pt>
                <c:pt idx="14">
                  <c:v>5.9523549999999998</c:v>
                </c:pt>
                <c:pt idx="15">
                  <c:v>5.9173</c:v>
                </c:pt>
                <c:pt idx="16">
                  <c:v>5.9610000000000003</c:v>
                </c:pt>
                <c:pt idx="17">
                  <c:v>6.008267</c:v>
                </c:pt>
                <c:pt idx="18">
                  <c:v>6.1885159999999999</c:v>
                </c:pt>
                <c:pt idx="19">
                  <c:v>6.0605479999999998</c:v>
                </c:pt>
                <c:pt idx="20">
                  <c:v>6.1540670000000004</c:v>
                </c:pt>
                <c:pt idx="21">
                  <c:v>6.1677419999999996</c:v>
                </c:pt>
                <c:pt idx="22">
                  <c:v>6.1393000000000004</c:v>
                </c:pt>
                <c:pt idx="23">
                  <c:v>5.6004519999999998</c:v>
                </c:pt>
                <c:pt idx="24">
                  <c:v>5.8500319999999997</c:v>
                </c:pt>
                <c:pt idx="25">
                  <c:v>5.9614279999999997</c:v>
                </c:pt>
                <c:pt idx="26">
                  <c:v>6.2113870000000002</c:v>
                </c:pt>
                <c:pt idx="27">
                  <c:v>6.3734659999999996</c:v>
                </c:pt>
                <c:pt idx="28">
                  <c:v>6.3756449999999996</c:v>
                </c:pt>
                <c:pt idx="29">
                  <c:v>6.5266659999999996</c:v>
                </c:pt>
                <c:pt idx="30">
                  <c:v>6.5396863776999998</c:v>
                </c:pt>
                <c:pt idx="31">
                  <c:v>6.5164734465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5-41B6-86B0-90F0F15308E8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'14'!$B$36:$B$83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'14'!$E$36:$E$83</c:f>
              <c:numCache>
                <c:formatCode>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6.5164734465</c:v>
                </c:pt>
                <c:pt idx="32">
                  <c:v>6.4624889999999997</c:v>
                </c:pt>
                <c:pt idx="33">
                  <c:v>6.4401840000000004</c:v>
                </c:pt>
                <c:pt idx="34">
                  <c:v>6.429589</c:v>
                </c:pt>
                <c:pt idx="35">
                  <c:v>6.4059860000000004</c:v>
                </c:pt>
                <c:pt idx="36">
                  <c:v>6.399527</c:v>
                </c:pt>
                <c:pt idx="37">
                  <c:v>6.3826020000000003</c:v>
                </c:pt>
                <c:pt idx="38">
                  <c:v>6.4472189999999996</c:v>
                </c:pt>
                <c:pt idx="39">
                  <c:v>6.44841</c:v>
                </c:pt>
                <c:pt idx="40">
                  <c:v>6.4761610000000003</c:v>
                </c:pt>
                <c:pt idx="41">
                  <c:v>6.4939629999999999</c:v>
                </c:pt>
                <c:pt idx="42">
                  <c:v>6.5083330000000004</c:v>
                </c:pt>
                <c:pt idx="43">
                  <c:v>6.5305970000000002</c:v>
                </c:pt>
                <c:pt idx="44">
                  <c:v>6.54277</c:v>
                </c:pt>
                <c:pt idx="45">
                  <c:v>6.5478160000000001</c:v>
                </c:pt>
                <c:pt idx="46">
                  <c:v>6.5704380000000002</c:v>
                </c:pt>
                <c:pt idx="47">
                  <c:v>6.5837370000000002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5-41B6-86B0-90F0F15308E8}"/>
            </c:ext>
          </c:extLst>
        </c:ser>
        <c:ser>
          <c:idx val="1"/>
          <c:order val="2"/>
          <c:tx>
            <c:strRef>
              <c:f>'14'!$F$35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'14'!$B$36:$B$83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'14'!$F$36:$F$83</c:f>
              <c:numCache>
                <c:formatCode>0.00</c:formatCode>
                <c:ptCount val="48"/>
                <c:pt idx="1">
                  <c:v>5.4171029166666669</c:v>
                </c:pt>
                <c:pt idx="2">
                  <c:v>5.4171029166666669</c:v>
                </c:pt>
                <c:pt idx="3">
                  <c:v>5.4171029166666669</c:v>
                </c:pt>
                <c:pt idx="4">
                  <c:v>5.4171029166666669</c:v>
                </c:pt>
                <c:pt idx="5">
                  <c:v>5.4171029166666669</c:v>
                </c:pt>
                <c:pt idx="6">
                  <c:v>5.4171029166666669</c:v>
                </c:pt>
                <c:pt idx="7">
                  <c:v>5.4171029166666669</c:v>
                </c:pt>
                <c:pt idx="8">
                  <c:v>5.4171029166666669</c:v>
                </c:pt>
                <c:pt idx="9">
                  <c:v>5.4171029166666669</c:v>
                </c:pt>
                <c:pt idx="10">
                  <c:v>5.4171029166666669</c:v>
                </c:pt>
                <c:pt idx="13">
                  <c:v>5.930988833333334</c:v>
                </c:pt>
                <c:pt idx="14">
                  <c:v>5.930988833333334</c:v>
                </c:pt>
                <c:pt idx="15">
                  <c:v>5.930988833333334</c:v>
                </c:pt>
                <c:pt idx="16">
                  <c:v>5.930988833333334</c:v>
                </c:pt>
                <c:pt idx="17">
                  <c:v>5.930988833333334</c:v>
                </c:pt>
                <c:pt idx="18">
                  <c:v>5.930988833333334</c:v>
                </c:pt>
                <c:pt idx="19">
                  <c:v>5.930988833333334</c:v>
                </c:pt>
                <c:pt idx="20">
                  <c:v>5.930988833333334</c:v>
                </c:pt>
                <c:pt idx="21">
                  <c:v>5.930988833333334</c:v>
                </c:pt>
                <c:pt idx="22">
                  <c:v>5.930988833333334</c:v>
                </c:pt>
                <c:pt idx="25">
                  <c:v>6.3410859853499995</c:v>
                </c:pt>
                <c:pt idx="26">
                  <c:v>6.3410859853499995</c:v>
                </c:pt>
                <c:pt idx="27">
                  <c:v>6.3410859853499995</c:v>
                </c:pt>
                <c:pt idx="28">
                  <c:v>6.3410859853499995</c:v>
                </c:pt>
                <c:pt idx="29">
                  <c:v>6.3410859853499995</c:v>
                </c:pt>
                <c:pt idx="30">
                  <c:v>6.3410859853499995</c:v>
                </c:pt>
                <c:pt idx="31">
                  <c:v>6.3410859853499995</c:v>
                </c:pt>
                <c:pt idx="32">
                  <c:v>6.3410859853499995</c:v>
                </c:pt>
                <c:pt idx="33">
                  <c:v>6.3410859853499995</c:v>
                </c:pt>
                <c:pt idx="34">
                  <c:v>6.3410859853499995</c:v>
                </c:pt>
                <c:pt idx="37">
                  <c:v>6.4942977500000003</c:v>
                </c:pt>
                <c:pt idx="38">
                  <c:v>6.4942977500000003</c:v>
                </c:pt>
                <c:pt idx="39">
                  <c:v>6.4942977500000003</c:v>
                </c:pt>
                <c:pt idx="40">
                  <c:v>6.4942977500000003</c:v>
                </c:pt>
                <c:pt idx="41">
                  <c:v>6.4942977500000003</c:v>
                </c:pt>
                <c:pt idx="42">
                  <c:v>6.4942977500000003</c:v>
                </c:pt>
                <c:pt idx="43">
                  <c:v>6.4942977500000003</c:v>
                </c:pt>
                <c:pt idx="44">
                  <c:v>6.4942977500000003</c:v>
                </c:pt>
                <c:pt idx="45">
                  <c:v>6.4942977500000003</c:v>
                </c:pt>
                <c:pt idx="46">
                  <c:v>6.4942977500000003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5-41B6-86B0-90F0F153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47680"/>
        <c:axId val="-982759648"/>
      </c:lineChart>
      <c:catAx>
        <c:axId val="-9827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964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82759648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768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66185476815398"/>
          <c:y val="0.52274715660542437"/>
          <c:w val="0.53108850976961208"/>
          <c:h val="0.21279902512185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1588406107122"/>
          <c:y val="0.17364808269704923"/>
          <c:w val="0.79441627362176148"/>
          <c:h val="0.678173397088587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'15'!$C$26</c:f>
              <c:strCache>
                <c:ptCount val="1"/>
                <c:pt idx="0">
                  <c:v>motor gasoline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'15'!$J$25:$M$25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'15'!$J$26:$M$26</c:f>
              <c:numCache>
                <c:formatCode>0.000</c:formatCode>
                <c:ptCount val="4"/>
                <c:pt idx="0">
                  <c:v>0.76648057080000065</c:v>
                </c:pt>
                <c:pt idx="1">
                  <c:v>-5.8018192000002244E-3</c:v>
                </c:pt>
                <c:pt idx="2">
                  <c:v>6.4124838399999717E-2</c:v>
                </c:pt>
                <c:pt idx="3">
                  <c:v>-0.14283522110000035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B-4D70-B375-D99F66E026C6}"/>
            </c:ext>
          </c:extLst>
        </c:ser>
        <c:ser>
          <c:idx val="2"/>
          <c:order val="1"/>
          <c:tx>
            <c:strRef>
              <c:f>'15'!$C$27</c:f>
              <c:strCache>
                <c:ptCount val="1"/>
                <c:pt idx="0">
                  <c:v>jet fuel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'15'!$J$25:$M$25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'15'!$J$27:$M$27</c:f>
              <c:numCache>
                <c:formatCode>0.000</c:formatCode>
                <c:ptCount val="4"/>
                <c:pt idx="0">
                  <c:v>0.29344720960000004</c:v>
                </c:pt>
                <c:pt idx="1">
                  <c:v>0.1898267616</c:v>
                </c:pt>
                <c:pt idx="2">
                  <c:v>7.7415325999999896E-2</c:v>
                </c:pt>
                <c:pt idx="3">
                  <c:v>0.12002984220000013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B-4D70-B375-D99F66E026C6}"/>
            </c:ext>
          </c:extLst>
        </c:ser>
        <c:ser>
          <c:idx val="0"/>
          <c:order val="3"/>
          <c:tx>
            <c:strRef>
              <c:f>'15'!$C$28</c:f>
              <c:strCache>
                <c:ptCount val="1"/>
                <c:pt idx="0">
                  <c:v>distillate fuel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numRef>
              <c:f>'15'!$J$25:$M$25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'15'!$J$28:$M$28</c:f>
              <c:numCache>
                <c:formatCode>0.000</c:formatCode>
                <c:ptCount val="4"/>
                <c:pt idx="0">
                  <c:v>0.18630768279999987</c:v>
                </c:pt>
                <c:pt idx="1">
                  <c:v>5.3500490499999831E-2</c:v>
                </c:pt>
                <c:pt idx="2">
                  <c:v>-9.8585901399999898E-2</c:v>
                </c:pt>
                <c:pt idx="3">
                  <c:v>5.2419107900000039E-2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B-4D70-B375-D99F66E026C6}"/>
            </c:ext>
          </c:extLst>
        </c:ser>
        <c:ser>
          <c:idx val="5"/>
          <c:order val="4"/>
          <c:tx>
            <c:strRef>
              <c:f>'15'!$C$30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>
              <a:noFill/>
            </a:ln>
          </c:spPr>
          <c:invertIfNegative val="0"/>
          <c:cat>
            <c:numRef>
              <c:f>'15'!$J$25:$M$25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'15'!$J$30:$M$30</c:f>
              <c:numCache>
                <c:formatCode>0.000</c:formatCode>
                <c:ptCount val="4"/>
                <c:pt idx="0">
                  <c:v>0.24531632069999887</c:v>
                </c:pt>
                <c:pt idx="1">
                  <c:v>-3.4442665500002079E-2</c:v>
                </c:pt>
                <c:pt idx="2">
                  <c:v>-7.4797736999947517E-3</c:v>
                </c:pt>
                <c:pt idx="3">
                  <c:v>1.1887539299994643E-2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B-4D70-B375-D99F66E026C6}"/>
            </c:ext>
          </c:extLst>
        </c:ser>
        <c:ser>
          <c:idx val="3"/>
          <c:order val="5"/>
          <c:tx>
            <c:strRef>
              <c:f>'15'!$C$29</c:f>
              <c:strCache>
                <c:ptCount val="1"/>
                <c:pt idx="0">
                  <c:v>hydrocarbon gas liquids</c:v>
                </c:pt>
              </c:strCache>
            </c:strRef>
          </c:tx>
          <c:spPr>
            <a:solidFill>
              <a:schemeClr val="accent3"/>
            </a:solidFill>
            <a:ln w="28575">
              <a:noFill/>
            </a:ln>
          </c:spPr>
          <c:invertIfNegative val="0"/>
          <c:cat>
            <c:numRef>
              <c:f>'15'!$J$25:$M$25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'15'!$J$29:$M$29</c:f>
              <c:numCache>
                <c:formatCode>0.000</c:formatCode>
                <c:ptCount val="4"/>
                <c:pt idx="0">
                  <c:v>0.21242372210000005</c:v>
                </c:pt>
                <c:pt idx="1">
                  <c:v>-8.2758301400000178E-2</c:v>
                </c:pt>
                <c:pt idx="2">
                  <c:v>9.3919653699999994E-2</c:v>
                </c:pt>
                <c:pt idx="3">
                  <c:v>0.1161181387000001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3B-4D70-B375-D99F66E0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59104"/>
        <c:axId val="-982752576"/>
      </c:barChart>
      <c:lineChart>
        <c:grouping val="stacked"/>
        <c:varyColors val="0"/>
        <c:ser>
          <c:idx val="4"/>
          <c:order val="2"/>
          <c:tx>
            <c:strRef>
              <c:f>'15'!$C$31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bg1"/>
              </a:solidFill>
              <a:ln w="3810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7549247235952648E-2"/>
                  <c:y val="-4.4630618237766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3B-4D70-B375-D99F66E026C6}"/>
                </c:ext>
              </c:extLst>
            </c:dLbl>
            <c:dLbl>
              <c:idx val="1"/>
              <c:layout>
                <c:manualLayout>
                  <c:x val="-7.776871804737652E-2"/>
                  <c:y val="-5.6307116911472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3B-4D70-B375-D99F66E026C6}"/>
                </c:ext>
              </c:extLst>
            </c:dLbl>
            <c:dLbl>
              <c:idx val="2"/>
              <c:layout>
                <c:manualLayout>
                  <c:x val="-0.11331048799612739"/>
                  <c:y val="-5.42496873838907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9144" tIns="0" rIns="9144" bIns="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5876907434018114"/>
                      <c:h val="7.74948414704064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03B-4D70-B375-D99F66E026C6}"/>
                </c:ext>
              </c:extLst>
            </c:dLbl>
            <c:dLbl>
              <c:idx val="3"/>
              <c:layout>
                <c:manualLayout>
                  <c:x val="-7.1258226528819399E-2"/>
                  <c:y val="-4.55064607329267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2819808982210557"/>
                      <c:h val="4.90244969378827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F03B-4D70-B375-D99F66E026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" rIns="38100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'15'!$J$25:$M$25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'15'!$J$31:$M$31</c:f>
              <c:numCache>
                <c:formatCode>0.00</c:formatCode>
                <c:ptCount val="4"/>
                <c:pt idx="0">
                  <c:v>1.7039755059999995</c:v>
                </c:pt>
                <c:pt idx="1">
                  <c:v>0.12032446599999735</c:v>
                </c:pt>
                <c:pt idx="2">
                  <c:v>0.12939414300000496</c:v>
                </c:pt>
                <c:pt idx="3">
                  <c:v>0.15761940699999455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3B-4D70-B375-D99F66E0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59104"/>
        <c:axId val="-982752576"/>
      </c:lineChart>
      <c:scatterChart>
        <c:scatterStyle val="lineMarker"/>
        <c:varyColors val="0"/>
        <c:ser>
          <c:idx val="6"/>
          <c:order val="6"/>
          <c:tx>
            <c:strRef>
              <c:f>'15'!$C$89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dPt>
            <c:idx val="1"/>
            <c:bubble3D val="0"/>
            <c:spPr>
              <a:ln w="9525" cap="flat">
                <a:solidFill>
                  <a:schemeClr val="bg1">
                    <a:lumMod val="65000"/>
                  </a:schemeClr>
                </a:solidFill>
                <a:prstDash val="lgDash"/>
              </a:ln>
            </c:spPr>
            <c:extLst>
              <c:ext xmlns:c16="http://schemas.microsoft.com/office/drawing/2014/chart" uri="{C3380CC4-5D6E-409C-BE32-E72D297353CC}">
                <c16:uniqueId val="{0000000B-F03B-4D70-B375-D99F66E026C6}"/>
              </c:ext>
            </c:extLst>
          </c:dPt>
          <c:xVal>
            <c:numRef>
              <c:f>'15'!$B$90:$B$91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'15'!$C$90:$C$91</c:f>
              <c:numCache>
                <c:formatCode>0.00</c:formatCode>
                <c:ptCount val="2"/>
                <c:pt idx="0">
                  <c:v>-0.4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03B-4D70-B375-D99F66E0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51488"/>
        <c:axId val="-982752032"/>
      </c:scatterChart>
      <c:catAx>
        <c:axId val="-982759104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2576"/>
        <c:crosses val="autoZero"/>
        <c:auto val="1"/>
        <c:lblAlgn val="ctr"/>
        <c:lblOffset val="100"/>
        <c:tickLblSkip val="1"/>
        <c:noMultiLvlLbl val="0"/>
      </c:catAx>
      <c:valAx>
        <c:axId val="-982752576"/>
        <c:scaling>
          <c:orientation val="minMax"/>
          <c:max val="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9104"/>
        <c:crosses val="autoZero"/>
        <c:crossBetween val="between"/>
        <c:majorUnit val="0.25"/>
      </c:valAx>
      <c:valAx>
        <c:axId val="-982752032"/>
        <c:scaling>
          <c:orientation val="minMax"/>
          <c:max val="1"/>
          <c:min val="-0.25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82751488"/>
        <c:crosses val="max"/>
        <c:crossBetween val="midCat"/>
        <c:majorUnit val="0.25"/>
      </c:valAx>
      <c:valAx>
        <c:axId val="-9827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5203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1633680925019"/>
          <c:y val="0.17892857142857146"/>
          <c:w val="0.81826204156912818"/>
          <c:h val="0.66956130483689535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'15'!$B$37:$B$84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'15'!$D$37:$D$84</c:f>
              <c:numCache>
                <c:formatCode>0.000</c:formatCode>
                <c:ptCount val="48"/>
                <c:pt idx="0">
                  <c:v>18.814347999999999</c:v>
                </c:pt>
                <c:pt idx="1">
                  <c:v>17.699107999999999</c:v>
                </c:pt>
                <c:pt idx="2">
                  <c:v>19.132116</c:v>
                </c:pt>
                <c:pt idx="3">
                  <c:v>19.743698999999999</c:v>
                </c:pt>
                <c:pt idx="4">
                  <c:v>20.049742999999999</c:v>
                </c:pt>
                <c:pt idx="5">
                  <c:v>20.585872999999999</c:v>
                </c:pt>
                <c:pt idx="6">
                  <c:v>20.171831000000001</c:v>
                </c:pt>
                <c:pt idx="7">
                  <c:v>20.572572999999998</c:v>
                </c:pt>
                <c:pt idx="8">
                  <c:v>20.138569</c:v>
                </c:pt>
                <c:pt idx="9">
                  <c:v>20.37715</c:v>
                </c:pt>
                <c:pt idx="10">
                  <c:v>20.572648000000001</c:v>
                </c:pt>
                <c:pt idx="11">
                  <c:v>20.656690000000001</c:v>
                </c:pt>
                <c:pt idx="12">
                  <c:v>19.613111</c:v>
                </c:pt>
                <c:pt idx="13">
                  <c:v>20.190412999999999</c:v>
                </c:pt>
                <c:pt idx="14">
                  <c:v>20.483485999999999</c:v>
                </c:pt>
                <c:pt idx="15">
                  <c:v>19.727342</c:v>
                </c:pt>
                <c:pt idx="16">
                  <c:v>19.839566999999999</c:v>
                </c:pt>
                <c:pt idx="17">
                  <c:v>20.433236999999998</c:v>
                </c:pt>
                <c:pt idx="18">
                  <c:v>19.925560999999998</c:v>
                </c:pt>
                <c:pt idx="19">
                  <c:v>20.265028999999998</c:v>
                </c:pt>
                <c:pt idx="20">
                  <c:v>20.129058000000001</c:v>
                </c:pt>
                <c:pt idx="21">
                  <c:v>20.006618</c:v>
                </c:pt>
                <c:pt idx="22">
                  <c:v>20.214213999999998</c:v>
                </c:pt>
                <c:pt idx="23">
                  <c:v>19.327209</c:v>
                </c:pt>
                <c:pt idx="24">
                  <c:v>19.149198999999999</c:v>
                </c:pt>
                <c:pt idx="25">
                  <c:v>19.758779000000001</c:v>
                </c:pt>
                <c:pt idx="26">
                  <c:v>20.082768999999999</c:v>
                </c:pt>
                <c:pt idx="27">
                  <c:v>20.036798000000001</c:v>
                </c:pt>
                <c:pt idx="28">
                  <c:v>20.395598</c:v>
                </c:pt>
                <c:pt idx="29">
                  <c:v>20.715782000000001</c:v>
                </c:pt>
                <c:pt idx="30">
                  <c:v>19.956909619000001</c:v>
                </c:pt>
                <c:pt idx="31">
                  <c:v>20.451332933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E-427E-A8AF-070BDDB54C23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'15'!$B$37:$B$84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'15'!$E$37:$E$84</c:f>
              <c:numCache>
                <c:formatCode>0.000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20.451332933</c:v>
                </c:pt>
                <c:pt idx="32">
                  <c:v>20.258150000000001</c:v>
                </c:pt>
                <c:pt idx="33">
                  <c:v>20.376329999999999</c:v>
                </c:pt>
                <c:pt idx="34">
                  <c:v>20.379159999999999</c:v>
                </c:pt>
                <c:pt idx="35">
                  <c:v>20.10436</c:v>
                </c:pt>
                <c:pt idx="36">
                  <c:v>19.797809999999998</c:v>
                </c:pt>
                <c:pt idx="37">
                  <c:v>20.029060000000001</c:v>
                </c:pt>
                <c:pt idx="38">
                  <c:v>20.188490000000002</c:v>
                </c:pt>
                <c:pt idx="39">
                  <c:v>20.01099</c:v>
                </c:pt>
                <c:pt idx="40">
                  <c:v>20.186720000000001</c:v>
                </c:pt>
                <c:pt idx="41">
                  <c:v>20.541709999999998</c:v>
                </c:pt>
                <c:pt idx="42">
                  <c:v>20.453040000000001</c:v>
                </c:pt>
                <c:pt idx="43">
                  <c:v>20.867509999999999</c:v>
                </c:pt>
                <c:pt idx="44">
                  <c:v>20.357009999999999</c:v>
                </c:pt>
                <c:pt idx="45">
                  <c:v>20.438030000000001</c:v>
                </c:pt>
                <c:pt idx="46">
                  <c:v>20.344539999999999</c:v>
                </c:pt>
                <c:pt idx="47">
                  <c:v>20.33653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E-427E-A8AF-070BDDB54C23}"/>
            </c:ext>
          </c:extLst>
        </c:ser>
        <c:ser>
          <c:idx val="1"/>
          <c:order val="2"/>
          <c:tx>
            <c:strRef>
              <c:f>'15'!$F$36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'15'!$B$37:$B$84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'15'!$F$37:$F$84</c:f>
              <c:numCache>
                <c:formatCode>0.000</c:formatCode>
                <c:ptCount val="48"/>
                <c:pt idx="2">
                  <c:v>19.876195666666668</c:v>
                </c:pt>
                <c:pt idx="3">
                  <c:v>19.876195666666668</c:v>
                </c:pt>
                <c:pt idx="4">
                  <c:v>19.876195666666668</c:v>
                </c:pt>
                <c:pt idx="5">
                  <c:v>19.876195666666668</c:v>
                </c:pt>
                <c:pt idx="6">
                  <c:v>19.876195666666668</c:v>
                </c:pt>
                <c:pt idx="7">
                  <c:v>19.876195666666668</c:v>
                </c:pt>
                <c:pt idx="8">
                  <c:v>19.876195666666668</c:v>
                </c:pt>
                <c:pt idx="9">
                  <c:v>19.876195666666668</c:v>
                </c:pt>
                <c:pt idx="14">
                  <c:v>20.012903750000003</c:v>
                </c:pt>
                <c:pt idx="15">
                  <c:v>20.012903750000003</c:v>
                </c:pt>
                <c:pt idx="16">
                  <c:v>20.012903750000003</c:v>
                </c:pt>
                <c:pt idx="17">
                  <c:v>20.012903750000003</c:v>
                </c:pt>
                <c:pt idx="18">
                  <c:v>20.012903750000003</c:v>
                </c:pt>
                <c:pt idx="19">
                  <c:v>20.012903750000003</c:v>
                </c:pt>
                <c:pt idx="20">
                  <c:v>20.012903750000003</c:v>
                </c:pt>
                <c:pt idx="21">
                  <c:v>20.012903750000003</c:v>
                </c:pt>
                <c:pt idx="26">
                  <c:v>20.138763962666669</c:v>
                </c:pt>
                <c:pt idx="27">
                  <c:v>20.138763962666669</c:v>
                </c:pt>
                <c:pt idx="28">
                  <c:v>20.138763962666669</c:v>
                </c:pt>
                <c:pt idx="29">
                  <c:v>20.138763962666669</c:v>
                </c:pt>
                <c:pt idx="30">
                  <c:v>20.138763962666669</c:v>
                </c:pt>
                <c:pt idx="31">
                  <c:v>20.138763962666669</c:v>
                </c:pt>
                <c:pt idx="32">
                  <c:v>20.138763962666669</c:v>
                </c:pt>
                <c:pt idx="33">
                  <c:v>20.138763962666669</c:v>
                </c:pt>
                <c:pt idx="38">
                  <c:v>20.295953333333337</c:v>
                </c:pt>
                <c:pt idx="39">
                  <c:v>20.295953333333337</c:v>
                </c:pt>
                <c:pt idx="40">
                  <c:v>20.295953333333337</c:v>
                </c:pt>
                <c:pt idx="41">
                  <c:v>20.295953333333337</c:v>
                </c:pt>
                <c:pt idx="42">
                  <c:v>20.295953333333337</c:v>
                </c:pt>
                <c:pt idx="43">
                  <c:v>20.295953333333337</c:v>
                </c:pt>
                <c:pt idx="44">
                  <c:v>20.295953333333337</c:v>
                </c:pt>
                <c:pt idx="45">
                  <c:v>20.295953333333337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E-427E-A8AF-070BDDB5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46048"/>
        <c:axId val="-976498528"/>
      </c:lineChart>
      <c:catAx>
        <c:axId val="-9827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649852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7649852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6048"/>
        <c:crosses val="autoZero"/>
        <c:crossBetween val="midCat"/>
        <c:majorUnit val="5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564589672072157"/>
          <c:y val="0.42412798133260637"/>
          <c:w val="0.49667908065545863"/>
          <c:h val="0.17569946944996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0503062117235"/>
          <c:y val="0.18943091097987752"/>
          <c:w val="0.80323673082531355"/>
          <c:h val="0.6463298089159309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'16'!$B$26</c:f>
              <c:strCache>
                <c:ptCount val="1"/>
                <c:pt idx="0">
                  <c:v>ethane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'16'!$I$25:$L$25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'16'!$I$26:$L$26</c:f>
              <c:numCache>
                <c:formatCode>#,##0.00</c:formatCode>
                <c:ptCount val="4"/>
                <c:pt idx="0">
                  <c:v>8.9170558600000005E-2</c:v>
                </c:pt>
                <c:pt idx="1">
                  <c:v>0.2124874685</c:v>
                </c:pt>
                <c:pt idx="2">
                  <c:v>0.11594381090000017</c:v>
                </c:pt>
                <c:pt idx="3">
                  <c:v>4.9277134700000058E-2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F-4A0C-B308-68BF752E8CFB}"/>
            </c:ext>
          </c:extLst>
        </c:ser>
        <c:ser>
          <c:idx val="2"/>
          <c:order val="1"/>
          <c:tx>
            <c:strRef>
              <c:f>'16'!$B$27</c:f>
              <c:strCache>
                <c:ptCount val="1"/>
                <c:pt idx="0">
                  <c:v>propane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'16'!$I$25:$L$25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'16'!$I$27:$L$27</c:f>
              <c:numCache>
                <c:formatCode>#,##0.00</c:formatCode>
                <c:ptCount val="4"/>
                <c:pt idx="0">
                  <c:v>3.2641107300000138E-2</c:v>
                </c:pt>
                <c:pt idx="1">
                  <c:v>-2.4422635600000131E-2</c:v>
                </c:pt>
                <c:pt idx="2">
                  <c:v>-2.2518158899999863E-2</c:v>
                </c:pt>
                <c:pt idx="3">
                  <c:v>6.3945833100000016E-2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F-4A0C-B308-68BF752E8CFB}"/>
            </c:ext>
          </c:extLst>
        </c:ser>
        <c:ser>
          <c:idx val="5"/>
          <c:order val="3"/>
          <c:tx>
            <c:strRef>
              <c:f>'16'!$B$29</c:f>
              <c:strCache>
                <c:ptCount val="1"/>
                <c:pt idx="0">
                  <c:v>natural gasoline</c:v>
                </c:pt>
              </c:strCache>
            </c:strRef>
          </c:tx>
          <c:spPr>
            <a:solidFill>
              <a:schemeClr val="accent3"/>
            </a:solidFill>
            <a:ln w="28575">
              <a:noFill/>
            </a:ln>
          </c:spPr>
          <c:invertIfNegative val="0"/>
          <c:cat>
            <c:numRef>
              <c:f>'16'!$I$25:$L$25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'16'!$I$29:$L$29</c:f>
              <c:numCache>
                <c:formatCode>#,##0.00</c:formatCode>
                <c:ptCount val="4"/>
                <c:pt idx="0">
                  <c:v>4.8778728550000011E-2</c:v>
                </c:pt>
                <c:pt idx="1">
                  <c:v>-0.25750265205</c:v>
                </c:pt>
                <c:pt idx="2">
                  <c:v>3.9331780822E-5</c:v>
                </c:pt>
                <c:pt idx="3">
                  <c:v>-3.9331780822E-5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F-4A0C-B308-68BF752E8CFB}"/>
            </c:ext>
          </c:extLst>
        </c:ser>
        <c:ser>
          <c:idx val="0"/>
          <c:order val="4"/>
          <c:tx>
            <c:strRef>
              <c:f>'16'!$B$28</c:f>
              <c:strCache>
                <c:ptCount val="1"/>
                <c:pt idx="0">
                  <c:v>butanes</c:v>
                </c:pt>
              </c:strCache>
            </c:strRef>
          </c:tx>
          <c:spPr>
            <a:solidFill>
              <a:schemeClr val="accent2"/>
            </a:solidFill>
            <a:ln w="28575">
              <a:noFill/>
            </a:ln>
          </c:spPr>
          <c:invertIfNegative val="0"/>
          <c:cat>
            <c:numRef>
              <c:f>'16'!$I$25:$L$25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'16'!$I$28:$L$28</c:f>
              <c:numCache>
                <c:formatCode>#,##0.00</c:formatCode>
                <c:ptCount val="4"/>
                <c:pt idx="0">
                  <c:v>4.1833327599999998E-2</c:v>
                </c:pt>
                <c:pt idx="1">
                  <c:v>-1.332048219000001E-2</c:v>
                </c:pt>
                <c:pt idx="2">
                  <c:v>4.5468794000000368E-4</c:v>
                </c:pt>
                <c:pt idx="3">
                  <c:v>2.9343846799999851E-3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F-4A0C-B308-68BF752E8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76497984"/>
        <c:axId val="-976496352"/>
      </c:barChart>
      <c:lineChart>
        <c:grouping val="stacked"/>
        <c:varyColors val="0"/>
        <c:ser>
          <c:idx val="4"/>
          <c:order val="2"/>
          <c:tx>
            <c:strRef>
              <c:f>'16'!$B$30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bg1"/>
              </a:solidFill>
              <a:ln w="3810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5237131173404928E-2"/>
                  <c:y val="-4.0246729939045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CF-4A0C-B308-68BF752E8CFB}"/>
                </c:ext>
              </c:extLst>
            </c:dLbl>
            <c:dLbl>
              <c:idx val="1"/>
              <c:layout>
                <c:manualLayout>
                  <c:x val="-6.9212936981733378E-2"/>
                  <c:y val="-3.6139953758346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CF-4A0C-B308-68BF752E8CFB}"/>
                </c:ext>
              </c:extLst>
            </c:dLbl>
            <c:dLbl>
              <c:idx val="2"/>
              <c:layout>
                <c:manualLayout>
                  <c:x val="-8.9294172541561925E-2"/>
                  <c:y val="-3.7015311484421734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27432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353326067292436"/>
                      <c:h val="6.4897512810898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2CF-4A0C-B308-68BF752E8CFB}"/>
                </c:ext>
              </c:extLst>
            </c:dLbl>
            <c:dLbl>
              <c:idx val="3"/>
              <c:layout>
                <c:manualLayout>
                  <c:x val="-7.248233648943507E-2"/>
                  <c:y val="-2.6679493605393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CF-4A0C-B308-68BF752E8CF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" rIns="38100" bIns="27432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'16'!$I$25:$L$25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'16'!$I$30:$L$30</c:f>
              <c:numCache>
                <c:formatCode>0.00</c:formatCode>
                <c:ptCount val="4"/>
                <c:pt idx="0">
                  <c:v>0.21242372205000015</c:v>
                </c:pt>
                <c:pt idx="1">
                  <c:v>-8.2758301340000145E-2</c:v>
                </c:pt>
                <c:pt idx="2">
                  <c:v>9.3919671720822301E-2</c:v>
                </c:pt>
                <c:pt idx="3">
                  <c:v>0.11611802069917807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CF-4A0C-B308-68BF752E8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6497984"/>
        <c:axId val="-976496352"/>
      </c:lineChart>
      <c:scatterChart>
        <c:scatterStyle val="lineMarker"/>
        <c:varyColors val="0"/>
        <c:ser>
          <c:idx val="3"/>
          <c:order val="5"/>
          <c:tx>
            <c:strRef>
              <c:f>'16'!$B$89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'16'!$A$90:$A$91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'16'!$B$90:$B$91</c:f>
              <c:numCache>
                <c:formatCode>0.00</c:formatCode>
                <c:ptCount val="2"/>
                <c:pt idx="0">
                  <c:v>-0.25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CF-4A0C-B308-68BF752E8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6499616"/>
        <c:axId val="-976507776"/>
      </c:scatterChart>
      <c:catAx>
        <c:axId val="-976497984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6496352"/>
        <c:crosses val="autoZero"/>
        <c:auto val="1"/>
        <c:lblAlgn val="ctr"/>
        <c:lblOffset val="100"/>
        <c:tickLblSkip val="1"/>
        <c:noMultiLvlLbl val="0"/>
      </c:catAx>
      <c:valAx>
        <c:axId val="-976496352"/>
        <c:scaling>
          <c:orientation val="minMax"/>
          <c:max val="0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6497984"/>
        <c:crosses val="autoZero"/>
        <c:crossBetween val="between"/>
        <c:majorUnit val="0.1"/>
      </c:valAx>
      <c:valAx>
        <c:axId val="-976507776"/>
        <c:scaling>
          <c:orientation val="minMax"/>
          <c:max val="0.5"/>
          <c:min val="-0.25"/>
        </c:scaling>
        <c:delete val="0"/>
        <c:axPos val="r"/>
        <c:numFmt formatCode="0.00" sourceLinked="1"/>
        <c:majorTickMark val="none"/>
        <c:minorTickMark val="none"/>
        <c:tickLblPos val="none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c:spPr>
        <c:crossAx val="-976499616"/>
        <c:crosses val="max"/>
        <c:crossBetween val="midCat"/>
        <c:majorUnit val="0.25"/>
      </c:valAx>
      <c:valAx>
        <c:axId val="-97649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65077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823315118397"/>
          <c:y val="0.17496031746031745"/>
          <c:w val="0.81675774134790546"/>
          <c:h val="0.66155449318835136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'16'!$A$36:$A$83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'16'!$C$36:$C$83</c:f>
              <c:numCache>
                <c:formatCode>0.00</c:formatCode>
                <c:ptCount val="48"/>
                <c:pt idx="0">
                  <c:v>4.0425789999999999</c:v>
                </c:pt>
                <c:pt idx="1">
                  <c:v>3.0106890000000002</c:v>
                </c:pt>
                <c:pt idx="2">
                  <c:v>3.1933310000000001</c:v>
                </c:pt>
                <c:pt idx="3">
                  <c:v>3.2314430000000001</c:v>
                </c:pt>
                <c:pt idx="4">
                  <c:v>3.389751</c:v>
                </c:pt>
                <c:pt idx="5">
                  <c:v>3.365332</c:v>
                </c:pt>
                <c:pt idx="6">
                  <c:v>3.3149000000000002</c:v>
                </c:pt>
                <c:pt idx="7">
                  <c:v>3.3795809999999999</c:v>
                </c:pt>
                <c:pt idx="8">
                  <c:v>3.322473</c:v>
                </c:pt>
                <c:pt idx="9">
                  <c:v>3.412153</c:v>
                </c:pt>
                <c:pt idx="10">
                  <c:v>3.5432350000000001</c:v>
                </c:pt>
                <c:pt idx="11">
                  <c:v>4.0248410000000003</c:v>
                </c:pt>
                <c:pt idx="12">
                  <c:v>3.979196</c:v>
                </c:pt>
                <c:pt idx="13">
                  <c:v>3.729911</c:v>
                </c:pt>
                <c:pt idx="14">
                  <c:v>3.5920480000000001</c:v>
                </c:pt>
                <c:pt idx="15">
                  <c:v>3.2634910000000001</c:v>
                </c:pt>
                <c:pt idx="16">
                  <c:v>3.030122</c:v>
                </c:pt>
                <c:pt idx="17">
                  <c:v>3.2429830000000002</c:v>
                </c:pt>
                <c:pt idx="18">
                  <c:v>3.3529719999999998</c:v>
                </c:pt>
                <c:pt idx="19">
                  <c:v>2.9958999999999998</c:v>
                </c:pt>
                <c:pt idx="20">
                  <c:v>3.1597019999999998</c:v>
                </c:pt>
                <c:pt idx="21">
                  <c:v>3.225158</c:v>
                </c:pt>
                <c:pt idx="22">
                  <c:v>3.4231950000000002</c:v>
                </c:pt>
                <c:pt idx="23">
                  <c:v>3.318784</c:v>
                </c:pt>
                <c:pt idx="24">
                  <c:v>3.4793400000000001</c:v>
                </c:pt>
                <c:pt idx="25">
                  <c:v>3.409532</c:v>
                </c:pt>
                <c:pt idx="26">
                  <c:v>3.3086700000000002</c:v>
                </c:pt>
                <c:pt idx="27">
                  <c:v>3.33412</c:v>
                </c:pt>
                <c:pt idx="28">
                  <c:v>3.3442210000000001</c:v>
                </c:pt>
                <c:pt idx="29">
                  <c:v>3.4033500000000001</c:v>
                </c:pt>
                <c:pt idx="30">
                  <c:v>3.2704136935000001</c:v>
                </c:pt>
                <c:pt idx="31">
                  <c:v>3.3878153903000001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2-4543-8B4A-6126EEC60C3D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'16'!$A$36:$A$83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'16'!$D$36:$D$83</c:f>
              <c:numCache>
                <c:formatCode>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3.3878153903000001</c:v>
                </c:pt>
                <c:pt idx="32">
                  <c:v>3.4385829999999999</c:v>
                </c:pt>
                <c:pt idx="33">
                  <c:v>3.5333260000000002</c:v>
                </c:pt>
                <c:pt idx="34">
                  <c:v>3.671278</c:v>
                </c:pt>
                <c:pt idx="35">
                  <c:v>3.832087</c:v>
                </c:pt>
                <c:pt idx="36">
                  <c:v>4.0155029999999998</c:v>
                </c:pt>
                <c:pt idx="37">
                  <c:v>3.8814229999999998</c:v>
                </c:pt>
                <c:pt idx="38">
                  <c:v>3.5587659999999999</c:v>
                </c:pt>
                <c:pt idx="39">
                  <c:v>3.4623089999999999</c:v>
                </c:pt>
                <c:pt idx="40">
                  <c:v>3.2256300000000002</c:v>
                </c:pt>
                <c:pt idx="41">
                  <c:v>3.3214739999999998</c:v>
                </c:pt>
                <c:pt idx="42">
                  <c:v>3.3776769999999998</c:v>
                </c:pt>
                <c:pt idx="43">
                  <c:v>3.3213539999999999</c:v>
                </c:pt>
                <c:pt idx="44">
                  <c:v>3.4785059999999999</c:v>
                </c:pt>
                <c:pt idx="45">
                  <c:v>3.5696560000000002</c:v>
                </c:pt>
                <c:pt idx="46">
                  <c:v>3.719808</c:v>
                </c:pt>
                <c:pt idx="47">
                  <c:v>3.8877120000000001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2-4543-8B4A-6126EEC60C3D}"/>
            </c:ext>
          </c:extLst>
        </c:ser>
        <c:ser>
          <c:idx val="1"/>
          <c:order val="2"/>
          <c:tx>
            <c:strRef>
              <c:f>'16'!$E$35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'16'!$A$36:$A$83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'16'!$E$36:$E$83</c:f>
              <c:numCache>
                <c:formatCode>0.00</c:formatCode>
                <c:ptCount val="48"/>
                <c:pt idx="1">
                  <c:v>3.4358590000000002</c:v>
                </c:pt>
                <c:pt idx="2">
                  <c:v>3.4358590000000002</c:v>
                </c:pt>
                <c:pt idx="3">
                  <c:v>3.4358590000000002</c:v>
                </c:pt>
                <c:pt idx="4">
                  <c:v>3.4358590000000002</c:v>
                </c:pt>
                <c:pt idx="5">
                  <c:v>3.4358590000000002</c:v>
                </c:pt>
                <c:pt idx="6">
                  <c:v>3.4358590000000002</c:v>
                </c:pt>
                <c:pt idx="7">
                  <c:v>3.4358590000000002</c:v>
                </c:pt>
                <c:pt idx="8">
                  <c:v>3.4358590000000002</c:v>
                </c:pt>
                <c:pt idx="9">
                  <c:v>3.4358590000000002</c:v>
                </c:pt>
                <c:pt idx="10">
                  <c:v>3.4358590000000002</c:v>
                </c:pt>
                <c:pt idx="13">
                  <c:v>3.3594551666666663</c:v>
                </c:pt>
                <c:pt idx="14">
                  <c:v>3.3594551666666663</c:v>
                </c:pt>
                <c:pt idx="15">
                  <c:v>3.3594551666666663</c:v>
                </c:pt>
                <c:pt idx="16">
                  <c:v>3.3594551666666663</c:v>
                </c:pt>
                <c:pt idx="17">
                  <c:v>3.3594551666666663</c:v>
                </c:pt>
                <c:pt idx="18">
                  <c:v>3.3594551666666663</c:v>
                </c:pt>
                <c:pt idx="19">
                  <c:v>3.3594551666666663</c:v>
                </c:pt>
                <c:pt idx="20">
                  <c:v>3.3594551666666663</c:v>
                </c:pt>
                <c:pt idx="21">
                  <c:v>3.3594551666666663</c:v>
                </c:pt>
                <c:pt idx="22">
                  <c:v>3.3594551666666663</c:v>
                </c:pt>
                <c:pt idx="25">
                  <c:v>3.451061340316667</c:v>
                </c:pt>
                <c:pt idx="26">
                  <c:v>3.451061340316667</c:v>
                </c:pt>
                <c:pt idx="27">
                  <c:v>3.451061340316667</c:v>
                </c:pt>
                <c:pt idx="28">
                  <c:v>3.451061340316667</c:v>
                </c:pt>
                <c:pt idx="29">
                  <c:v>3.451061340316667</c:v>
                </c:pt>
                <c:pt idx="30">
                  <c:v>3.451061340316667</c:v>
                </c:pt>
                <c:pt idx="31">
                  <c:v>3.451061340316667</c:v>
                </c:pt>
                <c:pt idx="32">
                  <c:v>3.451061340316667</c:v>
                </c:pt>
                <c:pt idx="33">
                  <c:v>3.451061340316667</c:v>
                </c:pt>
                <c:pt idx="34">
                  <c:v>3.451061340316667</c:v>
                </c:pt>
                <c:pt idx="37">
                  <c:v>3.5683181666666663</c:v>
                </c:pt>
                <c:pt idx="38">
                  <c:v>3.5683181666666663</c:v>
                </c:pt>
                <c:pt idx="39">
                  <c:v>3.5683181666666663</c:v>
                </c:pt>
                <c:pt idx="40">
                  <c:v>3.5683181666666663</c:v>
                </c:pt>
                <c:pt idx="41">
                  <c:v>3.5683181666666663</c:v>
                </c:pt>
                <c:pt idx="42">
                  <c:v>3.5683181666666663</c:v>
                </c:pt>
                <c:pt idx="43">
                  <c:v>3.5683181666666663</c:v>
                </c:pt>
                <c:pt idx="44">
                  <c:v>3.5683181666666663</c:v>
                </c:pt>
                <c:pt idx="45">
                  <c:v>3.5683181666666663</c:v>
                </c:pt>
                <c:pt idx="46">
                  <c:v>3.5683181666666663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2-4543-8B4A-6126EEC6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6507232"/>
        <c:axId val="-976500160"/>
      </c:lineChart>
      <c:catAx>
        <c:axId val="-9765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650016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765001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6507232"/>
        <c:crosses val="autoZero"/>
        <c:crossBetween val="midCat"/>
        <c:majorUnit val="1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034025955088947"/>
          <c:y val="0.54655668041494809"/>
          <c:w val="0.52919122814566211"/>
          <c:h val="0.18502124734408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30103249288957E-2"/>
          <c:y val="0.15539486558263058"/>
          <c:w val="0.91017732539530116"/>
          <c:h val="0.67136622715060024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'17'!$A$29:$A$112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'17'!$C$29:$C$112</c:f>
              <c:numCache>
                <c:formatCode>0</c:formatCode>
                <c:ptCount val="84"/>
                <c:pt idx="0">
                  <c:v>413.714</c:v>
                </c:pt>
                <c:pt idx="1">
                  <c:v>408.52600000000001</c:v>
                </c:pt>
                <c:pt idx="2">
                  <c:v>414.20699999999999</c:v>
                </c:pt>
                <c:pt idx="3">
                  <c:v>417.38200000000001</c:v>
                </c:pt>
                <c:pt idx="4">
                  <c:v>415.065</c:v>
                </c:pt>
                <c:pt idx="5">
                  <c:v>415.15199999999999</c:v>
                </c:pt>
                <c:pt idx="6">
                  <c:v>409.64100000000002</c:v>
                </c:pt>
                <c:pt idx="7">
                  <c:v>407.58300000000003</c:v>
                </c:pt>
                <c:pt idx="8">
                  <c:v>416.68400000000003</c:v>
                </c:pt>
                <c:pt idx="9">
                  <c:v>433.80799999999999</c:v>
                </c:pt>
                <c:pt idx="10">
                  <c:v>416.62099999999998</c:v>
                </c:pt>
                <c:pt idx="11">
                  <c:v>421.18400000000003</c:v>
                </c:pt>
                <c:pt idx="12">
                  <c:v>413.714</c:v>
                </c:pt>
                <c:pt idx="13">
                  <c:v>408.52600000000001</c:v>
                </c:pt>
                <c:pt idx="14">
                  <c:v>414.20699999999999</c:v>
                </c:pt>
                <c:pt idx="15">
                  <c:v>417.38200000000001</c:v>
                </c:pt>
                <c:pt idx="16">
                  <c:v>415.065</c:v>
                </c:pt>
                <c:pt idx="17">
                  <c:v>415.15199999999999</c:v>
                </c:pt>
                <c:pt idx="18">
                  <c:v>409.64100000000002</c:v>
                </c:pt>
                <c:pt idx="19">
                  <c:v>407.58300000000003</c:v>
                </c:pt>
                <c:pt idx="20">
                  <c:v>416.68400000000003</c:v>
                </c:pt>
                <c:pt idx="21">
                  <c:v>433.80799999999999</c:v>
                </c:pt>
                <c:pt idx="22">
                  <c:v>416.62099999999998</c:v>
                </c:pt>
                <c:pt idx="23">
                  <c:v>421.18400000000003</c:v>
                </c:pt>
                <c:pt idx="24">
                  <c:v>413.714</c:v>
                </c:pt>
                <c:pt idx="25">
                  <c:v>408.52600000000001</c:v>
                </c:pt>
                <c:pt idx="26">
                  <c:v>414.20699999999999</c:v>
                </c:pt>
                <c:pt idx="27">
                  <c:v>417.38200000000001</c:v>
                </c:pt>
                <c:pt idx="28">
                  <c:v>415.065</c:v>
                </c:pt>
                <c:pt idx="29">
                  <c:v>415.15199999999999</c:v>
                </c:pt>
                <c:pt idx="30">
                  <c:v>409.64100000000002</c:v>
                </c:pt>
                <c:pt idx="31">
                  <c:v>407.58300000000003</c:v>
                </c:pt>
                <c:pt idx="32">
                  <c:v>416.68400000000003</c:v>
                </c:pt>
                <c:pt idx="33">
                  <c:v>433.80799999999999</c:v>
                </c:pt>
                <c:pt idx="34">
                  <c:v>416.62099999999998</c:v>
                </c:pt>
                <c:pt idx="35">
                  <c:v>421.18400000000003</c:v>
                </c:pt>
                <c:pt idx="36">
                  <c:v>413.714</c:v>
                </c:pt>
                <c:pt idx="37">
                  <c:v>408.52600000000001</c:v>
                </c:pt>
                <c:pt idx="38">
                  <c:v>414.20699999999999</c:v>
                </c:pt>
                <c:pt idx="39">
                  <c:v>417.38200000000001</c:v>
                </c:pt>
                <c:pt idx="40">
                  <c:v>415.065</c:v>
                </c:pt>
                <c:pt idx="41">
                  <c:v>415.15199999999999</c:v>
                </c:pt>
                <c:pt idx="42">
                  <c:v>409.64100000000002</c:v>
                </c:pt>
                <c:pt idx="43">
                  <c:v>407.58300000000003</c:v>
                </c:pt>
                <c:pt idx="44">
                  <c:v>416.68400000000003</c:v>
                </c:pt>
                <c:pt idx="45">
                  <c:v>433.80799999999999</c:v>
                </c:pt>
                <c:pt idx="46">
                  <c:v>416.62099999999998</c:v>
                </c:pt>
                <c:pt idx="47">
                  <c:v>421.18400000000003</c:v>
                </c:pt>
                <c:pt idx="48">
                  <c:v>413.714</c:v>
                </c:pt>
                <c:pt idx="49">
                  <c:v>408.52600000000001</c:v>
                </c:pt>
                <c:pt idx="50">
                  <c:v>414.20699999999999</c:v>
                </c:pt>
                <c:pt idx="51">
                  <c:v>417.38200000000001</c:v>
                </c:pt>
                <c:pt idx="52">
                  <c:v>415.065</c:v>
                </c:pt>
                <c:pt idx="53">
                  <c:v>415.15199999999999</c:v>
                </c:pt>
                <c:pt idx="54">
                  <c:v>409.64100000000002</c:v>
                </c:pt>
                <c:pt idx="55">
                  <c:v>407.58300000000003</c:v>
                </c:pt>
                <c:pt idx="56">
                  <c:v>416.68400000000003</c:v>
                </c:pt>
                <c:pt idx="57">
                  <c:v>433.80799999999999</c:v>
                </c:pt>
                <c:pt idx="58">
                  <c:v>416.62099999999998</c:v>
                </c:pt>
                <c:pt idx="59">
                  <c:v>421.18400000000003</c:v>
                </c:pt>
                <c:pt idx="60">
                  <c:v>413.714</c:v>
                </c:pt>
                <c:pt idx="61">
                  <c:v>408.52600000000001</c:v>
                </c:pt>
                <c:pt idx="62">
                  <c:v>414.20699999999999</c:v>
                </c:pt>
                <c:pt idx="63">
                  <c:v>417.38200000000001</c:v>
                </c:pt>
                <c:pt idx="64">
                  <c:v>415.065</c:v>
                </c:pt>
                <c:pt idx="65">
                  <c:v>415.15199999999999</c:v>
                </c:pt>
                <c:pt idx="66">
                  <c:v>409.64100000000002</c:v>
                </c:pt>
                <c:pt idx="67">
                  <c:v>407.58300000000003</c:v>
                </c:pt>
                <c:pt idx="68">
                  <c:v>416.68400000000003</c:v>
                </c:pt>
                <c:pt idx="69">
                  <c:v>433.80799999999999</c:v>
                </c:pt>
                <c:pt idx="70">
                  <c:v>416.62099999999998</c:v>
                </c:pt>
                <c:pt idx="71">
                  <c:v>421.18400000000003</c:v>
                </c:pt>
                <c:pt idx="72">
                  <c:v>413.714</c:v>
                </c:pt>
                <c:pt idx="73">
                  <c:v>408.52600000000001</c:v>
                </c:pt>
                <c:pt idx="74">
                  <c:v>414.20699999999999</c:v>
                </c:pt>
                <c:pt idx="75">
                  <c:v>417.38200000000001</c:v>
                </c:pt>
                <c:pt idx="76">
                  <c:v>415.065</c:v>
                </c:pt>
                <c:pt idx="77">
                  <c:v>415.15199999999999</c:v>
                </c:pt>
                <c:pt idx="78">
                  <c:v>409.64100000000002</c:v>
                </c:pt>
                <c:pt idx="79">
                  <c:v>407.58300000000003</c:v>
                </c:pt>
                <c:pt idx="80">
                  <c:v>416.68400000000003</c:v>
                </c:pt>
                <c:pt idx="81">
                  <c:v>433.80799999999999</c:v>
                </c:pt>
                <c:pt idx="82">
                  <c:v>416.62099999999998</c:v>
                </c:pt>
                <c:pt idx="83">
                  <c:v>421.18400000000003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CC4-B4FF-F58D2956C582}"/>
            </c:ext>
          </c:extLst>
        </c:ser>
        <c:ser>
          <c:idx val="2"/>
          <c:order val="2"/>
          <c:tx>
            <c:v>Normal range</c:v>
          </c:tx>
          <c:spPr>
            <a:solidFill>
              <a:schemeClr val="bg2">
                <a:lumMod val="20000"/>
                <a:lumOff val="80000"/>
                <a:alpha val="80000"/>
              </a:schemeClr>
            </a:solidFill>
            <a:ln>
              <a:noFill/>
            </a:ln>
          </c:spPr>
          <c:cat>
            <c:numRef>
              <c:f>'17'!$A$29:$A$112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'17'!$E$29:$E$112</c:f>
              <c:numCache>
                <c:formatCode>0</c:formatCode>
                <c:ptCount val="84"/>
                <c:pt idx="0">
                  <c:v>62.555000000000007</c:v>
                </c:pt>
                <c:pt idx="1">
                  <c:v>85.349999999999966</c:v>
                </c:pt>
                <c:pt idx="2">
                  <c:v>88.257000000000005</c:v>
                </c:pt>
                <c:pt idx="3">
                  <c:v>111.65299999999996</c:v>
                </c:pt>
                <c:pt idx="4">
                  <c:v>106.52799999999996</c:v>
                </c:pt>
                <c:pt idx="5">
                  <c:v>117.50500000000005</c:v>
                </c:pt>
                <c:pt idx="6">
                  <c:v>110.483</c:v>
                </c:pt>
                <c:pt idx="7">
                  <c:v>96.815999999999974</c:v>
                </c:pt>
                <c:pt idx="8">
                  <c:v>81.039999999999964</c:v>
                </c:pt>
                <c:pt idx="9">
                  <c:v>60.114000000000033</c:v>
                </c:pt>
                <c:pt idx="10">
                  <c:v>84.131000000000029</c:v>
                </c:pt>
                <c:pt idx="11">
                  <c:v>64.286999999999978</c:v>
                </c:pt>
                <c:pt idx="12">
                  <c:v>62.555000000000007</c:v>
                </c:pt>
                <c:pt idx="13">
                  <c:v>85.349999999999966</c:v>
                </c:pt>
                <c:pt idx="14">
                  <c:v>88.257000000000005</c:v>
                </c:pt>
                <c:pt idx="15">
                  <c:v>111.65299999999996</c:v>
                </c:pt>
                <c:pt idx="16">
                  <c:v>106.52799999999996</c:v>
                </c:pt>
                <c:pt idx="17">
                  <c:v>117.50500000000005</c:v>
                </c:pt>
                <c:pt idx="18">
                  <c:v>110.483</c:v>
                </c:pt>
                <c:pt idx="19">
                  <c:v>96.815999999999974</c:v>
                </c:pt>
                <c:pt idx="20">
                  <c:v>81.039999999999964</c:v>
                </c:pt>
                <c:pt idx="21">
                  <c:v>60.114000000000033</c:v>
                </c:pt>
                <c:pt idx="22">
                  <c:v>84.131000000000029</c:v>
                </c:pt>
                <c:pt idx="23">
                  <c:v>64.286999999999978</c:v>
                </c:pt>
                <c:pt idx="24">
                  <c:v>62.555000000000007</c:v>
                </c:pt>
                <c:pt idx="25">
                  <c:v>85.349999999999966</c:v>
                </c:pt>
                <c:pt idx="26">
                  <c:v>88.257000000000005</c:v>
                </c:pt>
                <c:pt idx="27">
                  <c:v>111.65299999999996</c:v>
                </c:pt>
                <c:pt idx="28">
                  <c:v>106.52799999999996</c:v>
                </c:pt>
                <c:pt idx="29">
                  <c:v>117.50500000000005</c:v>
                </c:pt>
                <c:pt idx="30">
                  <c:v>110.483</c:v>
                </c:pt>
                <c:pt idx="31">
                  <c:v>96.815999999999974</c:v>
                </c:pt>
                <c:pt idx="32">
                  <c:v>81.039999999999964</c:v>
                </c:pt>
                <c:pt idx="33">
                  <c:v>60.114000000000033</c:v>
                </c:pt>
                <c:pt idx="34">
                  <c:v>84.131000000000029</c:v>
                </c:pt>
                <c:pt idx="35">
                  <c:v>64.286999999999978</c:v>
                </c:pt>
                <c:pt idx="36">
                  <c:v>62.555000000000007</c:v>
                </c:pt>
                <c:pt idx="37">
                  <c:v>85.349999999999966</c:v>
                </c:pt>
                <c:pt idx="38">
                  <c:v>88.257000000000005</c:v>
                </c:pt>
                <c:pt idx="39">
                  <c:v>111.65299999999996</c:v>
                </c:pt>
                <c:pt idx="40">
                  <c:v>106.52799999999996</c:v>
                </c:pt>
                <c:pt idx="41">
                  <c:v>117.50500000000005</c:v>
                </c:pt>
                <c:pt idx="42">
                  <c:v>110.483</c:v>
                </c:pt>
                <c:pt idx="43">
                  <c:v>96.815999999999974</c:v>
                </c:pt>
                <c:pt idx="44">
                  <c:v>81.039999999999964</c:v>
                </c:pt>
                <c:pt idx="45">
                  <c:v>60.114000000000033</c:v>
                </c:pt>
                <c:pt idx="46">
                  <c:v>84.131000000000029</c:v>
                </c:pt>
                <c:pt idx="47">
                  <c:v>64.286999999999978</c:v>
                </c:pt>
                <c:pt idx="48">
                  <c:v>62.555000000000007</c:v>
                </c:pt>
                <c:pt idx="49">
                  <c:v>85.349999999999966</c:v>
                </c:pt>
                <c:pt idx="50">
                  <c:v>88.257000000000005</c:v>
                </c:pt>
                <c:pt idx="51">
                  <c:v>111.65299999999996</c:v>
                </c:pt>
                <c:pt idx="52">
                  <c:v>106.52799999999996</c:v>
                </c:pt>
                <c:pt idx="53">
                  <c:v>117.50500000000005</c:v>
                </c:pt>
                <c:pt idx="54">
                  <c:v>110.483</c:v>
                </c:pt>
                <c:pt idx="55">
                  <c:v>96.815999999999974</c:v>
                </c:pt>
                <c:pt idx="56">
                  <c:v>81.039999999999964</c:v>
                </c:pt>
                <c:pt idx="57">
                  <c:v>60.114000000000033</c:v>
                </c:pt>
                <c:pt idx="58">
                  <c:v>84.131000000000029</c:v>
                </c:pt>
                <c:pt idx="59">
                  <c:v>64.286999999999978</c:v>
                </c:pt>
                <c:pt idx="60">
                  <c:v>62.555000000000007</c:v>
                </c:pt>
                <c:pt idx="61">
                  <c:v>85.349999999999966</c:v>
                </c:pt>
                <c:pt idx="62">
                  <c:v>88.257000000000005</c:v>
                </c:pt>
                <c:pt idx="63">
                  <c:v>111.65299999999996</c:v>
                </c:pt>
                <c:pt idx="64">
                  <c:v>106.52799999999996</c:v>
                </c:pt>
                <c:pt idx="65">
                  <c:v>117.50500000000005</c:v>
                </c:pt>
                <c:pt idx="66">
                  <c:v>110.483</c:v>
                </c:pt>
                <c:pt idx="67">
                  <c:v>96.815999999999974</c:v>
                </c:pt>
                <c:pt idx="68">
                  <c:v>81.039999999999964</c:v>
                </c:pt>
                <c:pt idx="69">
                  <c:v>60.114000000000033</c:v>
                </c:pt>
                <c:pt idx="70">
                  <c:v>84.131000000000029</c:v>
                </c:pt>
                <c:pt idx="71">
                  <c:v>64.286999999999978</c:v>
                </c:pt>
                <c:pt idx="72">
                  <c:v>62.555000000000007</c:v>
                </c:pt>
                <c:pt idx="73">
                  <c:v>85.349999999999966</c:v>
                </c:pt>
                <c:pt idx="74">
                  <c:v>88.257000000000005</c:v>
                </c:pt>
                <c:pt idx="75">
                  <c:v>111.65299999999996</c:v>
                </c:pt>
                <c:pt idx="76">
                  <c:v>106.52799999999996</c:v>
                </c:pt>
                <c:pt idx="77">
                  <c:v>117.50500000000005</c:v>
                </c:pt>
                <c:pt idx="78">
                  <c:v>110.483</c:v>
                </c:pt>
                <c:pt idx="79">
                  <c:v>96.815999999999974</c:v>
                </c:pt>
                <c:pt idx="80">
                  <c:v>81.039999999999964</c:v>
                </c:pt>
                <c:pt idx="81">
                  <c:v>60.114000000000033</c:v>
                </c:pt>
                <c:pt idx="82">
                  <c:v>84.131000000000029</c:v>
                </c:pt>
                <c:pt idx="83">
                  <c:v>64.286999999999978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CC4-B4FF-F58D2956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6495264"/>
        <c:axId val="-976497440"/>
      </c:areaChart>
      <c:lineChart>
        <c:grouping val="standard"/>
        <c:varyColors val="0"/>
        <c:ser>
          <c:idx val="0"/>
          <c:order val="0"/>
          <c:tx>
            <c:v>OECD commercial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'17'!$A$29:$A$112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'17'!$B$29:$B$112</c:f>
              <c:numCache>
                <c:formatCode>0.0</c:formatCode>
                <c:ptCount val="84"/>
                <c:pt idx="0">
                  <c:v>420.76</c:v>
                </c:pt>
                <c:pt idx="1">
                  <c:v>423.84300000000002</c:v>
                </c:pt>
                <c:pt idx="2">
                  <c:v>424.93900000000002</c:v>
                </c:pt>
                <c:pt idx="3">
                  <c:v>436.57799999999997</c:v>
                </c:pt>
                <c:pt idx="4">
                  <c:v>434.197</c:v>
                </c:pt>
                <c:pt idx="5">
                  <c:v>415.15199999999999</c:v>
                </c:pt>
                <c:pt idx="6">
                  <c:v>409.64100000000002</c:v>
                </c:pt>
                <c:pt idx="7">
                  <c:v>407.58300000000003</c:v>
                </c:pt>
                <c:pt idx="8">
                  <c:v>416.68400000000003</c:v>
                </c:pt>
                <c:pt idx="9">
                  <c:v>433.80799999999999</c:v>
                </c:pt>
                <c:pt idx="10">
                  <c:v>449.37900000000002</c:v>
                </c:pt>
                <c:pt idx="11">
                  <c:v>442.50099999999998</c:v>
                </c:pt>
                <c:pt idx="12">
                  <c:v>448.97199999999998</c:v>
                </c:pt>
                <c:pt idx="13">
                  <c:v>451.66</c:v>
                </c:pt>
                <c:pt idx="14">
                  <c:v>458.89</c:v>
                </c:pt>
                <c:pt idx="15">
                  <c:v>469.80200000000002</c:v>
                </c:pt>
                <c:pt idx="16">
                  <c:v>481.125</c:v>
                </c:pt>
                <c:pt idx="17">
                  <c:v>463.44600000000003</c:v>
                </c:pt>
                <c:pt idx="18">
                  <c:v>441.58800000000002</c:v>
                </c:pt>
                <c:pt idx="19">
                  <c:v>430.11799999999999</c:v>
                </c:pt>
                <c:pt idx="20">
                  <c:v>425.61399999999998</c:v>
                </c:pt>
                <c:pt idx="21">
                  <c:v>443.36700000000002</c:v>
                </c:pt>
                <c:pt idx="22">
                  <c:v>445.887</c:v>
                </c:pt>
                <c:pt idx="23">
                  <c:v>432.77199999999999</c:v>
                </c:pt>
                <c:pt idx="24">
                  <c:v>440.25299999999999</c:v>
                </c:pt>
                <c:pt idx="25">
                  <c:v>452.56299999999999</c:v>
                </c:pt>
                <c:pt idx="26">
                  <c:v>483.34100000000001</c:v>
                </c:pt>
                <c:pt idx="27">
                  <c:v>529.03499999999997</c:v>
                </c:pt>
                <c:pt idx="28">
                  <c:v>521.59299999999996</c:v>
                </c:pt>
                <c:pt idx="29">
                  <c:v>532.65700000000004</c:v>
                </c:pt>
                <c:pt idx="30">
                  <c:v>520.12400000000002</c:v>
                </c:pt>
                <c:pt idx="31">
                  <c:v>504.399</c:v>
                </c:pt>
                <c:pt idx="32">
                  <c:v>497.72399999999999</c:v>
                </c:pt>
                <c:pt idx="33">
                  <c:v>493.92200000000003</c:v>
                </c:pt>
                <c:pt idx="34">
                  <c:v>500.75200000000001</c:v>
                </c:pt>
                <c:pt idx="35">
                  <c:v>485.471</c:v>
                </c:pt>
                <c:pt idx="36">
                  <c:v>476.26900000000001</c:v>
                </c:pt>
                <c:pt idx="37">
                  <c:v>493.87599999999998</c:v>
                </c:pt>
                <c:pt idx="38">
                  <c:v>502.464</c:v>
                </c:pt>
                <c:pt idx="39">
                  <c:v>489.15800000000002</c:v>
                </c:pt>
                <c:pt idx="40">
                  <c:v>476.98</c:v>
                </c:pt>
                <c:pt idx="41">
                  <c:v>448.108</c:v>
                </c:pt>
                <c:pt idx="42">
                  <c:v>438.745</c:v>
                </c:pt>
                <c:pt idx="43">
                  <c:v>421.52499999999998</c:v>
                </c:pt>
                <c:pt idx="44">
                  <c:v>420.34300000000002</c:v>
                </c:pt>
                <c:pt idx="45">
                  <c:v>436.58</c:v>
                </c:pt>
                <c:pt idx="46">
                  <c:v>433.387</c:v>
                </c:pt>
                <c:pt idx="47">
                  <c:v>421.18400000000003</c:v>
                </c:pt>
                <c:pt idx="48">
                  <c:v>413.714</c:v>
                </c:pt>
                <c:pt idx="49">
                  <c:v>408.52600000000001</c:v>
                </c:pt>
                <c:pt idx="50">
                  <c:v>414.20699999999999</c:v>
                </c:pt>
                <c:pt idx="51">
                  <c:v>417.38200000000001</c:v>
                </c:pt>
                <c:pt idx="52">
                  <c:v>415.065</c:v>
                </c:pt>
                <c:pt idx="53">
                  <c:v>417.79899999999998</c:v>
                </c:pt>
                <c:pt idx="54">
                  <c:v>424.07499999999999</c:v>
                </c:pt>
                <c:pt idx="55">
                  <c:v>419.78500000000003</c:v>
                </c:pt>
                <c:pt idx="56">
                  <c:v>429</c:v>
                </c:pt>
                <c:pt idx="57">
                  <c:v>439.678</c:v>
                </c:pt>
                <c:pt idx="58">
                  <c:v>416.62099999999998</c:v>
                </c:pt>
                <c:pt idx="59">
                  <c:v>430.10199999999998</c:v>
                </c:pt>
                <c:pt idx="60">
                  <c:v>459.80700000000002</c:v>
                </c:pt>
                <c:pt idx="61">
                  <c:v>472.35700000000003</c:v>
                </c:pt>
                <c:pt idx="62">
                  <c:v>465.43700000000001</c:v>
                </c:pt>
                <c:pt idx="63">
                  <c:v>459.88200000000001</c:v>
                </c:pt>
                <c:pt idx="64">
                  <c:v>460.82</c:v>
                </c:pt>
                <c:pt idx="65">
                  <c:v>454.73399999999998</c:v>
                </c:pt>
                <c:pt idx="66">
                  <c:v>445.62200000000001</c:v>
                </c:pt>
                <c:pt idx="67">
                  <c:v>416.637</c:v>
                </c:pt>
                <c:pt idx="68">
                  <c:v>418.10309999999998</c:v>
                </c:pt>
                <c:pt idx="69">
                  <c:v>430.38909999999998</c:v>
                </c:pt>
                <c:pt idx="70">
                  <c:v>431.88459999999998</c:v>
                </c:pt>
                <c:pt idx="71">
                  <c:v>421.3605</c:v>
                </c:pt>
                <c:pt idx="72">
                  <c:v>432.23</c:v>
                </c:pt>
                <c:pt idx="73">
                  <c:v>441.34370000000001</c:v>
                </c:pt>
                <c:pt idx="74">
                  <c:v>453.09769999999997</c:v>
                </c:pt>
                <c:pt idx="75">
                  <c:v>458.84019999999998</c:v>
                </c:pt>
                <c:pt idx="76">
                  <c:v>458.44189999999998</c:v>
                </c:pt>
                <c:pt idx="77">
                  <c:v>444.85079999999999</c:v>
                </c:pt>
                <c:pt idx="78">
                  <c:v>436.65629999999999</c:v>
                </c:pt>
                <c:pt idx="79">
                  <c:v>428.69200000000001</c:v>
                </c:pt>
                <c:pt idx="80">
                  <c:v>429.38990000000001</c:v>
                </c:pt>
                <c:pt idx="81">
                  <c:v>444.64210000000003</c:v>
                </c:pt>
                <c:pt idx="82">
                  <c:v>448.84609999999998</c:v>
                </c:pt>
                <c:pt idx="83">
                  <c:v>439.54059999999998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9-4CC4-B4FF-F58D2956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6495264"/>
        <c:axId val="-976497440"/>
      </c:lineChart>
      <c:scatterChart>
        <c:scatterStyle val="lineMarker"/>
        <c:varyColors val="0"/>
        <c:ser>
          <c:idx val="3"/>
          <c:order val="3"/>
          <c:tx>
            <c:strRef>
              <c:f>'17'!$B$116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49-4CC4-B4FF-F58D2956C582}"/>
                </c:ext>
              </c:extLst>
            </c:dLbl>
            <c:dLbl>
              <c:idx val="1"/>
              <c:layout>
                <c:manualLayout>
                  <c:x val="2.5346282934145425E-2"/>
                  <c:y val="3.164639922968210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49-4CC4-B4FF-F58D2956C5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'17'!$A$117:$A$118</c:f>
              <c:numCache>
                <c:formatCode>0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xVal>
          <c:yVal>
            <c:numRef>
              <c:f>'17'!$B$117:$B$118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49-4CC4-B4FF-F58D2956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6508864"/>
        <c:axId val="-976496896"/>
      </c:scatterChart>
      <c:dateAx>
        <c:axId val="-9764952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 yyyy" sourceLinked="0"/>
        <c:majorTickMark val="cross"/>
        <c:minorTickMark val="none"/>
        <c:tickLblPos val="nextTo"/>
        <c:spPr>
          <a:ln>
            <a:solidFill>
              <a:schemeClr val="tx1"/>
            </a:solidFill>
          </a:ln>
        </c:spPr>
        <c:crossAx val="-976497440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976497440"/>
        <c:scaling>
          <c:orientation val="minMax"/>
          <c:max val="600"/>
          <c:min val="27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-976495264"/>
        <c:crosses val="autoZero"/>
        <c:crossBetween val="between"/>
        <c:majorUnit val="25"/>
      </c:valAx>
      <c:valAx>
        <c:axId val="-976508864"/>
        <c:scaling>
          <c:orientation val="minMax"/>
          <c:max val="84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976496896"/>
        <c:crosses val="max"/>
        <c:crossBetween val="midCat"/>
      </c:valAx>
      <c:valAx>
        <c:axId val="-97649689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7650886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aseline="0"/>
            </a:pPr>
            <a:r>
              <a:rPr lang="en-US" sz="1000" b="1" baseline="0"/>
              <a:t>U.S. gasoline and distillate inventories</a:t>
            </a:r>
          </a:p>
          <a:p>
            <a:pPr algn="l">
              <a:defRPr sz="1000" baseline="0"/>
            </a:pPr>
            <a:r>
              <a:rPr lang="en-US" sz="1000" b="0" baseline="0"/>
              <a:t>million barrels</a:t>
            </a:r>
          </a:p>
        </c:rich>
      </c:tx>
      <c:layout>
        <c:manualLayout>
          <c:xMode val="edge"/>
          <c:yMode val="edge"/>
          <c:x val="2.5127346886517233E-3"/>
          <c:y val="1.97440354920669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220271246581985E-2"/>
          <c:y val="0.14356054605600338"/>
          <c:w val="0.91840526031807002"/>
          <c:h val="0.68452064793675937"/>
        </c:manualLayout>
      </c:layout>
      <c:areaChart>
        <c:grouping val="stacked"/>
        <c:varyColors val="0"/>
        <c:ser>
          <c:idx val="2"/>
          <c:order val="2"/>
          <c:tx>
            <c:v>Normal range for distillate - low</c:v>
          </c:tx>
          <c:spPr>
            <a:noFill/>
            <a:ln>
              <a:noFill/>
            </a:ln>
          </c:spPr>
          <c:cat>
            <c:numRef>
              <c:f>'18'!$A$28:$A$111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'18'!$E$28:$E$111</c:f>
              <c:numCache>
                <c:formatCode>0.0</c:formatCode>
                <c:ptCount val="84"/>
                <c:pt idx="0">
                  <c:v>125.281997</c:v>
                </c:pt>
                <c:pt idx="1">
                  <c:v>120.609776</c:v>
                </c:pt>
                <c:pt idx="2">
                  <c:v>114.65761500000001</c:v>
                </c:pt>
                <c:pt idx="3">
                  <c:v>106.291242</c:v>
                </c:pt>
                <c:pt idx="4">
                  <c:v>109.712137</c:v>
                </c:pt>
                <c:pt idx="5">
                  <c:v>111.329024</c:v>
                </c:pt>
                <c:pt idx="6">
                  <c:v>112.59147400000001</c:v>
                </c:pt>
                <c:pt idx="7">
                  <c:v>113.121844</c:v>
                </c:pt>
                <c:pt idx="8">
                  <c:v>110.53083700000001</c:v>
                </c:pt>
                <c:pt idx="9">
                  <c:v>110.49194900000001</c:v>
                </c:pt>
                <c:pt idx="10">
                  <c:v>120.60104200000001</c:v>
                </c:pt>
                <c:pt idx="11">
                  <c:v>118.89921</c:v>
                </c:pt>
                <c:pt idx="12">
                  <c:v>125.281997</c:v>
                </c:pt>
                <c:pt idx="13">
                  <c:v>120.609776</c:v>
                </c:pt>
                <c:pt idx="14">
                  <c:v>114.65761500000001</c:v>
                </c:pt>
                <c:pt idx="15">
                  <c:v>106.291242</c:v>
                </c:pt>
                <c:pt idx="16">
                  <c:v>109.712137</c:v>
                </c:pt>
                <c:pt idx="17">
                  <c:v>111.329024</c:v>
                </c:pt>
                <c:pt idx="18">
                  <c:v>112.59147400000001</c:v>
                </c:pt>
                <c:pt idx="19">
                  <c:v>113.121844</c:v>
                </c:pt>
                <c:pt idx="20">
                  <c:v>110.53083700000001</c:v>
                </c:pt>
                <c:pt idx="21">
                  <c:v>110.49194900000001</c:v>
                </c:pt>
                <c:pt idx="22">
                  <c:v>120.60104200000001</c:v>
                </c:pt>
                <c:pt idx="23">
                  <c:v>118.89921</c:v>
                </c:pt>
                <c:pt idx="24">
                  <c:v>125.281997</c:v>
                </c:pt>
                <c:pt idx="25">
                  <c:v>120.609776</c:v>
                </c:pt>
                <c:pt idx="26">
                  <c:v>114.65761500000001</c:v>
                </c:pt>
                <c:pt idx="27">
                  <c:v>106.291242</c:v>
                </c:pt>
                <c:pt idx="28">
                  <c:v>109.712137</c:v>
                </c:pt>
                <c:pt idx="29">
                  <c:v>111.329024</c:v>
                </c:pt>
                <c:pt idx="30">
                  <c:v>112.59147400000001</c:v>
                </c:pt>
                <c:pt idx="31">
                  <c:v>113.121844</c:v>
                </c:pt>
                <c:pt idx="32">
                  <c:v>110.53083700000001</c:v>
                </c:pt>
                <c:pt idx="33">
                  <c:v>110.49194900000001</c:v>
                </c:pt>
                <c:pt idx="34">
                  <c:v>120.60104200000001</c:v>
                </c:pt>
                <c:pt idx="35">
                  <c:v>118.89921</c:v>
                </c:pt>
                <c:pt idx="36">
                  <c:v>125.281997</c:v>
                </c:pt>
                <c:pt idx="37">
                  <c:v>120.609776</c:v>
                </c:pt>
                <c:pt idx="38">
                  <c:v>114.65761500000001</c:v>
                </c:pt>
                <c:pt idx="39">
                  <c:v>106.291242</c:v>
                </c:pt>
                <c:pt idx="40">
                  <c:v>109.712137</c:v>
                </c:pt>
                <c:pt idx="41">
                  <c:v>111.329024</c:v>
                </c:pt>
                <c:pt idx="42">
                  <c:v>112.59147400000001</c:v>
                </c:pt>
                <c:pt idx="43">
                  <c:v>113.121844</c:v>
                </c:pt>
                <c:pt idx="44">
                  <c:v>110.53083700000001</c:v>
                </c:pt>
                <c:pt idx="45">
                  <c:v>110.49194900000001</c:v>
                </c:pt>
                <c:pt idx="46">
                  <c:v>120.60104200000001</c:v>
                </c:pt>
                <c:pt idx="47">
                  <c:v>118.89921</c:v>
                </c:pt>
                <c:pt idx="48">
                  <c:v>125.281997</c:v>
                </c:pt>
                <c:pt idx="49">
                  <c:v>120.609776</c:v>
                </c:pt>
                <c:pt idx="50">
                  <c:v>114.65761500000001</c:v>
                </c:pt>
                <c:pt idx="51">
                  <c:v>106.291242</c:v>
                </c:pt>
                <c:pt idx="52">
                  <c:v>109.712137</c:v>
                </c:pt>
                <c:pt idx="53">
                  <c:v>111.329024</c:v>
                </c:pt>
                <c:pt idx="54">
                  <c:v>112.59147400000001</c:v>
                </c:pt>
                <c:pt idx="55">
                  <c:v>113.121844</c:v>
                </c:pt>
                <c:pt idx="56">
                  <c:v>110.53083700000001</c:v>
                </c:pt>
                <c:pt idx="57">
                  <c:v>110.49194900000001</c:v>
                </c:pt>
                <c:pt idx="58">
                  <c:v>120.60104200000001</c:v>
                </c:pt>
                <c:pt idx="59">
                  <c:v>118.89921</c:v>
                </c:pt>
                <c:pt idx="60">
                  <c:v>125.281997</c:v>
                </c:pt>
                <c:pt idx="61">
                  <c:v>120.609776</c:v>
                </c:pt>
                <c:pt idx="62">
                  <c:v>114.65761500000001</c:v>
                </c:pt>
                <c:pt idx="63">
                  <c:v>106.291242</c:v>
                </c:pt>
                <c:pt idx="64">
                  <c:v>109.712137</c:v>
                </c:pt>
                <c:pt idx="65">
                  <c:v>111.329024</c:v>
                </c:pt>
                <c:pt idx="66">
                  <c:v>112.59147400000001</c:v>
                </c:pt>
                <c:pt idx="67">
                  <c:v>113.121844</c:v>
                </c:pt>
                <c:pt idx="68">
                  <c:v>110.53083700000001</c:v>
                </c:pt>
                <c:pt idx="69">
                  <c:v>110.49194900000001</c:v>
                </c:pt>
                <c:pt idx="70">
                  <c:v>120.60104200000001</c:v>
                </c:pt>
                <c:pt idx="71">
                  <c:v>118.89921</c:v>
                </c:pt>
                <c:pt idx="72">
                  <c:v>125.281997</c:v>
                </c:pt>
                <c:pt idx="73">
                  <c:v>120.609776</c:v>
                </c:pt>
                <c:pt idx="74">
                  <c:v>114.65761500000001</c:v>
                </c:pt>
                <c:pt idx="75">
                  <c:v>106.291242</c:v>
                </c:pt>
                <c:pt idx="76">
                  <c:v>109.712137</c:v>
                </c:pt>
                <c:pt idx="77">
                  <c:v>111.329024</c:v>
                </c:pt>
                <c:pt idx="78">
                  <c:v>112.59147400000001</c:v>
                </c:pt>
                <c:pt idx="79">
                  <c:v>113.121844</c:v>
                </c:pt>
                <c:pt idx="80">
                  <c:v>110.53083700000001</c:v>
                </c:pt>
                <c:pt idx="81">
                  <c:v>110.49194900000001</c:v>
                </c:pt>
                <c:pt idx="82">
                  <c:v>120.60104200000001</c:v>
                </c:pt>
                <c:pt idx="83">
                  <c:v>118.89921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E-4531-8EB4-525E4893959F}"/>
            </c:ext>
          </c:extLst>
        </c:ser>
        <c:ser>
          <c:idx val="3"/>
          <c:order val="3"/>
          <c:tx>
            <c:v>Normal range for distillate - high</c:v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cat>
            <c:numRef>
              <c:f>'18'!$A$28:$A$111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'18'!$I$28:$I$111</c:f>
              <c:numCache>
                <c:formatCode>0.0</c:formatCode>
                <c:ptCount val="84"/>
                <c:pt idx="0">
                  <c:v>38.775610999999984</c:v>
                </c:pt>
                <c:pt idx="1">
                  <c:v>23.402661000000009</c:v>
                </c:pt>
                <c:pt idx="2">
                  <c:v>31.420921000000007</c:v>
                </c:pt>
                <c:pt idx="3">
                  <c:v>44.630758</c:v>
                </c:pt>
                <c:pt idx="4">
                  <c:v>66.914863000000011</c:v>
                </c:pt>
                <c:pt idx="5">
                  <c:v>65.617975999999999</c:v>
                </c:pt>
                <c:pt idx="6">
                  <c:v>66.208526000000006</c:v>
                </c:pt>
                <c:pt idx="7">
                  <c:v>66.641156000000009</c:v>
                </c:pt>
                <c:pt idx="8">
                  <c:v>61.971163000000004</c:v>
                </c:pt>
                <c:pt idx="9">
                  <c:v>45.743051000000008</c:v>
                </c:pt>
                <c:pt idx="10">
                  <c:v>36.603958000000006</c:v>
                </c:pt>
                <c:pt idx="11">
                  <c:v>42.288789999999992</c:v>
                </c:pt>
                <c:pt idx="12">
                  <c:v>38.775610999999984</c:v>
                </c:pt>
                <c:pt idx="13">
                  <c:v>23.402661000000009</c:v>
                </c:pt>
                <c:pt idx="14">
                  <c:v>31.420921000000007</c:v>
                </c:pt>
                <c:pt idx="15">
                  <c:v>44.630758</c:v>
                </c:pt>
                <c:pt idx="16">
                  <c:v>66.914863000000011</c:v>
                </c:pt>
                <c:pt idx="17">
                  <c:v>65.617975999999999</c:v>
                </c:pt>
                <c:pt idx="18">
                  <c:v>66.208526000000006</c:v>
                </c:pt>
                <c:pt idx="19">
                  <c:v>66.641156000000009</c:v>
                </c:pt>
                <c:pt idx="20">
                  <c:v>61.971163000000004</c:v>
                </c:pt>
                <c:pt idx="21">
                  <c:v>45.743051000000008</c:v>
                </c:pt>
                <c:pt idx="22">
                  <c:v>36.603958000000006</c:v>
                </c:pt>
                <c:pt idx="23">
                  <c:v>42.288789999999992</c:v>
                </c:pt>
                <c:pt idx="24">
                  <c:v>38.775610999999984</c:v>
                </c:pt>
                <c:pt idx="25">
                  <c:v>23.402661000000009</c:v>
                </c:pt>
                <c:pt idx="26">
                  <c:v>31.420921000000007</c:v>
                </c:pt>
                <c:pt idx="27">
                  <c:v>44.630758</c:v>
                </c:pt>
                <c:pt idx="28">
                  <c:v>66.914863000000011</c:v>
                </c:pt>
                <c:pt idx="29">
                  <c:v>65.617975999999999</c:v>
                </c:pt>
                <c:pt idx="30">
                  <c:v>66.208526000000006</c:v>
                </c:pt>
                <c:pt idx="31">
                  <c:v>66.641156000000009</c:v>
                </c:pt>
                <c:pt idx="32">
                  <c:v>61.971163000000004</c:v>
                </c:pt>
                <c:pt idx="33">
                  <c:v>45.743051000000008</c:v>
                </c:pt>
                <c:pt idx="34">
                  <c:v>36.603958000000006</c:v>
                </c:pt>
                <c:pt idx="35">
                  <c:v>42.288789999999992</c:v>
                </c:pt>
                <c:pt idx="36">
                  <c:v>38.775610999999984</c:v>
                </c:pt>
                <c:pt idx="37">
                  <c:v>23.402661000000009</c:v>
                </c:pt>
                <c:pt idx="38">
                  <c:v>31.420921000000007</c:v>
                </c:pt>
                <c:pt idx="39">
                  <c:v>44.630758</c:v>
                </c:pt>
                <c:pt idx="40">
                  <c:v>66.914863000000011</c:v>
                </c:pt>
                <c:pt idx="41">
                  <c:v>65.617975999999999</c:v>
                </c:pt>
                <c:pt idx="42">
                  <c:v>66.208526000000006</c:v>
                </c:pt>
                <c:pt idx="43">
                  <c:v>66.641156000000009</c:v>
                </c:pt>
                <c:pt idx="44">
                  <c:v>61.971163000000004</c:v>
                </c:pt>
                <c:pt idx="45">
                  <c:v>45.743051000000008</c:v>
                </c:pt>
                <c:pt idx="46">
                  <c:v>36.603958000000006</c:v>
                </c:pt>
                <c:pt idx="47">
                  <c:v>42.288789999999992</c:v>
                </c:pt>
                <c:pt idx="48">
                  <c:v>38.775610999999984</c:v>
                </c:pt>
                <c:pt idx="49">
                  <c:v>23.402661000000009</c:v>
                </c:pt>
                <c:pt idx="50">
                  <c:v>31.420921000000007</c:v>
                </c:pt>
                <c:pt idx="51">
                  <c:v>44.630758</c:v>
                </c:pt>
                <c:pt idx="52">
                  <c:v>66.914863000000011</c:v>
                </c:pt>
                <c:pt idx="53">
                  <c:v>65.617975999999999</c:v>
                </c:pt>
                <c:pt idx="54">
                  <c:v>66.208526000000006</c:v>
                </c:pt>
                <c:pt idx="55">
                  <c:v>66.641156000000009</c:v>
                </c:pt>
                <c:pt idx="56">
                  <c:v>61.971163000000004</c:v>
                </c:pt>
                <c:pt idx="57">
                  <c:v>45.743051000000008</c:v>
                </c:pt>
                <c:pt idx="58">
                  <c:v>36.603958000000006</c:v>
                </c:pt>
                <c:pt idx="59">
                  <c:v>42.288789999999992</c:v>
                </c:pt>
                <c:pt idx="60">
                  <c:v>38.775610999999984</c:v>
                </c:pt>
                <c:pt idx="61">
                  <c:v>23.402661000000009</c:v>
                </c:pt>
                <c:pt idx="62">
                  <c:v>31.420921000000007</c:v>
                </c:pt>
                <c:pt idx="63">
                  <c:v>44.630758</c:v>
                </c:pt>
                <c:pt idx="64">
                  <c:v>66.914863000000011</c:v>
                </c:pt>
                <c:pt idx="65">
                  <c:v>65.617975999999999</c:v>
                </c:pt>
                <c:pt idx="66">
                  <c:v>66.208526000000006</c:v>
                </c:pt>
                <c:pt idx="67">
                  <c:v>66.641156000000009</c:v>
                </c:pt>
                <c:pt idx="68">
                  <c:v>61.971163000000004</c:v>
                </c:pt>
                <c:pt idx="69">
                  <c:v>45.743051000000008</c:v>
                </c:pt>
                <c:pt idx="70">
                  <c:v>36.603958000000006</c:v>
                </c:pt>
                <c:pt idx="71">
                  <c:v>42.288789999999992</c:v>
                </c:pt>
                <c:pt idx="72">
                  <c:v>38.775610999999984</c:v>
                </c:pt>
                <c:pt idx="73">
                  <c:v>23.402661000000009</c:v>
                </c:pt>
                <c:pt idx="74">
                  <c:v>31.420921000000007</c:v>
                </c:pt>
                <c:pt idx="75">
                  <c:v>44.630758</c:v>
                </c:pt>
                <c:pt idx="76">
                  <c:v>66.914863000000011</c:v>
                </c:pt>
                <c:pt idx="77">
                  <c:v>65.617975999999999</c:v>
                </c:pt>
                <c:pt idx="78">
                  <c:v>66.208526000000006</c:v>
                </c:pt>
                <c:pt idx="79">
                  <c:v>66.641156000000009</c:v>
                </c:pt>
                <c:pt idx="80">
                  <c:v>61.971163000000004</c:v>
                </c:pt>
                <c:pt idx="81">
                  <c:v>45.743051000000008</c:v>
                </c:pt>
                <c:pt idx="82">
                  <c:v>36.603958000000006</c:v>
                </c:pt>
                <c:pt idx="83">
                  <c:v>42.288789999999992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E-4531-8EB4-525E4893959F}"/>
            </c:ext>
          </c:extLst>
        </c:ser>
        <c:ser>
          <c:idx val="4"/>
          <c:order val="4"/>
          <c:tx>
            <c:v>Normal range for gasoline - low</c:v>
          </c:tx>
          <c:spPr>
            <a:noFill/>
            <a:ln>
              <a:noFill/>
            </a:ln>
          </c:spPr>
          <c:cat>
            <c:numRef>
              <c:f>'18'!$A$28:$A$111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'18'!$J$28:$J$111</c:f>
              <c:numCache>
                <c:formatCode>0.0</c:formatCode>
                <c:ptCount val="84"/>
                <c:pt idx="0">
                  <c:v>84.829392000000013</c:v>
                </c:pt>
                <c:pt idx="1">
                  <c:v>97.260592000000003</c:v>
                </c:pt>
                <c:pt idx="2">
                  <c:v>90.476463999999993</c:v>
                </c:pt>
                <c:pt idx="3">
                  <c:v>79.097252999999995</c:v>
                </c:pt>
                <c:pt idx="4">
                  <c:v>44.095214999999996</c:v>
                </c:pt>
                <c:pt idx="5">
                  <c:v>44.069289999999995</c:v>
                </c:pt>
                <c:pt idx="6">
                  <c:v>46.33302599999999</c:v>
                </c:pt>
                <c:pt idx="7">
                  <c:v>35.828225000000003</c:v>
                </c:pt>
                <c:pt idx="8">
                  <c:v>37.013711000000001</c:v>
                </c:pt>
                <c:pt idx="9">
                  <c:v>54.209371999999973</c:v>
                </c:pt>
                <c:pt idx="10">
                  <c:v>63.392606999999998</c:v>
                </c:pt>
                <c:pt idx="11">
                  <c:v>63.222154000000018</c:v>
                </c:pt>
                <c:pt idx="12">
                  <c:v>84.829392000000013</c:v>
                </c:pt>
                <c:pt idx="13">
                  <c:v>97.260592000000003</c:v>
                </c:pt>
                <c:pt idx="14">
                  <c:v>90.476463999999993</c:v>
                </c:pt>
                <c:pt idx="15">
                  <c:v>79.097252999999995</c:v>
                </c:pt>
                <c:pt idx="16">
                  <c:v>44.095214999999996</c:v>
                </c:pt>
                <c:pt idx="17">
                  <c:v>44.069289999999995</c:v>
                </c:pt>
                <c:pt idx="18">
                  <c:v>46.33302599999999</c:v>
                </c:pt>
                <c:pt idx="19">
                  <c:v>35.828225000000003</c:v>
                </c:pt>
                <c:pt idx="20">
                  <c:v>37.013711000000001</c:v>
                </c:pt>
                <c:pt idx="21">
                  <c:v>54.209371999999973</c:v>
                </c:pt>
                <c:pt idx="22">
                  <c:v>63.392606999999998</c:v>
                </c:pt>
                <c:pt idx="23">
                  <c:v>63.222154000000018</c:v>
                </c:pt>
                <c:pt idx="24">
                  <c:v>84.829392000000013</c:v>
                </c:pt>
                <c:pt idx="25">
                  <c:v>97.260592000000003</c:v>
                </c:pt>
                <c:pt idx="26">
                  <c:v>90.476463999999993</c:v>
                </c:pt>
                <c:pt idx="27">
                  <c:v>79.097252999999995</c:v>
                </c:pt>
                <c:pt idx="28">
                  <c:v>44.095214999999996</c:v>
                </c:pt>
                <c:pt idx="29">
                  <c:v>44.069289999999995</c:v>
                </c:pt>
                <c:pt idx="30">
                  <c:v>46.33302599999999</c:v>
                </c:pt>
                <c:pt idx="31">
                  <c:v>35.828225000000003</c:v>
                </c:pt>
                <c:pt idx="32">
                  <c:v>37.013711000000001</c:v>
                </c:pt>
                <c:pt idx="33">
                  <c:v>54.209371999999973</c:v>
                </c:pt>
                <c:pt idx="34">
                  <c:v>63.392606999999998</c:v>
                </c:pt>
                <c:pt idx="35">
                  <c:v>63.222154000000018</c:v>
                </c:pt>
                <c:pt idx="36">
                  <c:v>84.829392000000013</c:v>
                </c:pt>
                <c:pt idx="37">
                  <c:v>97.260592000000003</c:v>
                </c:pt>
                <c:pt idx="38">
                  <c:v>90.476463999999993</c:v>
                </c:pt>
                <c:pt idx="39">
                  <c:v>79.097252999999995</c:v>
                </c:pt>
                <c:pt idx="40">
                  <c:v>44.095214999999996</c:v>
                </c:pt>
                <c:pt idx="41">
                  <c:v>44.069289999999995</c:v>
                </c:pt>
                <c:pt idx="42">
                  <c:v>46.33302599999999</c:v>
                </c:pt>
                <c:pt idx="43">
                  <c:v>35.828225000000003</c:v>
                </c:pt>
                <c:pt idx="44">
                  <c:v>37.013711000000001</c:v>
                </c:pt>
                <c:pt idx="45">
                  <c:v>54.209371999999973</c:v>
                </c:pt>
                <c:pt idx="46">
                  <c:v>63.392606999999998</c:v>
                </c:pt>
                <c:pt idx="47">
                  <c:v>63.222154000000018</c:v>
                </c:pt>
                <c:pt idx="48">
                  <c:v>84.829392000000013</c:v>
                </c:pt>
                <c:pt idx="49">
                  <c:v>97.260592000000003</c:v>
                </c:pt>
                <c:pt idx="50">
                  <c:v>90.476463999999993</c:v>
                </c:pt>
                <c:pt idx="51">
                  <c:v>79.097252999999995</c:v>
                </c:pt>
                <c:pt idx="52">
                  <c:v>44.095214999999996</c:v>
                </c:pt>
                <c:pt idx="53">
                  <c:v>44.069289999999995</c:v>
                </c:pt>
                <c:pt idx="54">
                  <c:v>46.33302599999999</c:v>
                </c:pt>
                <c:pt idx="55">
                  <c:v>35.828225000000003</c:v>
                </c:pt>
                <c:pt idx="56">
                  <c:v>37.013711000000001</c:v>
                </c:pt>
                <c:pt idx="57">
                  <c:v>54.209371999999973</c:v>
                </c:pt>
                <c:pt idx="58">
                  <c:v>63.392606999999998</c:v>
                </c:pt>
                <c:pt idx="59">
                  <c:v>63.222154000000018</c:v>
                </c:pt>
                <c:pt idx="60">
                  <c:v>84.829392000000013</c:v>
                </c:pt>
                <c:pt idx="61">
                  <c:v>97.260592000000003</c:v>
                </c:pt>
                <c:pt idx="62">
                  <c:v>90.476463999999993</c:v>
                </c:pt>
                <c:pt idx="63">
                  <c:v>79.097252999999995</c:v>
                </c:pt>
                <c:pt idx="64">
                  <c:v>44.095214999999996</c:v>
                </c:pt>
                <c:pt idx="65">
                  <c:v>44.069289999999995</c:v>
                </c:pt>
                <c:pt idx="66">
                  <c:v>46.33302599999999</c:v>
                </c:pt>
                <c:pt idx="67">
                  <c:v>35.828225000000003</c:v>
                </c:pt>
                <c:pt idx="68">
                  <c:v>37.013711000000001</c:v>
                </c:pt>
                <c:pt idx="69">
                  <c:v>54.209371999999973</c:v>
                </c:pt>
                <c:pt idx="70">
                  <c:v>63.392606999999998</c:v>
                </c:pt>
                <c:pt idx="71">
                  <c:v>63.222154000000018</c:v>
                </c:pt>
                <c:pt idx="72">
                  <c:v>84.829392000000013</c:v>
                </c:pt>
                <c:pt idx="73">
                  <c:v>97.260592000000003</c:v>
                </c:pt>
                <c:pt idx="74">
                  <c:v>90.476463999999993</c:v>
                </c:pt>
                <c:pt idx="75">
                  <c:v>79.097252999999995</c:v>
                </c:pt>
                <c:pt idx="76">
                  <c:v>44.095214999999996</c:v>
                </c:pt>
                <c:pt idx="77">
                  <c:v>44.069289999999995</c:v>
                </c:pt>
                <c:pt idx="78">
                  <c:v>46.33302599999999</c:v>
                </c:pt>
                <c:pt idx="79">
                  <c:v>35.828225000000003</c:v>
                </c:pt>
                <c:pt idx="80">
                  <c:v>37.013711000000001</c:v>
                </c:pt>
                <c:pt idx="81">
                  <c:v>54.209371999999973</c:v>
                </c:pt>
                <c:pt idx="82">
                  <c:v>63.392606999999998</c:v>
                </c:pt>
                <c:pt idx="83">
                  <c:v>63.222154000000018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E-4531-8EB4-525E4893959F}"/>
            </c:ext>
          </c:extLst>
        </c:ser>
        <c:ser>
          <c:idx val="5"/>
          <c:order val="5"/>
          <c:tx>
            <c:v>Normal range for gasoline - high</c:v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cat>
            <c:numRef>
              <c:f>'18'!$A$28:$A$111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'18'!$K$28:$K$111</c:f>
              <c:numCache>
                <c:formatCode>0.0</c:formatCode>
                <c:ptCount val="84"/>
                <c:pt idx="0">
                  <c:v>16.824000000000012</c:v>
                </c:pt>
                <c:pt idx="1">
                  <c:v>11.975970999999987</c:v>
                </c:pt>
                <c:pt idx="2">
                  <c:v>25.267999999999972</c:v>
                </c:pt>
                <c:pt idx="3">
                  <c:v>28.44374700000003</c:v>
                </c:pt>
                <c:pt idx="4">
                  <c:v>38.229784999999993</c:v>
                </c:pt>
                <c:pt idx="5">
                  <c:v>33.462710000000015</c:v>
                </c:pt>
                <c:pt idx="6">
                  <c:v>25.226974000000013</c:v>
                </c:pt>
                <c:pt idx="7">
                  <c:v>21.942774999999983</c:v>
                </c:pt>
                <c:pt idx="8">
                  <c:v>30.454288999999989</c:v>
                </c:pt>
                <c:pt idx="9">
                  <c:v>22.22762800000001</c:v>
                </c:pt>
                <c:pt idx="10">
                  <c:v>20.632089999999977</c:v>
                </c:pt>
                <c:pt idx="11">
                  <c:v>29.689845999999989</c:v>
                </c:pt>
                <c:pt idx="12">
                  <c:v>16.824000000000012</c:v>
                </c:pt>
                <c:pt idx="13">
                  <c:v>11.975970999999987</c:v>
                </c:pt>
                <c:pt idx="14">
                  <c:v>25.267999999999972</c:v>
                </c:pt>
                <c:pt idx="15">
                  <c:v>28.44374700000003</c:v>
                </c:pt>
                <c:pt idx="16">
                  <c:v>38.229784999999993</c:v>
                </c:pt>
                <c:pt idx="17">
                  <c:v>33.462710000000015</c:v>
                </c:pt>
                <c:pt idx="18">
                  <c:v>25.226974000000013</c:v>
                </c:pt>
                <c:pt idx="19">
                  <c:v>21.942774999999983</c:v>
                </c:pt>
                <c:pt idx="20">
                  <c:v>30.454288999999989</c:v>
                </c:pt>
                <c:pt idx="21">
                  <c:v>22.22762800000001</c:v>
                </c:pt>
                <c:pt idx="22">
                  <c:v>20.632089999999977</c:v>
                </c:pt>
                <c:pt idx="23">
                  <c:v>29.689845999999989</c:v>
                </c:pt>
                <c:pt idx="24">
                  <c:v>16.824000000000012</c:v>
                </c:pt>
                <c:pt idx="25">
                  <c:v>11.975970999999987</c:v>
                </c:pt>
                <c:pt idx="26">
                  <c:v>25.267999999999972</c:v>
                </c:pt>
                <c:pt idx="27">
                  <c:v>28.44374700000003</c:v>
                </c:pt>
                <c:pt idx="28">
                  <c:v>38.229784999999993</c:v>
                </c:pt>
                <c:pt idx="29">
                  <c:v>33.462710000000015</c:v>
                </c:pt>
                <c:pt idx="30">
                  <c:v>25.226974000000013</c:v>
                </c:pt>
                <c:pt idx="31">
                  <c:v>21.942774999999983</c:v>
                </c:pt>
                <c:pt idx="32">
                  <c:v>30.454288999999989</c:v>
                </c:pt>
                <c:pt idx="33">
                  <c:v>22.22762800000001</c:v>
                </c:pt>
                <c:pt idx="34">
                  <c:v>20.632089999999977</c:v>
                </c:pt>
                <c:pt idx="35">
                  <c:v>29.689845999999989</c:v>
                </c:pt>
                <c:pt idx="36">
                  <c:v>16.824000000000012</c:v>
                </c:pt>
                <c:pt idx="37">
                  <c:v>11.975970999999987</c:v>
                </c:pt>
                <c:pt idx="38">
                  <c:v>25.267999999999972</c:v>
                </c:pt>
                <c:pt idx="39">
                  <c:v>28.44374700000003</c:v>
                </c:pt>
                <c:pt idx="40">
                  <c:v>38.229784999999993</c:v>
                </c:pt>
                <c:pt idx="41">
                  <c:v>33.462710000000015</c:v>
                </c:pt>
                <c:pt idx="42">
                  <c:v>25.226974000000013</c:v>
                </c:pt>
                <c:pt idx="43">
                  <c:v>21.942774999999983</c:v>
                </c:pt>
                <c:pt idx="44">
                  <c:v>30.454288999999989</c:v>
                </c:pt>
                <c:pt idx="45">
                  <c:v>22.22762800000001</c:v>
                </c:pt>
                <c:pt idx="46">
                  <c:v>20.632089999999977</c:v>
                </c:pt>
                <c:pt idx="47">
                  <c:v>29.689845999999989</c:v>
                </c:pt>
                <c:pt idx="48">
                  <c:v>16.824000000000012</c:v>
                </c:pt>
                <c:pt idx="49">
                  <c:v>11.975970999999987</c:v>
                </c:pt>
                <c:pt idx="50">
                  <c:v>25.267999999999972</c:v>
                </c:pt>
                <c:pt idx="51">
                  <c:v>28.44374700000003</c:v>
                </c:pt>
                <c:pt idx="52">
                  <c:v>38.229784999999993</c:v>
                </c:pt>
                <c:pt idx="53">
                  <c:v>33.462710000000015</c:v>
                </c:pt>
                <c:pt idx="54">
                  <c:v>25.226974000000013</c:v>
                </c:pt>
                <c:pt idx="55">
                  <c:v>21.942774999999983</c:v>
                </c:pt>
                <c:pt idx="56">
                  <c:v>30.454288999999989</c:v>
                </c:pt>
                <c:pt idx="57">
                  <c:v>22.22762800000001</c:v>
                </c:pt>
                <c:pt idx="58">
                  <c:v>20.632089999999977</c:v>
                </c:pt>
                <c:pt idx="59">
                  <c:v>29.689845999999989</c:v>
                </c:pt>
                <c:pt idx="60">
                  <c:v>16.824000000000012</c:v>
                </c:pt>
                <c:pt idx="61">
                  <c:v>11.975970999999987</c:v>
                </c:pt>
                <c:pt idx="62">
                  <c:v>25.267999999999972</c:v>
                </c:pt>
                <c:pt idx="63">
                  <c:v>28.44374700000003</c:v>
                </c:pt>
                <c:pt idx="64">
                  <c:v>38.229784999999993</c:v>
                </c:pt>
                <c:pt idx="65">
                  <c:v>33.462710000000015</c:v>
                </c:pt>
                <c:pt idx="66">
                  <c:v>25.226974000000013</c:v>
                </c:pt>
                <c:pt idx="67">
                  <c:v>21.942774999999983</c:v>
                </c:pt>
                <c:pt idx="68">
                  <c:v>30.454288999999989</c:v>
                </c:pt>
                <c:pt idx="69">
                  <c:v>22.22762800000001</c:v>
                </c:pt>
                <c:pt idx="70">
                  <c:v>20.632089999999977</c:v>
                </c:pt>
                <c:pt idx="71">
                  <c:v>29.689845999999989</c:v>
                </c:pt>
                <c:pt idx="72">
                  <c:v>16.824000000000012</c:v>
                </c:pt>
                <c:pt idx="73">
                  <c:v>11.975970999999987</c:v>
                </c:pt>
                <c:pt idx="74">
                  <c:v>25.267999999999972</c:v>
                </c:pt>
                <c:pt idx="75">
                  <c:v>28.44374700000003</c:v>
                </c:pt>
                <c:pt idx="76">
                  <c:v>38.229784999999993</c:v>
                </c:pt>
                <c:pt idx="77">
                  <c:v>33.462710000000015</c:v>
                </c:pt>
                <c:pt idx="78">
                  <c:v>25.226974000000013</c:v>
                </c:pt>
                <c:pt idx="79">
                  <c:v>21.942774999999983</c:v>
                </c:pt>
                <c:pt idx="80">
                  <c:v>30.454288999999989</c:v>
                </c:pt>
                <c:pt idx="81">
                  <c:v>22.22762800000001</c:v>
                </c:pt>
                <c:pt idx="82">
                  <c:v>20.632089999999977</c:v>
                </c:pt>
                <c:pt idx="83">
                  <c:v>29.689845999999989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E-4531-8EB4-525E4893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6503968"/>
        <c:axId val="-976502880"/>
      </c:areaChart>
      <c:lineChart>
        <c:grouping val="standard"/>
        <c:varyColors val="0"/>
        <c:ser>
          <c:idx val="0"/>
          <c:order val="0"/>
          <c:tx>
            <c:v>Distillate inventories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'18'!$A$28:$A$111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'18'!$B$28:$B$111</c:f>
              <c:numCache>
                <c:formatCode>0.0</c:formatCode>
                <c:ptCount val="84"/>
                <c:pt idx="0">
                  <c:v>141.34</c:v>
                </c:pt>
                <c:pt idx="1">
                  <c:v>138.88800000000001</c:v>
                </c:pt>
                <c:pt idx="2">
                  <c:v>130.47800000000001</c:v>
                </c:pt>
                <c:pt idx="3">
                  <c:v>120.928</c:v>
                </c:pt>
                <c:pt idx="4">
                  <c:v>115.58</c:v>
                </c:pt>
                <c:pt idx="5">
                  <c:v>120.54900000000001</c:v>
                </c:pt>
                <c:pt idx="6">
                  <c:v>127.215</c:v>
                </c:pt>
                <c:pt idx="7">
                  <c:v>132.26599999999999</c:v>
                </c:pt>
                <c:pt idx="8">
                  <c:v>137.249</c:v>
                </c:pt>
                <c:pt idx="9">
                  <c:v>124.773</c:v>
                </c:pt>
                <c:pt idx="10">
                  <c:v>126.54300000000001</c:v>
                </c:pt>
                <c:pt idx="11">
                  <c:v>140.16200000000001</c:v>
                </c:pt>
                <c:pt idx="12">
                  <c:v>140.12899999999999</c:v>
                </c:pt>
                <c:pt idx="13">
                  <c:v>136.32300000000001</c:v>
                </c:pt>
                <c:pt idx="14">
                  <c:v>132.172</c:v>
                </c:pt>
                <c:pt idx="15">
                  <c:v>128.274</c:v>
                </c:pt>
                <c:pt idx="16">
                  <c:v>129.86500000000001</c:v>
                </c:pt>
                <c:pt idx="17">
                  <c:v>131.09399999999999</c:v>
                </c:pt>
                <c:pt idx="18">
                  <c:v>137.67400000000001</c:v>
                </c:pt>
                <c:pt idx="19">
                  <c:v>135.636</c:v>
                </c:pt>
                <c:pt idx="20">
                  <c:v>131.83799999999999</c:v>
                </c:pt>
                <c:pt idx="21">
                  <c:v>120.07299999999999</c:v>
                </c:pt>
                <c:pt idx="22">
                  <c:v>126.221</c:v>
                </c:pt>
                <c:pt idx="23">
                  <c:v>140.083</c:v>
                </c:pt>
                <c:pt idx="24">
                  <c:v>143.19</c:v>
                </c:pt>
                <c:pt idx="25">
                  <c:v>132.91800000000001</c:v>
                </c:pt>
                <c:pt idx="26">
                  <c:v>126.782</c:v>
                </c:pt>
                <c:pt idx="27">
                  <c:v>150.922</c:v>
                </c:pt>
                <c:pt idx="28">
                  <c:v>176.62700000000001</c:v>
                </c:pt>
                <c:pt idx="29">
                  <c:v>176.947</c:v>
                </c:pt>
                <c:pt idx="30">
                  <c:v>178.8</c:v>
                </c:pt>
                <c:pt idx="31">
                  <c:v>179.76300000000001</c:v>
                </c:pt>
                <c:pt idx="32">
                  <c:v>172.50200000000001</c:v>
                </c:pt>
                <c:pt idx="33">
                  <c:v>156.23500000000001</c:v>
                </c:pt>
                <c:pt idx="34">
                  <c:v>157.20500000000001</c:v>
                </c:pt>
                <c:pt idx="35">
                  <c:v>161.18799999999999</c:v>
                </c:pt>
                <c:pt idx="36">
                  <c:v>164.05760799999999</c:v>
                </c:pt>
                <c:pt idx="37">
                  <c:v>144.01243700000001</c:v>
                </c:pt>
                <c:pt idx="38">
                  <c:v>146.07853600000001</c:v>
                </c:pt>
                <c:pt idx="39">
                  <c:v>137.21829700000001</c:v>
                </c:pt>
                <c:pt idx="40">
                  <c:v>139.59954400000001</c:v>
                </c:pt>
                <c:pt idx="41">
                  <c:v>140.132555</c:v>
                </c:pt>
                <c:pt idx="42">
                  <c:v>142.13915600000001</c:v>
                </c:pt>
                <c:pt idx="43">
                  <c:v>137.625441</c:v>
                </c:pt>
                <c:pt idx="44">
                  <c:v>132.095395</c:v>
                </c:pt>
                <c:pt idx="45">
                  <c:v>132.81144399999999</c:v>
                </c:pt>
                <c:pt idx="46">
                  <c:v>131.69239400000001</c:v>
                </c:pt>
                <c:pt idx="47">
                  <c:v>130.03906000000001</c:v>
                </c:pt>
                <c:pt idx="48">
                  <c:v>125.281997</c:v>
                </c:pt>
                <c:pt idx="49">
                  <c:v>120.609776</c:v>
                </c:pt>
                <c:pt idx="50">
                  <c:v>114.65761500000001</c:v>
                </c:pt>
                <c:pt idx="51">
                  <c:v>106.291242</c:v>
                </c:pt>
                <c:pt idx="52">
                  <c:v>109.712137</c:v>
                </c:pt>
                <c:pt idx="53">
                  <c:v>111.329024</c:v>
                </c:pt>
                <c:pt idx="54">
                  <c:v>112.59147400000001</c:v>
                </c:pt>
                <c:pt idx="55">
                  <c:v>113.121844</c:v>
                </c:pt>
                <c:pt idx="56">
                  <c:v>110.53083700000001</c:v>
                </c:pt>
                <c:pt idx="57">
                  <c:v>110.49194900000001</c:v>
                </c:pt>
                <c:pt idx="58">
                  <c:v>120.60104200000001</c:v>
                </c:pt>
                <c:pt idx="59">
                  <c:v>118.89921</c:v>
                </c:pt>
                <c:pt idx="60">
                  <c:v>123.013195</c:v>
                </c:pt>
                <c:pt idx="61">
                  <c:v>124.82069199999999</c:v>
                </c:pt>
                <c:pt idx="62">
                  <c:v>112.291937</c:v>
                </c:pt>
                <c:pt idx="63">
                  <c:v>112.061094</c:v>
                </c:pt>
                <c:pt idx="64">
                  <c:v>113.139951</c:v>
                </c:pt>
                <c:pt idx="65">
                  <c:v>112.598437</c:v>
                </c:pt>
                <c:pt idx="66">
                  <c:v>115.447</c:v>
                </c:pt>
                <c:pt idx="67">
                  <c:v>118.602</c:v>
                </c:pt>
                <c:pt idx="68">
                  <c:v>116.99809999999999</c:v>
                </c:pt>
                <c:pt idx="69">
                  <c:v>106.02679999999999</c:v>
                </c:pt>
                <c:pt idx="70">
                  <c:v>109.5227</c:v>
                </c:pt>
                <c:pt idx="71">
                  <c:v>118.6581</c:v>
                </c:pt>
                <c:pt idx="72">
                  <c:v>121.8002</c:v>
                </c:pt>
                <c:pt idx="73">
                  <c:v>114.43429999999999</c:v>
                </c:pt>
                <c:pt idx="74">
                  <c:v>111.035</c:v>
                </c:pt>
                <c:pt idx="75">
                  <c:v>108.3074</c:v>
                </c:pt>
                <c:pt idx="76">
                  <c:v>112.93559999999999</c:v>
                </c:pt>
                <c:pt idx="77">
                  <c:v>115.47320000000001</c:v>
                </c:pt>
                <c:pt idx="78">
                  <c:v>119.4457</c:v>
                </c:pt>
                <c:pt idx="79">
                  <c:v>119.4575</c:v>
                </c:pt>
                <c:pt idx="80">
                  <c:v>116.4524</c:v>
                </c:pt>
                <c:pt idx="81">
                  <c:v>104.79900000000001</c:v>
                </c:pt>
                <c:pt idx="82">
                  <c:v>109.41419999999999</c:v>
                </c:pt>
                <c:pt idx="83">
                  <c:v>116.86790000000001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8E-4531-8EB4-525E4893959F}"/>
            </c:ext>
          </c:extLst>
        </c:ser>
        <c:ser>
          <c:idx val="1"/>
          <c:order val="1"/>
          <c:tx>
            <c:v>Gasoline inventories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'18'!$A$28:$A$111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'18'!$C$28:$C$111</c:f>
              <c:numCache>
                <c:formatCode>0.0</c:formatCode>
                <c:ptCount val="84"/>
                <c:pt idx="0">
                  <c:v>248.887</c:v>
                </c:pt>
                <c:pt idx="1">
                  <c:v>253.249</c:v>
                </c:pt>
                <c:pt idx="2">
                  <c:v>239.67</c:v>
                </c:pt>
                <c:pt idx="3">
                  <c:v>240.14500000000001</c:v>
                </c:pt>
                <c:pt idx="4">
                  <c:v>242.887</c:v>
                </c:pt>
                <c:pt idx="5">
                  <c:v>240.71600000000001</c:v>
                </c:pt>
                <c:pt idx="6">
                  <c:v>234.29300000000001</c:v>
                </c:pt>
                <c:pt idx="7">
                  <c:v>236.30199999999999</c:v>
                </c:pt>
                <c:pt idx="8">
                  <c:v>239.97</c:v>
                </c:pt>
                <c:pt idx="9">
                  <c:v>232.672</c:v>
                </c:pt>
                <c:pt idx="10">
                  <c:v>230.23599999999999</c:v>
                </c:pt>
                <c:pt idx="11">
                  <c:v>246.5</c:v>
                </c:pt>
                <c:pt idx="12">
                  <c:v>262.36599999999999</c:v>
                </c:pt>
                <c:pt idx="13">
                  <c:v>252.05799999999999</c:v>
                </c:pt>
                <c:pt idx="14">
                  <c:v>236.55500000000001</c:v>
                </c:pt>
                <c:pt idx="15">
                  <c:v>230.869</c:v>
                </c:pt>
                <c:pt idx="16">
                  <c:v>235.83</c:v>
                </c:pt>
                <c:pt idx="17">
                  <c:v>229.91399999999999</c:v>
                </c:pt>
                <c:pt idx="18">
                  <c:v>235.434</c:v>
                </c:pt>
                <c:pt idx="19">
                  <c:v>230.36199999999999</c:v>
                </c:pt>
                <c:pt idx="20">
                  <c:v>232.04300000000001</c:v>
                </c:pt>
                <c:pt idx="21">
                  <c:v>224.47300000000001</c:v>
                </c:pt>
                <c:pt idx="22">
                  <c:v>233.691</c:v>
                </c:pt>
                <c:pt idx="23">
                  <c:v>254.1</c:v>
                </c:pt>
                <c:pt idx="24">
                  <c:v>265.71100000000001</c:v>
                </c:pt>
                <c:pt idx="25">
                  <c:v>253.09100000000001</c:v>
                </c:pt>
                <c:pt idx="26">
                  <c:v>261.82299999999998</c:v>
                </c:pt>
                <c:pt idx="27">
                  <c:v>258.46300000000002</c:v>
                </c:pt>
                <c:pt idx="28">
                  <c:v>258.952</c:v>
                </c:pt>
                <c:pt idx="29">
                  <c:v>254.47900000000001</c:v>
                </c:pt>
                <c:pt idx="30">
                  <c:v>250.36</c:v>
                </c:pt>
                <c:pt idx="31">
                  <c:v>237.53399999999999</c:v>
                </c:pt>
                <c:pt idx="32">
                  <c:v>227.578</c:v>
                </c:pt>
                <c:pt idx="33">
                  <c:v>227.61586700000001</c:v>
                </c:pt>
                <c:pt idx="34">
                  <c:v>241.22969699999999</c:v>
                </c:pt>
                <c:pt idx="35">
                  <c:v>243.39474899999999</c:v>
                </c:pt>
                <c:pt idx="36">
                  <c:v>255.361605</c:v>
                </c:pt>
                <c:pt idx="37">
                  <c:v>241.27302900000001</c:v>
                </c:pt>
                <c:pt idx="38">
                  <c:v>237.84609399999999</c:v>
                </c:pt>
                <c:pt idx="39">
                  <c:v>238.62245100000001</c:v>
                </c:pt>
                <c:pt idx="40">
                  <c:v>240.175715</c:v>
                </c:pt>
                <c:pt idx="41">
                  <c:v>237.28622200000001</c:v>
                </c:pt>
                <c:pt idx="42">
                  <c:v>230.76469800000001</c:v>
                </c:pt>
                <c:pt idx="43">
                  <c:v>225.55103199999999</c:v>
                </c:pt>
                <c:pt idx="44">
                  <c:v>227.04755800000001</c:v>
                </c:pt>
                <c:pt idx="45">
                  <c:v>216.69639000000001</c:v>
                </c:pt>
                <c:pt idx="46">
                  <c:v>220.59760700000001</c:v>
                </c:pt>
                <c:pt idx="47">
                  <c:v>232.177537</c:v>
                </c:pt>
                <c:pt idx="48">
                  <c:v>251.78143700000001</c:v>
                </c:pt>
                <c:pt idx="49">
                  <c:v>250.26103599999999</c:v>
                </c:pt>
                <c:pt idx="50">
                  <c:v>238.50202100000001</c:v>
                </c:pt>
                <c:pt idx="51">
                  <c:v>230.01925299999999</c:v>
                </c:pt>
                <c:pt idx="52">
                  <c:v>220.72221500000001</c:v>
                </c:pt>
                <c:pt idx="53">
                  <c:v>221.01629</c:v>
                </c:pt>
                <c:pt idx="54">
                  <c:v>225.133026</c:v>
                </c:pt>
                <c:pt idx="55">
                  <c:v>215.59122500000001</c:v>
                </c:pt>
                <c:pt idx="56">
                  <c:v>209.51571100000001</c:v>
                </c:pt>
                <c:pt idx="57">
                  <c:v>210.44437199999999</c:v>
                </c:pt>
                <c:pt idx="58">
                  <c:v>221.35419999999999</c:v>
                </c:pt>
                <c:pt idx="59">
                  <c:v>224.41015400000001</c:v>
                </c:pt>
                <c:pt idx="60">
                  <c:v>239.705725</c:v>
                </c:pt>
                <c:pt idx="61">
                  <c:v>242.29767200000001</c:v>
                </c:pt>
                <c:pt idx="62">
                  <c:v>225.332627</c:v>
                </c:pt>
                <c:pt idx="63">
                  <c:v>223.59109000000001</c:v>
                </c:pt>
                <c:pt idx="64">
                  <c:v>222.11295200000001</c:v>
                </c:pt>
                <c:pt idx="65">
                  <c:v>223.1618</c:v>
                </c:pt>
                <c:pt idx="66">
                  <c:v>216.42</c:v>
                </c:pt>
                <c:pt idx="67">
                  <c:v>214.74600000000001</c:v>
                </c:pt>
                <c:pt idx="68">
                  <c:v>216.6669</c:v>
                </c:pt>
                <c:pt idx="69">
                  <c:v>213.905</c:v>
                </c:pt>
                <c:pt idx="70">
                  <c:v>219.70009999999999</c:v>
                </c:pt>
                <c:pt idx="71">
                  <c:v>233.55410000000001</c:v>
                </c:pt>
                <c:pt idx="72">
                  <c:v>243.3365</c:v>
                </c:pt>
                <c:pt idx="73">
                  <c:v>241.7046</c:v>
                </c:pt>
                <c:pt idx="74">
                  <c:v>234.75550000000001</c:v>
                </c:pt>
                <c:pt idx="75">
                  <c:v>232.39500000000001</c:v>
                </c:pt>
                <c:pt idx="76">
                  <c:v>232.0692</c:v>
                </c:pt>
                <c:pt idx="77">
                  <c:v>231.97069999999999</c:v>
                </c:pt>
                <c:pt idx="78">
                  <c:v>227.1225</c:v>
                </c:pt>
                <c:pt idx="79">
                  <c:v>221.97989999999999</c:v>
                </c:pt>
                <c:pt idx="80">
                  <c:v>219.7132</c:v>
                </c:pt>
                <c:pt idx="81">
                  <c:v>212.75280000000001</c:v>
                </c:pt>
                <c:pt idx="82">
                  <c:v>220.52969999999999</c:v>
                </c:pt>
                <c:pt idx="83">
                  <c:v>231.09870000000001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8E-4531-8EB4-525E4893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6503968"/>
        <c:axId val="-976502880"/>
      </c:lineChart>
      <c:scatterChart>
        <c:scatterStyle val="lineMarker"/>
        <c:varyColors val="0"/>
        <c:ser>
          <c:idx val="6"/>
          <c:order val="6"/>
          <c:tx>
            <c:v>Forecast</c:v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8E-4531-8EB4-525E4893959F}"/>
                </c:ext>
              </c:extLst>
            </c:dLbl>
            <c:dLbl>
              <c:idx val="1"/>
              <c:layout>
                <c:manualLayout>
                  <c:x val="3.6537445014495136E-2"/>
                  <c:y val="2.8795601733215302E-2"/>
                </c:manualLayout>
              </c:layout>
              <c:tx>
                <c:rich>
                  <a:bodyPr/>
                  <a:lstStyle/>
                  <a:p>
                    <a:r>
                      <a:rPr lang="en-US" sz="900" baseline="0"/>
                      <a:t>forecast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68E-4531-8EB4-525E48939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'18'!$A$116:$A$117</c:f>
              <c:numCache>
                <c:formatCode>General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xVal>
          <c:yVal>
            <c:numRef>
              <c:f>'18'!$B$116:$B$117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8E-4531-8EB4-525E48939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6505600"/>
        <c:axId val="-976506688"/>
      </c:scatterChart>
      <c:dateAx>
        <c:axId val="-9765039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 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976502880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976502880"/>
        <c:scaling>
          <c:orientation val="minMax"/>
          <c:max val="280"/>
          <c:min val="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-976503968"/>
        <c:crosses val="autoZero"/>
        <c:crossBetween val="between"/>
        <c:majorUnit val="20"/>
      </c:valAx>
      <c:valAx>
        <c:axId val="-976505600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76506688"/>
        <c:crosses val="max"/>
        <c:crossBetween val="midCat"/>
      </c:valAx>
      <c:valAx>
        <c:axId val="-9765066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solidFill>
            <a:schemeClr val="bg1">
              <a:lumMod val="85000"/>
            </a:schemeClr>
          </a:solidFill>
          <a:ln>
            <a:noFill/>
          </a:ln>
        </c:spPr>
        <c:crossAx val="-976505600"/>
        <c:crosses val="max"/>
        <c:crossBetween val="midCat"/>
      </c:valAx>
      <c:spPr>
        <a:noFill/>
        <a:ln w="9525">
          <a:solidFill>
            <a:schemeClr val="bg1">
              <a:lumMod val="85000"/>
            </a:schemeClr>
          </a:solidFill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6217307869918E-2"/>
          <c:y val="8.3187181164435145E-2"/>
          <c:w val="0.86757732092358386"/>
          <c:h val="0.66546163545067005"/>
        </c:manualLayout>
      </c:layout>
      <c:barChart>
        <c:barDir val="col"/>
        <c:grouping val="stacked"/>
        <c:varyColors val="0"/>
        <c:ser>
          <c:idx val="2"/>
          <c:order val="0"/>
          <c:spPr>
            <a:solidFill>
              <a:schemeClr val="accent5"/>
            </a:solidFill>
          </c:spPr>
          <c:invertIfNegative val="0"/>
          <c:cat>
            <c:strRef>
              <c:f>'2'!$A$28:$A$55</c:f>
              <c:strCache>
                <c:ptCount val="28"/>
                <c:pt idx="0">
                  <c:v>2018-Q1</c:v>
                </c:pt>
                <c:pt idx="1">
                  <c:v>2018-Q2</c:v>
                </c:pt>
                <c:pt idx="2">
                  <c:v>2018-Q3</c:v>
                </c:pt>
                <c:pt idx="3">
                  <c:v>2018-Q4</c:v>
                </c:pt>
                <c:pt idx="4">
                  <c:v>2019-Q1</c:v>
                </c:pt>
                <c:pt idx="5">
                  <c:v>2019-Q2</c:v>
                </c:pt>
                <c:pt idx="6">
                  <c:v>2019-Q3</c:v>
                </c:pt>
                <c:pt idx="7">
                  <c:v>2019-Q4</c:v>
                </c:pt>
                <c:pt idx="8">
                  <c:v>2020-Q1</c:v>
                </c:pt>
                <c:pt idx="9">
                  <c:v>2020-Q2</c:v>
                </c:pt>
                <c:pt idx="10">
                  <c:v>2020-Q3</c:v>
                </c:pt>
                <c:pt idx="11">
                  <c:v>2020-Q4</c:v>
                </c:pt>
                <c:pt idx="12">
                  <c:v>2021-Q1</c:v>
                </c:pt>
                <c:pt idx="13">
                  <c:v>2021-Q2</c:v>
                </c:pt>
                <c:pt idx="14">
                  <c:v>2021-Q3</c:v>
                </c:pt>
                <c:pt idx="15">
                  <c:v>2021-Q4</c:v>
                </c:pt>
                <c:pt idx="16">
                  <c:v>2022-Q1</c:v>
                </c:pt>
                <c:pt idx="17">
                  <c:v>2022-Q2</c:v>
                </c:pt>
                <c:pt idx="18">
                  <c:v>2022-Q3</c:v>
                </c:pt>
                <c:pt idx="19">
                  <c:v>2022-Q4</c:v>
                </c:pt>
                <c:pt idx="20">
                  <c:v>2023-Q1</c:v>
                </c:pt>
                <c:pt idx="21">
                  <c:v>2023-Q2</c:v>
                </c:pt>
                <c:pt idx="22">
                  <c:v>2023-Q3</c:v>
                </c:pt>
                <c:pt idx="23">
                  <c:v>2023-Q4</c:v>
                </c:pt>
                <c:pt idx="24">
                  <c:v>2024-Q1</c:v>
                </c:pt>
                <c:pt idx="25">
                  <c:v>2024-Q2</c:v>
                </c:pt>
                <c:pt idx="26">
                  <c:v>2024-Q3</c:v>
                </c:pt>
                <c:pt idx="27">
                  <c:v>2024-Q4</c:v>
                </c:pt>
              </c:strCache>
            </c:strRef>
          </c:cat>
          <c:val>
            <c:numRef>
              <c:f>'2'!$J$28:$J$55</c:f>
              <c:numCache>
                <c:formatCode>0.00</c:formatCode>
                <c:ptCount val="28"/>
                <c:pt idx="0">
                  <c:v>-0.27701697893999999</c:v>
                </c:pt>
                <c:pt idx="1">
                  <c:v>-8.1408683066000007E-2</c:v>
                </c:pt>
                <c:pt idx="2">
                  <c:v>0</c:v>
                </c:pt>
                <c:pt idx="3">
                  <c:v>0</c:v>
                </c:pt>
                <c:pt idx="4">
                  <c:v>-0.11115047714</c:v>
                </c:pt>
                <c:pt idx="5">
                  <c:v>-0.55483484759000001</c:v>
                </c:pt>
                <c:pt idx="6">
                  <c:v>-1.9067599642999999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-1.6741560341999999</c:v>
                </c:pt>
                <c:pt idx="11">
                  <c:v>-0.70586506922000003</c:v>
                </c:pt>
                <c:pt idx="12">
                  <c:v>-1.1514120462999999</c:v>
                </c:pt>
                <c:pt idx="13">
                  <c:v>-1.8451484708000001</c:v>
                </c:pt>
                <c:pt idx="14">
                  <c:v>-1.7160263398</c:v>
                </c:pt>
                <c:pt idx="15">
                  <c:v>-1.0195087144999999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-0.57540714655000003</c:v>
                </c:pt>
                <c:pt idx="23">
                  <c:v>-0.23622724346999999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B-4518-B9A8-1919EA4ED0A8}"/>
            </c:ext>
          </c:extLst>
        </c:ser>
        <c:ser>
          <c:idx val="0"/>
          <c:order val="1"/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'2'!$A$28:$A$55</c:f>
              <c:strCache>
                <c:ptCount val="28"/>
                <c:pt idx="0">
                  <c:v>2018-Q1</c:v>
                </c:pt>
                <c:pt idx="1">
                  <c:v>2018-Q2</c:v>
                </c:pt>
                <c:pt idx="2">
                  <c:v>2018-Q3</c:v>
                </c:pt>
                <c:pt idx="3">
                  <c:v>2018-Q4</c:v>
                </c:pt>
                <c:pt idx="4">
                  <c:v>2019-Q1</c:v>
                </c:pt>
                <c:pt idx="5">
                  <c:v>2019-Q2</c:v>
                </c:pt>
                <c:pt idx="6">
                  <c:v>2019-Q3</c:v>
                </c:pt>
                <c:pt idx="7">
                  <c:v>2019-Q4</c:v>
                </c:pt>
                <c:pt idx="8">
                  <c:v>2020-Q1</c:v>
                </c:pt>
                <c:pt idx="9">
                  <c:v>2020-Q2</c:v>
                </c:pt>
                <c:pt idx="10">
                  <c:v>2020-Q3</c:v>
                </c:pt>
                <c:pt idx="11">
                  <c:v>2020-Q4</c:v>
                </c:pt>
                <c:pt idx="12">
                  <c:v>2021-Q1</c:v>
                </c:pt>
                <c:pt idx="13">
                  <c:v>2021-Q2</c:v>
                </c:pt>
                <c:pt idx="14">
                  <c:v>2021-Q3</c:v>
                </c:pt>
                <c:pt idx="15">
                  <c:v>2021-Q4</c:v>
                </c:pt>
                <c:pt idx="16">
                  <c:v>2022-Q1</c:v>
                </c:pt>
                <c:pt idx="17">
                  <c:v>2022-Q2</c:v>
                </c:pt>
                <c:pt idx="18">
                  <c:v>2022-Q3</c:v>
                </c:pt>
                <c:pt idx="19">
                  <c:v>2022-Q4</c:v>
                </c:pt>
                <c:pt idx="20">
                  <c:v>2023-Q1</c:v>
                </c:pt>
                <c:pt idx="21">
                  <c:v>2023-Q2</c:v>
                </c:pt>
                <c:pt idx="22">
                  <c:v>2023-Q3</c:v>
                </c:pt>
                <c:pt idx="23">
                  <c:v>2023-Q4</c:v>
                </c:pt>
                <c:pt idx="24">
                  <c:v>2024-Q1</c:v>
                </c:pt>
                <c:pt idx="25">
                  <c:v>2024-Q2</c:v>
                </c:pt>
                <c:pt idx="26">
                  <c:v>2024-Q3</c:v>
                </c:pt>
                <c:pt idx="27">
                  <c:v>2024-Q4</c:v>
                </c:pt>
              </c:strCache>
            </c:strRef>
          </c:cat>
          <c:val>
            <c:numRef>
              <c:f>'2'!$K$28:$K$55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0.31166936610000001</c:v>
                </c:pt>
                <c:pt idx="3">
                  <c:v>1.7107150164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0.19915868181999999</c:v>
                </c:pt>
                <c:pt idx="8">
                  <c:v>6.5831602067999997</c:v>
                </c:pt>
                <c:pt idx="9">
                  <c:v>5.0830912487999997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0.49687367681</c:v>
                </c:pt>
                <c:pt idx="17">
                  <c:v>0.26328658270999999</c:v>
                </c:pt>
                <c:pt idx="18">
                  <c:v>0.76657901128999995</c:v>
                </c:pt>
                <c:pt idx="19">
                  <c:v>1.5864872979</c:v>
                </c:pt>
                <c:pt idx="20">
                  <c:v>1.1778205971</c:v>
                </c:pt>
                <c:pt idx="21">
                  <c:v>0.48324284489000002</c:v>
                </c:pt>
                <c:pt idx="22">
                  <c:v>0</c:v>
                </c:pt>
                <c:pt idx="23">
                  <c:v>0</c:v>
                </c:pt>
                <c:pt idx="24">
                  <c:v>0.38991753884000002</c:v>
                </c:pt>
                <c:pt idx="25">
                  <c:v>0.76151799471000003</c:v>
                </c:pt>
                <c:pt idx="26">
                  <c:v>0.43668758161999999</c:v>
                </c:pt>
                <c:pt idx="27">
                  <c:v>0.61724091227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B-4518-B9A8-1919EA4E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00294560"/>
        <c:axId val="-1500298368"/>
      </c:barChart>
      <c:scatterChart>
        <c:scatterStyle val="lineMarker"/>
        <c:varyColors val="0"/>
        <c:ser>
          <c:idx val="1"/>
          <c:order val="2"/>
          <c:tx>
            <c:strRef>
              <c:f>'2'!$C$61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'2'!$B$62:$B$63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xVal>
          <c:yVal>
            <c:numRef>
              <c:f>'2'!$C$62:$C$63</c:f>
              <c:numCache>
                <c:formatCode>0</c:formatCode>
                <c:ptCount val="2"/>
                <c:pt idx="0">
                  <c:v>-5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B-4518-B9A8-1919EA4E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294560"/>
        <c:axId val="-1500298368"/>
      </c:scatterChart>
      <c:catAx>
        <c:axId val="-150029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-1500298368"/>
        <c:crosses val="autoZero"/>
        <c:auto val="1"/>
        <c:lblAlgn val="ctr"/>
        <c:lblOffset val="100"/>
        <c:noMultiLvlLbl val="0"/>
      </c:catAx>
      <c:valAx>
        <c:axId val="-1500298368"/>
        <c:scaling>
          <c:orientation val="minMax"/>
          <c:max val="6"/>
          <c:min val="-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1500294560"/>
        <c:crosses val="autoZero"/>
        <c:crossBetween val="between"/>
        <c:majorUnit val="2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84342505967249E-2"/>
          <c:y val="0.15539486558263058"/>
          <c:w val="0.91482308613862295"/>
          <c:h val="0.59247076363975215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'19'!$A$29:$A$112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'19'!$C$29:$C$112</c:f>
              <c:numCache>
                <c:formatCode>0</c:formatCode>
                <c:ptCount val="84"/>
                <c:pt idx="0">
                  <c:v>45.42</c:v>
                </c:pt>
                <c:pt idx="1">
                  <c:v>37.752000000000002</c:v>
                </c:pt>
                <c:pt idx="2">
                  <c:v>34.042000000000002</c:v>
                </c:pt>
                <c:pt idx="3">
                  <c:v>35.340000000000003</c:v>
                </c:pt>
                <c:pt idx="4">
                  <c:v>43.707000000000001</c:v>
                </c:pt>
                <c:pt idx="5">
                  <c:v>54.137999999999998</c:v>
                </c:pt>
                <c:pt idx="6">
                  <c:v>60.118000000000002</c:v>
                </c:pt>
                <c:pt idx="7">
                  <c:v>66.724999999999994</c:v>
                </c:pt>
                <c:pt idx="8">
                  <c:v>72.167000000000002</c:v>
                </c:pt>
                <c:pt idx="9">
                  <c:v>76.198999999999998</c:v>
                </c:pt>
                <c:pt idx="10">
                  <c:v>72.114999999999995</c:v>
                </c:pt>
                <c:pt idx="11">
                  <c:v>63.738</c:v>
                </c:pt>
                <c:pt idx="12">
                  <c:v>45.42</c:v>
                </c:pt>
                <c:pt idx="13">
                  <c:v>37.752000000000002</c:v>
                </c:pt>
                <c:pt idx="14">
                  <c:v>34.042000000000002</c:v>
                </c:pt>
                <c:pt idx="15">
                  <c:v>35.340000000000003</c:v>
                </c:pt>
                <c:pt idx="16">
                  <c:v>43.707000000000001</c:v>
                </c:pt>
                <c:pt idx="17">
                  <c:v>54.137999999999998</c:v>
                </c:pt>
                <c:pt idx="18">
                  <c:v>60.118000000000002</c:v>
                </c:pt>
                <c:pt idx="19">
                  <c:v>66.724999999999994</c:v>
                </c:pt>
                <c:pt idx="20">
                  <c:v>72.167000000000002</c:v>
                </c:pt>
                <c:pt idx="21">
                  <c:v>76.198999999999998</c:v>
                </c:pt>
                <c:pt idx="22">
                  <c:v>72.114999999999995</c:v>
                </c:pt>
                <c:pt idx="23">
                  <c:v>63.738</c:v>
                </c:pt>
                <c:pt idx="24">
                  <c:v>45.42</c:v>
                </c:pt>
                <c:pt idx="25">
                  <c:v>37.752000000000002</c:v>
                </c:pt>
                <c:pt idx="26">
                  <c:v>34.042000000000002</c:v>
                </c:pt>
                <c:pt idx="27">
                  <c:v>35.340000000000003</c:v>
                </c:pt>
                <c:pt idx="28">
                  <c:v>43.707000000000001</c:v>
                </c:pt>
                <c:pt idx="29">
                  <c:v>54.137999999999998</c:v>
                </c:pt>
                <c:pt idx="30">
                  <c:v>60.118000000000002</c:v>
                </c:pt>
                <c:pt idx="31">
                  <c:v>66.724999999999994</c:v>
                </c:pt>
                <c:pt idx="32">
                  <c:v>72.167000000000002</c:v>
                </c:pt>
                <c:pt idx="33">
                  <c:v>76.198999999999998</c:v>
                </c:pt>
                <c:pt idx="34">
                  <c:v>72.114999999999995</c:v>
                </c:pt>
                <c:pt idx="35">
                  <c:v>63.738</c:v>
                </c:pt>
                <c:pt idx="36">
                  <c:v>45.42</c:v>
                </c:pt>
                <c:pt idx="37">
                  <c:v>37.752000000000002</c:v>
                </c:pt>
                <c:pt idx="38">
                  <c:v>34.042000000000002</c:v>
                </c:pt>
                <c:pt idx="39">
                  <c:v>35.340000000000003</c:v>
                </c:pt>
                <c:pt idx="40">
                  <c:v>43.707000000000001</c:v>
                </c:pt>
                <c:pt idx="41">
                  <c:v>54.137999999999998</c:v>
                </c:pt>
                <c:pt idx="42">
                  <c:v>60.118000000000002</c:v>
                </c:pt>
                <c:pt idx="43">
                  <c:v>66.724999999999994</c:v>
                </c:pt>
                <c:pt idx="44">
                  <c:v>72.167000000000002</c:v>
                </c:pt>
                <c:pt idx="45">
                  <c:v>76.198999999999998</c:v>
                </c:pt>
                <c:pt idx="46">
                  <c:v>72.114999999999995</c:v>
                </c:pt>
                <c:pt idx="47">
                  <c:v>63.738</c:v>
                </c:pt>
                <c:pt idx="48">
                  <c:v>45.42</c:v>
                </c:pt>
                <c:pt idx="49">
                  <c:v>37.752000000000002</c:v>
                </c:pt>
                <c:pt idx="50">
                  <c:v>34.042000000000002</c:v>
                </c:pt>
                <c:pt idx="51">
                  <c:v>35.340000000000003</c:v>
                </c:pt>
                <c:pt idx="52">
                  <c:v>43.707000000000001</c:v>
                </c:pt>
                <c:pt idx="53">
                  <c:v>54.137999999999998</c:v>
                </c:pt>
                <c:pt idx="54">
                  <c:v>60.118000000000002</c:v>
                </c:pt>
                <c:pt idx="55">
                  <c:v>66.724999999999994</c:v>
                </c:pt>
                <c:pt idx="56">
                  <c:v>72.167000000000002</c:v>
                </c:pt>
                <c:pt idx="57">
                  <c:v>76.198999999999998</c:v>
                </c:pt>
                <c:pt idx="58">
                  <c:v>72.114999999999995</c:v>
                </c:pt>
                <c:pt idx="59">
                  <c:v>63.738</c:v>
                </c:pt>
                <c:pt idx="60">
                  <c:v>45.42</c:v>
                </c:pt>
                <c:pt idx="61">
                  <c:v>37.752000000000002</c:v>
                </c:pt>
                <c:pt idx="62">
                  <c:v>34.042000000000002</c:v>
                </c:pt>
                <c:pt idx="63">
                  <c:v>35.340000000000003</c:v>
                </c:pt>
                <c:pt idx="64">
                  <c:v>43.707000000000001</c:v>
                </c:pt>
                <c:pt idx="65">
                  <c:v>54.137999999999998</c:v>
                </c:pt>
                <c:pt idx="66">
                  <c:v>60.118000000000002</c:v>
                </c:pt>
                <c:pt idx="67">
                  <c:v>66.724999999999994</c:v>
                </c:pt>
                <c:pt idx="68">
                  <c:v>72.167000000000002</c:v>
                </c:pt>
                <c:pt idx="69">
                  <c:v>76.198999999999998</c:v>
                </c:pt>
                <c:pt idx="70">
                  <c:v>72.114999999999995</c:v>
                </c:pt>
                <c:pt idx="71">
                  <c:v>63.738</c:v>
                </c:pt>
                <c:pt idx="72">
                  <c:v>45.42</c:v>
                </c:pt>
                <c:pt idx="73">
                  <c:v>37.752000000000002</c:v>
                </c:pt>
                <c:pt idx="74">
                  <c:v>34.042000000000002</c:v>
                </c:pt>
                <c:pt idx="75">
                  <c:v>35.340000000000003</c:v>
                </c:pt>
                <c:pt idx="76">
                  <c:v>43.707000000000001</c:v>
                </c:pt>
                <c:pt idx="77">
                  <c:v>54.137999999999998</c:v>
                </c:pt>
                <c:pt idx="78">
                  <c:v>60.118000000000002</c:v>
                </c:pt>
                <c:pt idx="79">
                  <c:v>66.724999999999994</c:v>
                </c:pt>
                <c:pt idx="80">
                  <c:v>72.167000000000002</c:v>
                </c:pt>
                <c:pt idx="81">
                  <c:v>76.198999999999998</c:v>
                </c:pt>
                <c:pt idx="82">
                  <c:v>72.114999999999995</c:v>
                </c:pt>
                <c:pt idx="83">
                  <c:v>63.738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D-4706-9F3D-7A789F7AFA03}"/>
            </c:ext>
          </c:extLst>
        </c:ser>
        <c:ser>
          <c:idx val="2"/>
          <c:order val="2"/>
          <c:tx>
            <c:v>Normal range</c:v>
          </c:tx>
          <c:spPr>
            <a:solidFill>
              <a:schemeClr val="bg2">
                <a:lumMod val="20000"/>
                <a:lumOff val="80000"/>
                <a:alpha val="80000"/>
              </a:schemeClr>
            </a:solidFill>
            <a:ln>
              <a:noFill/>
            </a:ln>
          </c:spPr>
          <c:cat>
            <c:numRef>
              <c:f>'19'!$A$29:$A$112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'19'!$E$29:$E$112</c:f>
              <c:numCache>
                <c:formatCode>0</c:formatCode>
                <c:ptCount val="84"/>
                <c:pt idx="0">
                  <c:v>28.831000000000003</c:v>
                </c:pt>
                <c:pt idx="1">
                  <c:v>26.348999999999997</c:v>
                </c:pt>
                <c:pt idx="2">
                  <c:v>26.768000000000001</c:v>
                </c:pt>
                <c:pt idx="3">
                  <c:v>27.564999999999998</c:v>
                </c:pt>
                <c:pt idx="4">
                  <c:v>24.402999999999999</c:v>
                </c:pt>
                <c:pt idx="5">
                  <c:v>21.664999999999999</c:v>
                </c:pt>
                <c:pt idx="6">
                  <c:v>25.324999999999996</c:v>
                </c:pt>
                <c:pt idx="7">
                  <c:v>28.53</c:v>
                </c:pt>
                <c:pt idx="8">
                  <c:v>28.146999999999991</c:v>
                </c:pt>
                <c:pt idx="9">
                  <c:v>18.475999999999999</c:v>
                </c:pt>
                <c:pt idx="10">
                  <c:v>17.27300000000001</c:v>
                </c:pt>
                <c:pt idx="11">
                  <c:v>15.918000000000006</c:v>
                </c:pt>
                <c:pt idx="12">
                  <c:v>28.831000000000003</c:v>
                </c:pt>
                <c:pt idx="13">
                  <c:v>26.348999999999997</c:v>
                </c:pt>
                <c:pt idx="14">
                  <c:v>26.768000000000001</c:v>
                </c:pt>
                <c:pt idx="15">
                  <c:v>27.564999999999998</c:v>
                </c:pt>
                <c:pt idx="16">
                  <c:v>24.402999999999999</c:v>
                </c:pt>
                <c:pt idx="17">
                  <c:v>21.664999999999999</c:v>
                </c:pt>
                <c:pt idx="18">
                  <c:v>25.324999999999996</c:v>
                </c:pt>
                <c:pt idx="19">
                  <c:v>28.53</c:v>
                </c:pt>
                <c:pt idx="20">
                  <c:v>28.146999999999991</c:v>
                </c:pt>
                <c:pt idx="21">
                  <c:v>18.475999999999999</c:v>
                </c:pt>
                <c:pt idx="22">
                  <c:v>17.27300000000001</c:v>
                </c:pt>
                <c:pt idx="23">
                  <c:v>15.918000000000006</c:v>
                </c:pt>
                <c:pt idx="24">
                  <c:v>28.831000000000003</c:v>
                </c:pt>
                <c:pt idx="25">
                  <c:v>26.348999999999997</c:v>
                </c:pt>
                <c:pt idx="26">
                  <c:v>26.768000000000001</c:v>
                </c:pt>
                <c:pt idx="27">
                  <c:v>27.564999999999998</c:v>
                </c:pt>
                <c:pt idx="28">
                  <c:v>24.402999999999999</c:v>
                </c:pt>
                <c:pt idx="29">
                  <c:v>21.664999999999999</c:v>
                </c:pt>
                <c:pt idx="30">
                  <c:v>25.324999999999996</c:v>
                </c:pt>
                <c:pt idx="31">
                  <c:v>28.53</c:v>
                </c:pt>
                <c:pt idx="32">
                  <c:v>28.146999999999991</c:v>
                </c:pt>
                <c:pt idx="33">
                  <c:v>18.475999999999999</c:v>
                </c:pt>
                <c:pt idx="34">
                  <c:v>17.27300000000001</c:v>
                </c:pt>
                <c:pt idx="35">
                  <c:v>15.918000000000006</c:v>
                </c:pt>
                <c:pt idx="36">
                  <c:v>28.831000000000003</c:v>
                </c:pt>
                <c:pt idx="37">
                  <c:v>26.348999999999997</c:v>
                </c:pt>
                <c:pt idx="38">
                  <c:v>26.768000000000001</c:v>
                </c:pt>
                <c:pt idx="39">
                  <c:v>27.564999999999998</c:v>
                </c:pt>
                <c:pt idx="40">
                  <c:v>24.402999999999999</c:v>
                </c:pt>
                <c:pt idx="41">
                  <c:v>21.664999999999999</c:v>
                </c:pt>
                <c:pt idx="42">
                  <c:v>25.324999999999996</c:v>
                </c:pt>
                <c:pt idx="43">
                  <c:v>28.53</c:v>
                </c:pt>
                <c:pt idx="44">
                  <c:v>28.146999999999991</c:v>
                </c:pt>
                <c:pt idx="45">
                  <c:v>18.475999999999999</c:v>
                </c:pt>
                <c:pt idx="46">
                  <c:v>17.27300000000001</c:v>
                </c:pt>
                <c:pt idx="47">
                  <c:v>15.918000000000006</c:v>
                </c:pt>
                <c:pt idx="48">
                  <c:v>28.831000000000003</c:v>
                </c:pt>
                <c:pt idx="49">
                  <c:v>26.348999999999997</c:v>
                </c:pt>
                <c:pt idx="50">
                  <c:v>26.768000000000001</c:v>
                </c:pt>
                <c:pt idx="51">
                  <c:v>27.564999999999998</c:v>
                </c:pt>
                <c:pt idx="52">
                  <c:v>24.402999999999999</c:v>
                </c:pt>
                <c:pt idx="53">
                  <c:v>21.664999999999999</c:v>
                </c:pt>
                <c:pt idx="54">
                  <c:v>25.324999999999996</c:v>
                </c:pt>
                <c:pt idx="55">
                  <c:v>28.53</c:v>
                </c:pt>
                <c:pt idx="56">
                  <c:v>28.146999999999991</c:v>
                </c:pt>
                <c:pt idx="57">
                  <c:v>18.475999999999999</c:v>
                </c:pt>
                <c:pt idx="58">
                  <c:v>17.27300000000001</c:v>
                </c:pt>
                <c:pt idx="59">
                  <c:v>15.918000000000006</c:v>
                </c:pt>
                <c:pt idx="60">
                  <c:v>28.831000000000003</c:v>
                </c:pt>
                <c:pt idx="61">
                  <c:v>26.348999999999997</c:v>
                </c:pt>
                <c:pt idx="62">
                  <c:v>26.768000000000001</c:v>
                </c:pt>
                <c:pt idx="63">
                  <c:v>27.564999999999998</c:v>
                </c:pt>
                <c:pt idx="64">
                  <c:v>24.402999999999999</c:v>
                </c:pt>
                <c:pt idx="65">
                  <c:v>21.664999999999999</c:v>
                </c:pt>
                <c:pt idx="66">
                  <c:v>25.324999999999996</c:v>
                </c:pt>
                <c:pt idx="67">
                  <c:v>28.53</c:v>
                </c:pt>
                <c:pt idx="68">
                  <c:v>28.146999999999991</c:v>
                </c:pt>
                <c:pt idx="69">
                  <c:v>18.475999999999999</c:v>
                </c:pt>
                <c:pt idx="70">
                  <c:v>17.27300000000001</c:v>
                </c:pt>
                <c:pt idx="71">
                  <c:v>15.918000000000006</c:v>
                </c:pt>
                <c:pt idx="72">
                  <c:v>28.831000000000003</c:v>
                </c:pt>
                <c:pt idx="73">
                  <c:v>26.348999999999997</c:v>
                </c:pt>
                <c:pt idx="74">
                  <c:v>26.768000000000001</c:v>
                </c:pt>
                <c:pt idx="75">
                  <c:v>27.564999999999998</c:v>
                </c:pt>
                <c:pt idx="76">
                  <c:v>24.402999999999999</c:v>
                </c:pt>
                <c:pt idx="77">
                  <c:v>21.664999999999999</c:v>
                </c:pt>
                <c:pt idx="78">
                  <c:v>25.324999999999996</c:v>
                </c:pt>
                <c:pt idx="79">
                  <c:v>28.53</c:v>
                </c:pt>
                <c:pt idx="80">
                  <c:v>28.146999999999991</c:v>
                </c:pt>
                <c:pt idx="81">
                  <c:v>18.475999999999999</c:v>
                </c:pt>
                <c:pt idx="82">
                  <c:v>17.27300000000001</c:v>
                </c:pt>
                <c:pt idx="83">
                  <c:v>15.918000000000006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D-4706-9F3D-7A789F7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6494720"/>
        <c:axId val="-976506144"/>
      </c:areaChart>
      <c:lineChart>
        <c:grouping val="standard"/>
        <c:varyColors val="0"/>
        <c:ser>
          <c:idx val="0"/>
          <c:order val="0"/>
          <c:tx>
            <c:v>U.S propane inventories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'19'!$A$29:$A$112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'19'!$B$29:$B$112</c:f>
              <c:numCache>
                <c:formatCode>0.0</c:formatCode>
                <c:ptCount val="84"/>
                <c:pt idx="0">
                  <c:v>45.42</c:v>
                </c:pt>
                <c:pt idx="1">
                  <c:v>38.515999999999998</c:v>
                </c:pt>
                <c:pt idx="2">
                  <c:v>34.042000000000002</c:v>
                </c:pt>
                <c:pt idx="3">
                  <c:v>35.340000000000003</c:v>
                </c:pt>
                <c:pt idx="4">
                  <c:v>43.707000000000001</c:v>
                </c:pt>
                <c:pt idx="5">
                  <c:v>56.505000000000003</c:v>
                </c:pt>
                <c:pt idx="6">
                  <c:v>60.118000000000002</c:v>
                </c:pt>
                <c:pt idx="7">
                  <c:v>66.724999999999994</c:v>
                </c:pt>
                <c:pt idx="8">
                  <c:v>75.245000000000005</c:v>
                </c:pt>
                <c:pt idx="9">
                  <c:v>78.825999999999993</c:v>
                </c:pt>
                <c:pt idx="10">
                  <c:v>73.986000000000004</c:v>
                </c:pt>
                <c:pt idx="11">
                  <c:v>63.738</c:v>
                </c:pt>
                <c:pt idx="12">
                  <c:v>51.201999999999998</c:v>
                </c:pt>
                <c:pt idx="13">
                  <c:v>45.695</c:v>
                </c:pt>
                <c:pt idx="14">
                  <c:v>48.929000000000002</c:v>
                </c:pt>
                <c:pt idx="15">
                  <c:v>53.39</c:v>
                </c:pt>
                <c:pt idx="16">
                  <c:v>63.350999999999999</c:v>
                </c:pt>
                <c:pt idx="17">
                  <c:v>71.697999999999993</c:v>
                </c:pt>
                <c:pt idx="18">
                  <c:v>77.807000000000002</c:v>
                </c:pt>
                <c:pt idx="19">
                  <c:v>91.090999999999994</c:v>
                </c:pt>
                <c:pt idx="20">
                  <c:v>95.593999999999994</c:v>
                </c:pt>
                <c:pt idx="21">
                  <c:v>94.674999999999997</c:v>
                </c:pt>
                <c:pt idx="22">
                  <c:v>88.093999999999994</c:v>
                </c:pt>
                <c:pt idx="23">
                  <c:v>79.656000000000006</c:v>
                </c:pt>
                <c:pt idx="24">
                  <c:v>74.251000000000005</c:v>
                </c:pt>
                <c:pt idx="25">
                  <c:v>64.100999999999999</c:v>
                </c:pt>
                <c:pt idx="26">
                  <c:v>60.81</c:v>
                </c:pt>
                <c:pt idx="27">
                  <c:v>62.905000000000001</c:v>
                </c:pt>
                <c:pt idx="28">
                  <c:v>68.11</c:v>
                </c:pt>
                <c:pt idx="29">
                  <c:v>75.802999999999997</c:v>
                </c:pt>
                <c:pt idx="30">
                  <c:v>85.442999999999998</c:v>
                </c:pt>
                <c:pt idx="31">
                  <c:v>95.254999999999995</c:v>
                </c:pt>
                <c:pt idx="32">
                  <c:v>100.31399999999999</c:v>
                </c:pt>
                <c:pt idx="33">
                  <c:v>94.662000000000006</c:v>
                </c:pt>
                <c:pt idx="34">
                  <c:v>89.388000000000005</c:v>
                </c:pt>
                <c:pt idx="35">
                  <c:v>69.855999999999995</c:v>
                </c:pt>
                <c:pt idx="36">
                  <c:v>55.151000000000003</c:v>
                </c:pt>
                <c:pt idx="37">
                  <c:v>43.514000000000003</c:v>
                </c:pt>
                <c:pt idx="38">
                  <c:v>41.744999999999997</c:v>
                </c:pt>
                <c:pt idx="39">
                  <c:v>44.915999999999997</c:v>
                </c:pt>
                <c:pt idx="40">
                  <c:v>52.225000000000001</c:v>
                </c:pt>
                <c:pt idx="41">
                  <c:v>56.784999999999997</c:v>
                </c:pt>
                <c:pt idx="42">
                  <c:v>64.31</c:v>
                </c:pt>
                <c:pt idx="43">
                  <c:v>69.605999999999995</c:v>
                </c:pt>
                <c:pt idx="44">
                  <c:v>72.167000000000002</c:v>
                </c:pt>
                <c:pt idx="45">
                  <c:v>76.198999999999998</c:v>
                </c:pt>
                <c:pt idx="46">
                  <c:v>72.114999999999995</c:v>
                </c:pt>
                <c:pt idx="47">
                  <c:v>63.838999999999999</c:v>
                </c:pt>
                <c:pt idx="48">
                  <c:v>48.036999999999999</c:v>
                </c:pt>
                <c:pt idx="49">
                  <c:v>37.752000000000002</c:v>
                </c:pt>
                <c:pt idx="50">
                  <c:v>36.28</c:v>
                </c:pt>
                <c:pt idx="51">
                  <c:v>40.226999999999997</c:v>
                </c:pt>
                <c:pt idx="52">
                  <c:v>49.685000000000002</c:v>
                </c:pt>
                <c:pt idx="53">
                  <c:v>54.137999999999998</c:v>
                </c:pt>
                <c:pt idx="54">
                  <c:v>64.171999999999997</c:v>
                </c:pt>
                <c:pt idx="55">
                  <c:v>72.852000000000004</c:v>
                </c:pt>
                <c:pt idx="56">
                  <c:v>81.994</c:v>
                </c:pt>
                <c:pt idx="57">
                  <c:v>86.736999999999995</c:v>
                </c:pt>
                <c:pt idx="58">
                  <c:v>87.69</c:v>
                </c:pt>
                <c:pt idx="59">
                  <c:v>76.665999999999997</c:v>
                </c:pt>
                <c:pt idx="60">
                  <c:v>68.626999999999995</c:v>
                </c:pt>
                <c:pt idx="61">
                  <c:v>60.61</c:v>
                </c:pt>
                <c:pt idx="62">
                  <c:v>55.831000000000003</c:v>
                </c:pt>
                <c:pt idx="63">
                  <c:v>60.752000000000002</c:v>
                </c:pt>
                <c:pt idx="64">
                  <c:v>71.058999999999997</c:v>
                </c:pt>
                <c:pt idx="65">
                  <c:v>79.17</c:v>
                </c:pt>
                <c:pt idx="66">
                  <c:v>88.564593200000004</c:v>
                </c:pt>
                <c:pt idx="67">
                  <c:v>94.357990599999994</c:v>
                </c:pt>
                <c:pt idx="68">
                  <c:v>97.771889999999999</c:v>
                </c:pt>
                <c:pt idx="69">
                  <c:v>96.934110000000004</c:v>
                </c:pt>
                <c:pt idx="70">
                  <c:v>92.593000000000004</c:v>
                </c:pt>
                <c:pt idx="71">
                  <c:v>82.165440000000004</c:v>
                </c:pt>
                <c:pt idx="72">
                  <c:v>67.93038</c:v>
                </c:pt>
                <c:pt idx="73">
                  <c:v>58.087400000000002</c:v>
                </c:pt>
                <c:pt idx="74">
                  <c:v>55.641179999999999</c:v>
                </c:pt>
                <c:pt idx="75">
                  <c:v>56.806220000000003</c:v>
                </c:pt>
                <c:pt idx="76">
                  <c:v>64.401849999999996</c:v>
                </c:pt>
                <c:pt idx="77">
                  <c:v>72.424580000000006</c:v>
                </c:pt>
                <c:pt idx="78">
                  <c:v>78.072100000000006</c:v>
                </c:pt>
                <c:pt idx="79">
                  <c:v>86.735439999999997</c:v>
                </c:pt>
                <c:pt idx="80">
                  <c:v>90.294550000000001</c:v>
                </c:pt>
                <c:pt idx="81">
                  <c:v>90.021100000000004</c:v>
                </c:pt>
                <c:pt idx="82">
                  <c:v>86.483969999999999</c:v>
                </c:pt>
                <c:pt idx="83">
                  <c:v>76.636099999999999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D-4706-9F3D-7A789F7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6494720"/>
        <c:axId val="-976506144"/>
      </c:lineChart>
      <c:scatterChart>
        <c:scatterStyle val="lineMarker"/>
        <c:varyColors val="0"/>
        <c:ser>
          <c:idx val="3"/>
          <c:order val="3"/>
          <c:tx>
            <c:strRef>
              <c:f>'19'!$B$116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AD-4706-9F3D-7A789F7AFA03}"/>
                </c:ext>
              </c:extLst>
            </c:dLbl>
            <c:dLbl>
              <c:idx val="1"/>
              <c:layout>
                <c:manualLayout>
                  <c:x val="1.6054761447501988E-2"/>
                  <c:y val="3.95359474538044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AD-4706-9F3D-7A789F7AF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'19'!$A$117:$A$118</c:f>
              <c:numCache>
                <c:formatCode>General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xVal>
          <c:yVal>
            <c:numRef>
              <c:f>'19'!$B$117:$B$118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AD-4706-9F3D-7A789F7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6495808"/>
        <c:axId val="-976509408"/>
      </c:scatterChart>
      <c:dateAx>
        <c:axId val="-9764947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 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976506144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976506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976494720"/>
        <c:crosses val="autoZero"/>
        <c:crossBetween val="between"/>
        <c:majorUnit val="25"/>
      </c:valAx>
      <c:valAx>
        <c:axId val="-976495808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76509408"/>
        <c:crosses val="max"/>
        <c:crossBetween val="midCat"/>
      </c:valAx>
      <c:valAx>
        <c:axId val="-9765094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76495808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84342505967249E-2"/>
          <c:y val="0.13172622652937616"/>
          <c:w val="0.77228748845418715"/>
          <c:h val="0.61603353312179265"/>
        </c:manualLayout>
      </c:layout>
      <c:areaChart>
        <c:grouping val="standard"/>
        <c:varyColors val="0"/>
        <c:ser>
          <c:idx val="0"/>
          <c:order val="0"/>
          <c:tx>
            <c:strRef>
              <c:f>'20'!$B$28</c:f>
              <c:strCache>
                <c:ptCount val="1"/>
                <c:pt idx="0">
                  <c:v>crude oil net imports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alpha val="80000"/>
                </a:schemeClr>
              </a:solidFill>
            </a:ln>
          </c:spPr>
          <c:cat>
            <c:numRef>
              <c:f>'20'!$A$29:$A$124</c:f>
              <c:numCache>
                <c:formatCode>mmm\ yyyy</c:formatCode>
                <c:ptCount val="9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  <c:pt idx="94">
                  <c:v>45597</c:v>
                </c:pt>
                <c:pt idx="95">
                  <c:v>45627</c:v>
                </c:pt>
              </c:numCache>
            </c:numRef>
          </c:cat>
          <c:val>
            <c:numRef>
              <c:f>'20'!$B$29:$B$124</c:f>
              <c:numCache>
                <c:formatCode>0.00</c:formatCode>
                <c:ptCount val="96"/>
                <c:pt idx="0">
                  <c:v>7.7666180000000002</c:v>
                </c:pt>
                <c:pt idx="1">
                  <c:v>6.7309130000000001</c:v>
                </c:pt>
                <c:pt idx="2">
                  <c:v>7.2349480000000002</c:v>
                </c:pt>
                <c:pt idx="3">
                  <c:v>7.0765719999999996</c:v>
                </c:pt>
                <c:pt idx="4">
                  <c:v>7.3889500000000004</c:v>
                </c:pt>
                <c:pt idx="5">
                  <c:v>7.224145</c:v>
                </c:pt>
                <c:pt idx="6">
                  <c:v>6.9589410000000003</c:v>
                </c:pt>
                <c:pt idx="7">
                  <c:v>7.1055869999999999</c:v>
                </c:pt>
                <c:pt idx="8">
                  <c:v>5.860284</c:v>
                </c:pt>
                <c:pt idx="9">
                  <c:v>5.9607109999999999</c:v>
                </c:pt>
                <c:pt idx="10">
                  <c:v>6.1302180000000002</c:v>
                </c:pt>
                <c:pt idx="11">
                  <c:v>6.2600389999999999</c:v>
                </c:pt>
                <c:pt idx="12">
                  <c:v>6.6558380000000001</c:v>
                </c:pt>
                <c:pt idx="13">
                  <c:v>5.7626109999999997</c:v>
                </c:pt>
                <c:pt idx="14">
                  <c:v>5.650512</c:v>
                </c:pt>
                <c:pt idx="15">
                  <c:v>6.3342210000000003</c:v>
                </c:pt>
                <c:pt idx="16">
                  <c:v>5.7670110000000001</c:v>
                </c:pt>
                <c:pt idx="17">
                  <c:v>6.2085739999999996</c:v>
                </c:pt>
                <c:pt idx="18">
                  <c:v>5.6292080000000002</c:v>
                </c:pt>
                <c:pt idx="19">
                  <c:v>6.1302110000000001</c:v>
                </c:pt>
                <c:pt idx="20">
                  <c:v>5.578074</c:v>
                </c:pt>
                <c:pt idx="21">
                  <c:v>5.097556</c:v>
                </c:pt>
                <c:pt idx="22">
                  <c:v>5.1412800000000001</c:v>
                </c:pt>
                <c:pt idx="23">
                  <c:v>4.7062280000000003</c:v>
                </c:pt>
                <c:pt idx="24">
                  <c:v>4.9153419999999999</c:v>
                </c:pt>
                <c:pt idx="25">
                  <c:v>3.7550110000000001</c:v>
                </c:pt>
                <c:pt idx="26">
                  <c:v>4.1100700000000003</c:v>
                </c:pt>
                <c:pt idx="27">
                  <c:v>4.0878839999999999</c:v>
                </c:pt>
                <c:pt idx="28">
                  <c:v>4.1950570000000003</c:v>
                </c:pt>
                <c:pt idx="29">
                  <c:v>4.0522790000000004</c:v>
                </c:pt>
                <c:pt idx="30">
                  <c:v>4.232246</c:v>
                </c:pt>
                <c:pt idx="31">
                  <c:v>4.1892469999999999</c:v>
                </c:pt>
                <c:pt idx="32">
                  <c:v>3.3901720000000002</c:v>
                </c:pt>
                <c:pt idx="33">
                  <c:v>2.8297590000000001</c:v>
                </c:pt>
                <c:pt idx="34">
                  <c:v>2.737447</c:v>
                </c:pt>
                <c:pt idx="35">
                  <c:v>3.2964319999999998</c:v>
                </c:pt>
                <c:pt idx="36">
                  <c:v>3.0230760000000001</c:v>
                </c:pt>
                <c:pt idx="37">
                  <c:v>2.982148</c:v>
                </c:pt>
                <c:pt idx="38">
                  <c:v>2.6708349999999998</c:v>
                </c:pt>
                <c:pt idx="39">
                  <c:v>2.6369150000000001</c:v>
                </c:pt>
                <c:pt idx="40">
                  <c:v>2.909678</c:v>
                </c:pt>
                <c:pt idx="41">
                  <c:v>3.6455860000000002</c:v>
                </c:pt>
                <c:pt idx="42">
                  <c:v>2.563088</c:v>
                </c:pt>
                <c:pt idx="43">
                  <c:v>2.0084689999999998</c:v>
                </c:pt>
                <c:pt idx="44">
                  <c:v>2.1329419999999999</c:v>
                </c:pt>
                <c:pt idx="45">
                  <c:v>2.354301</c:v>
                </c:pt>
                <c:pt idx="46">
                  <c:v>2.7840889999999998</c:v>
                </c:pt>
                <c:pt idx="47">
                  <c:v>2.356258</c:v>
                </c:pt>
                <c:pt idx="48">
                  <c:v>2.61416</c:v>
                </c:pt>
                <c:pt idx="49">
                  <c:v>3.023647</c:v>
                </c:pt>
                <c:pt idx="50">
                  <c:v>3.0111910000000002</c:v>
                </c:pt>
                <c:pt idx="51">
                  <c:v>2.6442649999999999</c:v>
                </c:pt>
                <c:pt idx="52">
                  <c:v>2.9932609999999999</c:v>
                </c:pt>
                <c:pt idx="53">
                  <c:v>3.1933950000000002</c:v>
                </c:pt>
                <c:pt idx="54">
                  <c:v>3.6939479999999998</c:v>
                </c:pt>
                <c:pt idx="55">
                  <c:v>3.2441450000000001</c:v>
                </c:pt>
                <c:pt idx="56">
                  <c:v>3.991622</c:v>
                </c:pt>
                <c:pt idx="57">
                  <c:v>3.1922000000000001</c:v>
                </c:pt>
                <c:pt idx="58">
                  <c:v>3.19713</c:v>
                </c:pt>
                <c:pt idx="59">
                  <c:v>3.015787</c:v>
                </c:pt>
                <c:pt idx="60">
                  <c:v>3.0434760000000001</c:v>
                </c:pt>
                <c:pt idx="61">
                  <c:v>2.9154740000000001</c:v>
                </c:pt>
                <c:pt idx="62">
                  <c:v>3.2209500000000002</c:v>
                </c:pt>
                <c:pt idx="63">
                  <c:v>2.5548730000000002</c:v>
                </c:pt>
                <c:pt idx="64">
                  <c:v>2.8580450000000002</c:v>
                </c:pt>
                <c:pt idx="65">
                  <c:v>3.0194960000000002</c:v>
                </c:pt>
                <c:pt idx="66">
                  <c:v>2.9168850000000002</c:v>
                </c:pt>
                <c:pt idx="67">
                  <c:v>2.768659</c:v>
                </c:pt>
                <c:pt idx="68">
                  <c:v>2.553353</c:v>
                </c:pt>
                <c:pt idx="69">
                  <c:v>2.2373470000000002</c:v>
                </c:pt>
                <c:pt idx="70">
                  <c:v>2.1472720000000001</c:v>
                </c:pt>
                <c:pt idx="71">
                  <c:v>2.2279429999999998</c:v>
                </c:pt>
                <c:pt idx="72">
                  <c:v>2.7634940000000001</c:v>
                </c:pt>
                <c:pt idx="73">
                  <c:v>2.598357</c:v>
                </c:pt>
                <c:pt idx="74">
                  <c:v>1.4879910000000001</c:v>
                </c:pt>
                <c:pt idx="75">
                  <c:v>2.185184</c:v>
                </c:pt>
                <c:pt idx="76">
                  <c:v>2.6802800000000002</c:v>
                </c:pt>
                <c:pt idx="77">
                  <c:v>2.6731959999999999</c:v>
                </c:pt>
                <c:pt idx="78">
                  <c:v>2.7532580645000002</c:v>
                </c:pt>
                <c:pt idx="79">
                  <c:v>2.4868709676999998</c:v>
                </c:pt>
                <c:pt idx="80">
                  <c:v>2.6189740000000001</c:v>
                </c:pt>
                <c:pt idx="81">
                  <c:v>2.4051900000000002</c:v>
                </c:pt>
                <c:pt idx="82">
                  <c:v>2.5815299999999999</c:v>
                </c:pt>
                <c:pt idx="83">
                  <c:v>2.4553539999999998</c:v>
                </c:pt>
                <c:pt idx="84">
                  <c:v>2.3747690000000001</c:v>
                </c:pt>
                <c:pt idx="85">
                  <c:v>1.85019</c:v>
                </c:pt>
                <c:pt idx="86">
                  <c:v>2.4308830000000001</c:v>
                </c:pt>
                <c:pt idx="87">
                  <c:v>2.4777049999999998</c:v>
                </c:pt>
                <c:pt idx="88">
                  <c:v>2.6385730000000001</c:v>
                </c:pt>
                <c:pt idx="89">
                  <c:v>2.7511899999999998</c:v>
                </c:pt>
                <c:pt idx="90">
                  <c:v>2.7001599999999999</c:v>
                </c:pt>
                <c:pt idx="91">
                  <c:v>2.7403529999999998</c:v>
                </c:pt>
                <c:pt idx="92">
                  <c:v>2.4813550000000002</c:v>
                </c:pt>
                <c:pt idx="93">
                  <c:v>2.0987269999999998</c:v>
                </c:pt>
                <c:pt idx="94">
                  <c:v>2.0382359999999999</c:v>
                </c:pt>
                <c:pt idx="95">
                  <c:v>1.7573810000000001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8-4FB8-9DCB-E8E45DF13D4F}"/>
            </c:ext>
          </c:extLst>
        </c:ser>
        <c:ser>
          <c:idx val="1"/>
          <c:order val="1"/>
          <c:tx>
            <c:strRef>
              <c:f>'20'!$C$28</c:f>
              <c:strCache>
                <c:ptCount val="1"/>
                <c:pt idx="0">
                  <c:v>product net imports</c:v>
                </c:pt>
              </c:strCache>
            </c:strRef>
          </c:tx>
          <c:spPr>
            <a:solidFill>
              <a:schemeClr val="accent3"/>
            </a:solidFill>
          </c:spPr>
          <c:cat>
            <c:numRef>
              <c:f>'20'!$A$29:$A$124</c:f>
              <c:numCache>
                <c:formatCode>mmm\ yyyy</c:formatCode>
                <c:ptCount val="9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  <c:pt idx="94">
                  <c:v>45597</c:v>
                </c:pt>
                <c:pt idx="95">
                  <c:v>45627</c:v>
                </c:pt>
              </c:numCache>
            </c:numRef>
          </c:cat>
          <c:val>
            <c:numRef>
              <c:f>'20'!$C$29:$C$124</c:f>
              <c:numCache>
                <c:formatCode>0.00</c:formatCode>
                <c:ptCount val="96"/>
                <c:pt idx="0">
                  <c:v>-2.6661109999999999</c:v>
                </c:pt>
                <c:pt idx="1">
                  <c:v>-3.1582150000000002</c:v>
                </c:pt>
                <c:pt idx="2">
                  <c:v>-3.105165</c:v>
                </c:pt>
                <c:pt idx="3">
                  <c:v>-3.0317310000000002</c:v>
                </c:pt>
                <c:pt idx="4">
                  <c:v>-2.8913929999999999</c:v>
                </c:pt>
                <c:pt idx="5">
                  <c:v>-3.1508319999999999</c:v>
                </c:pt>
                <c:pt idx="6">
                  <c:v>-3.2961429999999998</c:v>
                </c:pt>
                <c:pt idx="7">
                  <c:v>-2.6586500000000002</c:v>
                </c:pt>
                <c:pt idx="8">
                  <c:v>-2.3966509999999999</c:v>
                </c:pt>
                <c:pt idx="9">
                  <c:v>-3.3061910000000001</c:v>
                </c:pt>
                <c:pt idx="10">
                  <c:v>-3.3980320000000002</c:v>
                </c:pt>
                <c:pt idx="11">
                  <c:v>-3.4608680000000001</c:v>
                </c:pt>
                <c:pt idx="12">
                  <c:v>-2.836776</c:v>
                </c:pt>
                <c:pt idx="13">
                  <c:v>-3.0839750000000001</c:v>
                </c:pt>
                <c:pt idx="14">
                  <c:v>-3.1652140000000002</c:v>
                </c:pt>
                <c:pt idx="15">
                  <c:v>-3.7562679999999999</c:v>
                </c:pt>
                <c:pt idx="16">
                  <c:v>-3.2573479999999999</c:v>
                </c:pt>
                <c:pt idx="17">
                  <c:v>-3.3062520000000002</c:v>
                </c:pt>
                <c:pt idx="18">
                  <c:v>-3.3985970000000001</c:v>
                </c:pt>
                <c:pt idx="19">
                  <c:v>-2.860268</c:v>
                </c:pt>
                <c:pt idx="20">
                  <c:v>-3.104088</c:v>
                </c:pt>
                <c:pt idx="21">
                  <c:v>-3.6407959999999999</c:v>
                </c:pt>
                <c:pt idx="22">
                  <c:v>-4.1498689999999998</c:v>
                </c:pt>
                <c:pt idx="23">
                  <c:v>-3.9866389999999998</c:v>
                </c:pt>
                <c:pt idx="24">
                  <c:v>-3.1295500000000001</c:v>
                </c:pt>
                <c:pt idx="25">
                  <c:v>-3.3028339999999998</c:v>
                </c:pt>
                <c:pt idx="26">
                  <c:v>-3.1507390000000002</c:v>
                </c:pt>
                <c:pt idx="27">
                  <c:v>-2.945309</c:v>
                </c:pt>
                <c:pt idx="28">
                  <c:v>-2.5401090000000002</c:v>
                </c:pt>
                <c:pt idx="29">
                  <c:v>-3.3317860000000001</c:v>
                </c:pt>
                <c:pt idx="30">
                  <c:v>-2.715535</c:v>
                </c:pt>
                <c:pt idx="31">
                  <c:v>-3.2402739999999999</c:v>
                </c:pt>
                <c:pt idx="32">
                  <c:v>-3.3502230000000002</c:v>
                </c:pt>
                <c:pt idx="33">
                  <c:v>-3.2699180000000001</c:v>
                </c:pt>
                <c:pt idx="34">
                  <c:v>-3.3755090000000001</c:v>
                </c:pt>
                <c:pt idx="35">
                  <c:v>-3.4677169999999999</c:v>
                </c:pt>
                <c:pt idx="36">
                  <c:v>-3.6716920000000002</c:v>
                </c:pt>
                <c:pt idx="37">
                  <c:v>-4.0899299999999998</c:v>
                </c:pt>
                <c:pt idx="38">
                  <c:v>-3.832465</c:v>
                </c:pt>
                <c:pt idx="39">
                  <c:v>-3.7493560000000001</c:v>
                </c:pt>
                <c:pt idx="40">
                  <c:v>-2.2593079999999999</c:v>
                </c:pt>
                <c:pt idx="41">
                  <c:v>-2.886002</c:v>
                </c:pt>
                <c:pt idx="42">
                  <c:v>-3.2021649999999999</c:v>
                </c:pt>
                <c:pt idx="43">
                  <c:v>-3.108949</c:v>
                </c:pt>
                <c:pt idx="44">
                  <c:v>-2.8891800000000001</c:v>
                </c:pt>
                <c:pt idx="45">
                  <c:v>-3.3675190000000002</c:v>
                </c:pt>
                <c:pt idx="46">
                  <c:v>-3.0812469999999998</c:v>
                </c:pt>
                <c:pt idx="47">
                  <c:v>-3.5419290000000001</c:v>
                </c:pt>
                <c:pt idx="48">
                  <c:v>-3.1148169999999999</c:v>
                </c:pt>
                <c:pt idx="49">
                  <c:v>-2.6669429999999998</c:v>
                </c:pt>
                <c:pt idx="50">
                  <c:v>-2.5800679999999998</c:v>
                </c:pt>
                <c:pt idx="51">
                  <c:v>-3.084886</c:v>
                </c:pt>
                <c:pt idx="52">
                  <c:v>-2.8951020000000001</c:v>
                </c:pt>
                <c:pt idx="53">
                  <c:v>-3.2497189999999998</c:v>
                </c:pt>
                <c:pt idx="54">
                  <c:v>-3.3261409999999998</c:v>
                </c:pt>
                <c:pt idx="55">
                  <c:v>-3.396852</c:v>
                </c:pt>
                <c:pt idx="56">
                  <c:v>-2.8294700000000002</c:v>
                </c:pt>
                <c:pt idx="57">
                  <c:v>-3.282238</c:v>
                </c:pt>
                <c:pt idx="58">
                  <c:v>-3.90747</c:v>
                </c:pt>
                <c:pt idx="59">
                  <c:v>-4.176539</c:v>
                </c:pt>
                <c:pt idx="60">
                  <c:v>-3.556521</c:v>
                </c:pt>
                <c:pt idx="61">
                  <c:v>-3.19373</c:v>
                </c:pt>
                <c:pt idx="62">
                  <c:v>-3.8422109999999998</c:v>
                </c:pt>
                <c:pt idx="63">
                  <c:v>-3.9724819999999998</c:v>
                </c:pt>
                <c:pt idx="64">
                  <c:v>-3.8886780000000001</c:v>
                </c:pt>
                <c:pt idx="65">
                  <c:v>-4.1925840000000001</c:v>
                </c:pt>
                <c:pt idx="66">
                  <c:v>-3.848052</c:v>
                </c:pt>
                <c:pt idx="67">
                  <c:v>-4.1486910000000004</c:v>
                </c:pt>
                <c:pt idx="68">
                  <c:v>-4.3784879999999999</c:v>
                </c:pt>
                <c:pt idx="69">
                  <c:v>-3.667081</c:v>
                </c:pt>
                <c:pt idx="70">
                  <c:v>-3.7840470000000002</c:v>
                </c:pt>
                <c:pt idx="71">
                  <c:v>-4.236567</c:v>
                </c:pt>
                <c:pt idx="72">
                  <c:v>-3.7278989999999999</c:v>
                </c:pt>
                <c:pt idx="73">
                  <c:v>-3.441754</c:v>
                </c:pt>
                <c:pt idx="74">
                  <c:v>-4.5225799999999996</c:v>
                </c:pt>
                <c:pt idx="75">
                  <c:v>-3.496883</c:v>
                </c:pt>
                <c:pt idx="76">
                  <c:v>-3.780233</c:v>
                </c:pt>
                <c:pt idx="77">
                  <c:v>-3.8647170000000002</c:v>
                </c:pt>
                <c:pt idx="78">
                  <c:v>-4.7478851703</c:v>
                </c:pt>
                <c:pt idx="79">
                  <c:v>-4.5125170854999999</c:v>
                </c:pt>
                <c:pt idx="80">
                  <c:v>-3.791668</c:v>
                </c:pt>
                <c:pt idx="81">
                  <c:v>-3.9386060000000001</c:v>
                </c:pt>
                <c:pt idx="82">
                  <c:v>-4.3027379999999997</c:v>
                </c:pt>
                <c:pt idx="83">
                  <c:v>-4.637956</c:v>
                </c:pt>
                <c:pt idx="84">
                  <c:v>-3.9605920000000001</c:v>
                </c:pt>
                <c:pt idx="85">
                  <c:v>-4.0517089999999998</c:v>
                </c:pt>
                <c:pt idx="86">
                  <c:v>-4.0648039999999996</c:v>
                </c:pt>
                <c:pt idx="87">
                  <c:v>-3.9876399999999999</c:v>
                </c:pt>
                <c:pt idx="88">
                  <c:v>-3.790365</c:v>
                </c:pt>
                <c:pt idx="89">
                  <c:v>-4.3523180000000004</c:v>
                </c:pt>
                <c:pt idx="90">
                  <c:v>-4.3343610000000004</c:v>
                </c:pt>
                <c:pt idx="91">
                  <c:v>-4.1543270000000003</c:v>
                </c:pt>
                <c:pt idx="92">
                  <c:v>-4.2729179999999998</c:v>
                </c:pt>
                <c:pt idx="93">
                  <c:v>-4.3264740000000002</c:v>
                </c:pt>
                <c:pt idx="94">
                  <c:v>-4.2476570000000002</c:v>
                </c:pt>
                <c:pt idx="95">
                  <c:v>-4.5727599999999997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8-4FB8-9DCB-E8E45DF13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6502336"/>
        <c:axId val="-976509952"/>
      </c:areaChart>
      <c:lineChart>
        <c:grouping val="standard"/>
        <c:varyColors val="0"/>
        <c:ser>
          <c:idx val="2"/>
          <c:order val="2"/>
          <c:tx>
            <c:strRef>
              <c:f>'20'!$E$28</c:f>
              <c:strCache>
                <c:ptCount val="1"/>
                <c:pt idx="0">
                  <c:v>total net imports 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'20'!$A$29:$A$124</c:f>
              <c:numCache>
                <c:formatCode>mmm\ yyyy</c:formatCode>
                <c:ptCount val="9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  <c:pt idx="94">
                  <c:v>45597</c:v>
                </c:pt>
                <c:pt idx="95">
                  <c:v>45627</c:v>
                </c:pt>
              </c:numCache>
            </c:numRef>
          </c:cat>
          <c:val>
            <c:numRef>
              <c:f>'20'!$E$29:$E$124</c:f>
              <c:numCache>
                <c:formatCode>0.00</c:formatCode>
                <c:ptCount val="96"/>
                <c:pt idx="0">
                  <c:v>5.1005070000000003</c:v>
                </c:pt>
                <c:pt idx="1">
                  <c:v>3.5726979999999999</c:v>
                </c:pt>
                <c:pt idx="2">
                  <c:v>4.1297829999999998</c:v>
                </c:pt>
                <c:pt idx="3">
                  <c:v>4.0448409999999999</c:v>
                </c:pt>
                <c:pt idx="4">
                  <c:v>4.4975570000000005</c:v>
                </c:pt>
                <c:pt idx="5">
                  <c:v>4.0733130000000006</c:v>
                </c:pt>
                <c:pt idx="6">
                  <c:v>3.6627980000000004</c:v>
                </c:pt>
                <c:pt idx="7">
                  <c:v>4.4469370000000001</c:v>
                </c:pt>
                <c:pt idx="8">
                  <c:v>3.4636330000000002</c:v>
                </c:pt>
                <c:pt idx="9">
                  <c:v>2.6545199999999998</c:v>
                </c:pt>
                <c:pt idx="10">
                  <c:v>2.732186</c:v>
                </c:pt>
                <c:pt idx="11">
                  <c:v>2.7991709999999999</c:v>
                </c:pt>
                <c:pt idx="12">
                  <c:v>3.8190620000000002</c:v>
                </c:pt>
                <c:pt idx="13">
                  <c:v>2.6786359999999996</c:v>
                </c:pt>
                <c:pt idx="14">
                  <c:v>2.4852979999999998</c:v>
                </c:pt>
                <c:pt idx="15">
                  <c:v>2.5779530000000004</c:v>
                </c:pt>
                <c:pt idx="16">
                  <c:v>2.5096630000000002</c:v>
                </c:pt>
                <c:pt idx="17">
                  <c:v>2.9023219999999994</c:v>
                </c:pt>
                <c:pt idx="18">
                  <c:v>2.2306110000000001</c:v>
                </c:pt>
                <c:pt idx="19">
                  <c:v>3.269943</c:v>
                </c:pt>
                <c:pt idx="20">
                  <c:v>2.473986</c:v>
                </c:pt>
                <c:pt idx="21">
                  <c:v>1.4567600000000001</c:v>
                </c:pt>
                <c:pt idx="22">
                  <c:v>0.99141100000000026</c:v>
                </c:pt>
                <c:pt idx="23">
                  <c:v>0.71958900000000048</c:v>
                </c:pt>
                <c:pt idx="24">
                  <c:v>1.7857919999999998</c:v>
                </c:pt>
                <c:pt idx="25">
                  <c:v>0.45217700000000027</c:v>
                </c:pt>
                <c:pt idx="26">
                  <c:v>0.95933100000000016</c:v>
                </c:pt>
                <c:pt idx="27">
                  <c:v>1.1425749999999999</c:v>
                </c:pt>
                <c:pt idx="28">
                  <c:v>1.6549480000000001</c:v>
                </c:pt>
                <c:pt idx="29">
                  <c:v>0.72049300000000027</c:v>
                </c:pt>
                <c:pt idx="30">
                  <c:v>1.5167109999999999</c:v>
                </c:pt>
                <c:pt idx="31">
                  <c:v>0.94897300000000007</c:v>
                </c:pt>
                <c:pt idx="32">
                  <c:v>3.9949000000000012E-2</c:v>
                </c:pt>
                <c:pt idx="33">
                  <c:v>-0.44015899999999997</c:v>
                </c:pt>
                <c:pt idx="34">
                  <c:v>-0.63806200000000013</c:v>
                </c:pt>
                <c:pt idx="35">
                  <c:v>-0.17128500000000013</c:v>
                </c:pt>
                <c:pt idx="36">
                  <c:v>-0.64861600000000008</c:v>
                </c:pt>
                <c:pt idx="37">
                  <c:v>-1.1077819999999998</c:v>
                </c:pt>
                <c:pt idx="38">
                  <c:v>-1.1616300000000002</c:v>
                </c:pt>
                <c:pt idx="39">
                  <c:v>-1.112441</c:v>
                </c:pt>
                <c:pt idx="40">
                  <c:v>0.65037000000000011</c:v>
                </c:pt>
                <c:pt idx="41">
                  <c:v>0.75958400000000026</c:v>
                </c:pt>
                <c:pt idx="42">
                  <c:v>-0.6390769999999999</c:v>
                </c:pt>
                <c:pt idx="43">
                  <c:v>-1.1004800000000001</c:v>
                </c:pt>
                <c:pt idx="44">
                  <c:v>-0.75623800000000019</c:v>
                </c:pt>
                <c:pt idx="45">
                  <c:v>-1.0132180000000002</c:v>
                </c:pt>
                <c:pt idx="46">
                  <c:v>-0.29715800000000003</c:v>
                </c:pt>
                <c:pt idx="47">
                  <c:v>-1.1856710000000001</c:v>
                </c:pt>
                <c:pt idx="48">
                  <c:v>-0.50065699999999991</c:v>
                </c:pt>
                <c:pt idx="49">
                  <c:v>0.35670400000000013</c:v>
                </c:pt>
                <c:pt idx="50">
                  <c:v>0.43112300000000037</c:v>
                </c:pt>
                <c:pt idx="51">
                  <c:v>-0.44062100000000015</c:v>
                </c:pt>
                <c:pt idx="52">
                  <c:v>9.8158999999999885E-2</c:v>
                </c:pt>
                <c:pt idx="53">
                  <c:v>-5.6323999999999597E-2</c:v>
                </c:pt>
                <c:pt idx="54">
                  <c:v>0.367807</c:v>
                </c:pt>
                <c:pt idx="55">
                  <c:v>-0.15270699999999993</c:v>
                </c:pt>
                <c:pt idx="56">
                  <c:v>1.1621519999999999</c:v>
                </c:pt>
                <c:pt idx="57">
                  <c:v>-9.003799999999984E-2</c:v>
                </c:pt>
                <c:pt idx="58">
                  <c:v>-0.71033999999999997</c:v>
                </c:pt>
                <c:pt idx="59">
                  <c:v>-1.160752</c:v>
                </c:pt>
                <c:pt idx="60">
                  <c:v>-0.51304499999999997</c:v>
                </c:pt>
                <c:pt idx="61">
                  <c:v>-0.27825599999999984</c:v>
                </c:pt>
                <c:pt idx="62">
                  <c:v>-0.62126099999999962</c:v>
                </c:pt>
                <c:pt idx="63">
                  <c:v>-1.4176089999999997</c:v>
                </c:pt>
                <c:pt idx="64">
                  <c:v>-1.0306329999999999</c:v>
                </c:pt>
                <c:pt idx="65">
                  <c:v>-1.1730879999999999</c:v>
                </c:pt>
                <c:pt idx="66">
                  <c:v>-0.93116699999999986</c:v>
                </c:pt>
                <c:pt idx="67">
                  <c:v>-1.3800320000000004</c:v>
                </c:pt>
                <c:pt idx="68">
                  <c:v>-1.825135</c:v>
                </c:pt>
                <c:pt idx="69">
                  <c:v>-1.4297339999999998</c:v>
                </c:pt>
                <c:pt idx="70">
                  <c:v>-1.6367750000000001</c:v>
                </c:pt>
                <c:pt idx="71">
                  <c:v>-2.0086240000000002</c:v>
                </c:pt>
                <c:pt idx="72">
                  <c:v>-0.96440499999999973</c:v>
                </c:pt>
                <c:pt idx="73">
                  <c:v>-0.84339699999999995</c:v>
                </c:pt>
                <c:pt idx="74">
                  <c:v>-3.0345889999999995</c:v>
                </c:pt>
                <c:pt idx="75">
                  <c:v>-1.3116989999999999</c:v>
                </c:pt>
                <c:pt idx="76">
                  <c:v>-1.0999529999999997</c:v>
                </c:pt>
                <c:pt idx="77">
                  <c:v>-1.1915210000000003</c:v>
                </c:pt>
                <c:pt idx="78">
                  <c:v>-1.9946271057999998</c:v>
                </c:pt>
                <c:pt idx="79">
                  <c:v>-2.0256461178</c:v>
                </c:pt>
                <c:pt idx="80">
                  <c:v>-1.1726939999999999</c:v>
                </c:pt>
                <c:pt idx="81">
                  <c:v>-1.5334159999999999</c:v>
                </c:pt>
                <c:pt idx="82">
                  <c:v>-1.7212079999999998</c:v>
                </c:pt>
                <c:pt idx="83">
                  <c:v>-2.1826020000000002</c:v>
                </c:pt>
                <c:pt idx="84">
                  <c:v>-1.585823</c:v>
                </c:pt>
                <c:pt idx="85">
                  <c:v>-2.2015189999999998</c:v>
                </c:pt>
                <c:pt idx="86">
                  <c:v>-1.6339209999999995</c:v>
                </c:pt>
                <c:pt idx="87">
                  <c:v>-1.509935</c:v>
                </c:pt>
                <c:pt idx="88">
                  <c:v>-1.1517919999999999</c:v>
                </c:pt>
                <c:pt idx="89">
                  <c:v>-1.6011280000000006</c:v>
                </c:pt>
                <c:pt idx="90">
                  <c:v>-1.6342010000000005</c:v>
                </c:pt>
                <c:pt idx="91">
                  <c:v>-1.4139740000000005</c:v>
                </c:pt>
                <c:pt idx="92">
                  <c:v>-1.7915629999999996</c:v>
                </c:pt>
                <c:pt idx="93">
                  <c:v>-2.2277470000000004</c:v>
                </c:pt>
                <c:pt idx="94">
                  <c:v>-2.2094210000000003</c:v>
                </c:pt>
                <c:pt idx="95">
                  <c:v>-2.8153789999999996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8-4FB8-9DCB-E8E45DF13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6502336"/>
        <c:axId val="-976509952"/>
      </c:lineChart>
      <c:scatterChart>
        <c:scatterStyle val="lineMarker"/>
        <c:varyColors val="0"/>
        <c:ser>
          <c:idx val="3"/>
          <c:order val="3"/>
          <c:tx>
            <c:strRef>
              <c:f>'20'!$B$129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38-4FB8-9DCB-E8E45DF13D4F}"/>
                </c:ext>
              </c:extLst>
            </c:dLbl>
            <c:dLbl>
              <c:idx val="1"/>
              <c:layout>
                <c:manualLayout>
                  <c:x val="1.1343155276322167E-2"/>
                  <c:y val="3.953586398715085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38-4FB8-9DCB-E8E45DF13D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'20'!$A$130:$A$131</c:f>
              <c:numCache>
                <c:formatCode>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'20'!$B$130:$B$131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38-4FB8-9DCB-E8E45DF13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6499072"/>
        <c:axId val="-976508320"/>
      </c:scatterChart>
      <c:dateAx>
        <c:axId val="-9765023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 yyyy" sourceLinked="0"/>
        <c:majorTickMark val="cross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6509952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976509952"/>
        <c:scaling>
          <c:orientation val="minMax"/>
          <c:max val="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976502336"/>
        <c:crosses val="autoZero"/>
        <c:crossBetween val="between"/>
      </c:valAx>
      <c:valAx>
        <c:axId val="-976499072"/>
        <c:scaling>
          <c:orientation val="minMax"/>
          <c:max val="96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976508320"/>
        <c:crosses val="max"/>
        <c:crossBetween val="midCat"/>
      </c:valAx>
      <c:valAx>
        <c:axId val="-9765083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76499072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67385913777354E-2"/>
          <c:y val="0.13718087600446249"/>
          <c:w val="0.8089502762430939"/>
          <c:h val="0.6832504971786124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'21'!$B$26</c:f>
              <c:strCache>
                <c:ptCount val="1"/>
                <c:pt idx="0">
                  <c:v>propane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'21'!$C$25:$X$25</c:f>
              <c:numCache>
                <c:formatCode>General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'21'!$C$26:$X$26</c:f>
              <c:numCache>
                <c:formatCode>0.00</c:formatCode>
                <c:ptCount val="22"/>
                <c:pt idx="0">
                  <c:v>9.0456027396999997E-2</c:v>
                </c:pt>
                <c:pt idx="1">
                  <c:v>0.13054520548000001</c:v>
                </c:pt>
                <c:pt idx="2">
                  <c:v>0.18103860383000001</c:v>
                </c:pt>
                <c:pt idx="3">
                  <c:v>0.19568473973</c:v>
                </c:pt>
                <c:pt idx="4">
                  <c:v>0.18233403288</c:v>
                </c:pt>
                <c:pt idx="5">
                  <c:v>0.13933212603</c:v>
                </c:pt>
                <c:pt idx="6">
                  <c:v>0.13245945081999999</c:v>
                </c:pt>
                <c:pt idx="7">
                  <c:v>6.2311679452000002E-2</c:v>
                </c:pt>
                <c:pt idx="8">
                  <c:v>1.1957958903999999E-2</c:v>
                </c:pt>
                <c:pt idx="9">
                  <c:v>-1.4400073972999999E-2</c:v>
                </c:pt>
                <c:pt idx="10">
                  <c:v>-5.4726661202000003E-2</c:v>
                </c:pt>
                <c:pt idx="11">
                  <c:v>-0.17501173425</c:v>
                </c:pt>
                <c:pt idx="12">
                  <c:v>-0.31520097260000002</c:v>
                </c:pt>
                <c:pt idx="13">
                  <c:v>-0.4912113863</c:v>
                </c:pt>
                <c:pt idx="14">
                  <c:v>-0.65689627321999999</c:v>
                </c:pt>
                <c:pt idx="15">
                  <c:v>-0.75761447671000004</c:v>
                </c:pt>
                <c:pt idx="16">
                  <c:v>-0.79254433699000004</c:v>
                </c:pt>
                <c:pt idx="17">
                  <c:v>-0.94905866848999998</c:v>
                </c:pt>
                <c:pt idx="18">
                  <c:v>-1.1357285792</c:v>
                </c:pt>
                <c:pt idx="19">
                  <c:v>-1.1984581342</c:v>
                </c:pt>
                <c:pt idx="20">
                  <c:v>-1.2717028136999999</c:v>
                </c:pt>
                <c:pt idx="21">
                  <c:v>-1.4096020329000001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4-4EE2-BA2A-B68AD027F3AD}"/>
            </c:ext>
          </c:extLst>
        </c:ser>
        <c:ser>
          <c:idx val="2"/>
          <c:order val="1"/>
          <c:tx>
            <c:strRef>
              <c:f>'21'!$B$27</c:f>
              <c:strCache>
                <c:ptCount val="1"/>
                <c:pt idx="0">
                  <c:v>ethane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'21'!$C$25:$X$25</c:f>
              <c:numCache>
                <c:formatCode>General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'21'!$C$27:$X$27</c:f>
              <c:numCache>
                <c:formatCode>0.00</c:formatCode>
                <c:ptCount val="22"/>
                <c:pt idx="0">
                  <c:v>0</c:v>
                </c:pt>
                <c:pt idx="1">
                  <c:v>2.5205479452000001E-4</c:v>
                </c:pt>
                <c:pt idx="2">
                  <c:v>4.0382786885000002E-4</c:v>
                </c:pt>
                <c:pt idx="3">
                  <c:v>6.3250958904E-4</c:v>
                </c:pt>
                <c:pt idx="4">
                  <c:v>4.1865753424999999E-4</c:v>
                </c:pt>
                <c:pt idx="5">
                  <c:v>3.2271780822000002E-4</c:v>
                </c:pt>
                <c:pt idx="6">
                  <c:v>3.3015027321999998E-4</c:v>
                </c:pt>
                <c:pt idx="7">
                  <c:v>3.5024383561999998E-4</c:v>
                </c:pt>
                <c:pt idx="8">
                  <c:v>3.6975890411000001E-4</c:v>
                </c:pt>
                <c:pt idx="9">
                  <c:v>3.2614520548E-4</c:v>
                </c:pt>
                <c:pt idx="10">
                  <c:v>3.1421311475000001E-4</c:v>
                </c:pt>
                <c:pt idx="11">
                  <c:v>3.3705205479000002E-4</c:v>
                </c:pt>
                <c:pt idx="12">
                  <c:v>-3.7509539725999998E-2</c:v>
                </c:pt>
                <c:pt idx="13">
                  <c:v>-6.4611095889999998E-2</c:v>
                </c:pt>
                <c:pt idx="14">
                  <c:v>-9.4826969945000006E-2</c:v>
                </c:pt>
                <c:pt idx="15">
                  <c:v>-0.17759438082000001</c:v>
                </c:pt>
                <c:pt idx="16">
                  <c:v>-0.25591668766999998</c:v>
                </c:pt>
                <c:pt idx="17">
                  <c:v>-0.27696658355999998</c:v>
                </c:pt>
                <c:pt idx="18">
                  <c:v>-0.27068763115</c:v>
                </c:pt>
                <c:pt idx="19">
                  <c:v>-0.36927176711999998</c:v>
                </c:pt>
                <c:pt idx="20">
                  <c:v>-0.41886086574999998</c:v>
                </c:pt>
                <c:pt idx="21">
                  <c:v>-0.48308091424999999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EE2-BA2A-B68AD027F3AD}"/>
            </c:ext>
          </c:extLst>
        </c:ser>
        <c:ser>
          <c:idx val="3"/>
          <c:order val="2"/>
          <c:tx>
            <c:strRef>
              <c:f>'21'!$B$29</c:f>
              <c:strCache>
                <c:ptCount val="1"/>
                <c:pt idx="0">
                  <c:v>natural gasoline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'21'!$C$25:$X$25</c:f>
              <c:numCache>
                <c:formatCode>General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'21'!$C$29:$X$29</c:f>
              <c:numCache>
                <c:formatCode>0.00</c:formatCode>
                <c:ptCount val="22"/>
                <c:pt idx="0">
                  <c:v>1.5747345204999999E-2</c:v>
                </c:pt>
                <c:pt idx="1">
                  <c:v>4.3139224657999999E-2</c:v>
                </c:pt>
                <c:pt idx="2">
                  <c:v>4.0103338798000002E-2</c:v>
                </c:pt>
                <c:pt idx="3">
                  <c:v>4.0064265752999997E-2</c:v>
                </c:pt>
                <c:pt idx="4">
                  <c:v>1.5807350684999999E-2</c:v>
                </c:pt>
                <c:pt idx="5">
                  <c:v>1.5858863014E-2</c:v>
                </c:pt>
                <c:pt idx="6">
                  <c:v>-1.2047642076999999E-2</c:v>
                </c:pt>
                <c:pt idx="7">
                  <c:v>-2.748810137E-2</c:v>
                </c:pt>
                <c:pt idx="8">
                  <c:v>-6.2864821917999998E-3</c:v>
                </c:pt>
                <c:pt idx="9">
                  <c:v>-5.2482635616000001E-2</c:v>
                </c:pt>
                <c:pt idx="10">
                  <c:v>-8.8676674863000002E-2</c:v>
                </c:pt>
                <c:pt idx="11">
                  <c:v>-0.10312920822</c:v>
                </c:pt>
                <c:pt idx="12">
                  <c:v>-0.15163440274000001</c:v>
                </c:pt>
                <c:pt idx="13">
                  <c:v>-0.17159646848999999</c:v>
                </c:pt>
                <c:pt idx="14">
                  <c:v>-0.18785296721</c:v>
                </c:pt>
                <c:pt idx="15">
                  <c:v>-0.16575204658000001</c:v>
                </c:pt>
                <c:pt idx="16">
                  <c:v>-0.18254033424999999</c:v>
                </c:pt>
                <c:pt idx="17">
                  <c:v>-0.17101643835999999</c:v>
                </c:pt>
                <c:pt idx="18">
                  <c:v>-0.19168844262000001</c:v>
                </c:pt>
                <c:pt idx="19">
                  <c:v>-0.19633565753000001</c:v>
                </c:pt>
                <c:pt idx="20">
                  <c:v>-0.17136379726000001</c:v>
                </c:pt>
                <c:pt idx="21">
                  <c:v>-0.11956859397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4-4EE2-BA2A-B68AD027F3AD}"/>
            </c:ext>
          </c:extLst>
        </c:ser>
        <c:ser>
          <c:idx val="4"/>
          <c:order val="3"/>
          <c:tx>
            <c:strRef>
              <c:f>'21'!$B$28</c:f>
              <c:strCache>
                <c:ptCount val="1"/>
                <c:pt idx="0">
                  <c:v>butanes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'21'!$C$25:$X$25</c:f>
              <c:numCache>
                <c:formatCode>General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'21'!$C$28:$X$28</c:f>
              <c:numCache>
                <c:formatCode>0.00</c:formatCode>
                <c:ptCount val="22"/>
                <c:pt idx="0">
                  <c:v>2.5012443836000001E-2</c:v>
                </c:pt>
                <c:pt idx="1">
                  <c:v>3.8761643835999997E-2</c:v>
                </c:pt>
                <c:pt idx="2">
                  <c:v>3.8184125683000003E-2</c:v>
                </c:pt>
                <c:pt idx="3">
                  <c:v>7.8523120547999994E-2</c:v>
                </c:pt>
                <c:pt idx="4">
                  <c:v>9.3106786301E-2</c:v>
                </c:pt>
                <c:pt idx="5">
                  <c:v>5.0729624658000003E-2</c:v>
                </c:pt>
                <c:pt idx="6">
                  <c:v>5.3002699453999998E-2</c:v>
                </c:pt>
                <c:pt idx="7">
                  <c:v>1.9929290411E-2</c:v>
                </c:pt>
                <c:pt idx="8">
                  <c:v>8.9496931506999992E-3</c:v>
                </c:pt>
                <c:pt idx="9">
                  <c:v>4.8309589041000003E-4</c:v>
                </c:pt>
                <c:pt idx="10">
                  <c:v>-1.3427868852E-3</c:v>
                </c:pt>
                <c:pt idx="11">
                  <c:v>-8.9113945205000003E-3</c:v>
                </c:pt>
                <c:pt idx="12">
                  <c:v>-5.6082010958999999E-2</c:v>
                </c:pt>
                <c:pt idx="13">
                  <c:v>-8.3071605478999999E-2</c:v>
                </c:pt>
                <c:pt idx="14">
                  <c:v>-9.1469770492000002E-2</c:v>
                </c:pt>
                <c:pt idx="15">
                  <c:v>-0.10744454795</c:v>
                </c:pt>
                <c:pt idx="16">
                  <c:v>-0.17350081096</c:v>
                </c:pt>
                <c:pt idx="17">
                  <c:v>-0.22629719726</c:v>
                </c:pt>
                <c:pt idx="18">
                  <c:v>-0.32320968851999998</c:v>
                </c:pt>
                <c:pt idx="19">
                  <c:v>-0.37169570684999997</c:v>
                </c:pt>
                <c:pt idx="20">
                  <c:v>-0.37326026026999998</c:v>
                </c:pt>
                <c:pt idx="21">
                  <c:v>-0.45018721479000001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4-4EE2-BA2A-B68AD027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-975124704"/>
        <c:axId val="-975121440"/>
      </c:barChart>
      <c:lineChart>
        <c:grouping val="standard"/>
        <c:varyColors val="0"/>
        <c:ser>
          <c:idx val="0"/>
          <c:order val="4"/>
          <c:tx>
            <c:strRef>
              <c:f>'21'!$B$30</c:f>
              <c:strCache>
                <c:ptCount val="1"/>
                <c:pt idx="0">
                  <c:v>net trade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tx1"/>
              </a:solidFill>
              <a:ln w="9525" cap="flat">
                <a:solidFill>
                  <a:schemeClr val="tx1"/>
                </a:solidFill>
              </a:ln>
              <a:effectLst/>
            </c:spPr>
          </c:marker>
          <c:cat>
            <c:numRef>
              <c:f>'21'!$C$25:$X$25</c:f>
              <c:numCache>
                <c:formatCode>General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'21'!$C$30:$X$30</c:f>
              <c:numCache>
                <c:formatCode>0.00</c:formatCode>
                <c:ptCount val="22"/>
                <c:pt idx="0">
                  <c:v>0.13121581643800001</c:v>
                </c:pt>
                <c:pt idx="1">
                  <c:v>0.21269812876852001</c:v>
                </c:pt>
                <c:pt idx="2">
                  <c:v>0.25972989617984998</c:v>
                </c:pt>
                <c:pt idx="3">
                  <c:v>0.31490463562003995</c:v>
                </c:pt>
                <c:pt idx="4">
                  <c:v>0.29166682740025002</c:v>
                </c:pt>
                <c:pt idx="5">
                  <c:v>0.20624333151021998</c:v>
                </c:pt>
                <c:pt idx="6">
                  <c:v>0.17374465847022</c:v>
                </c:pt>
                <c:pt idx="7">
                  <c:v>5.5103112328620002E-2</c:v>
                </c:pt>
                <c:pt idx="8">
                  <c:v>1.4990928767010001E-2</c:v>
                </c:pt>
                <c:pt idx="9">
                  <c:v>-6.6073468493109994E-2</c:v>
                </c:pt>
                <c:pt idx="10">
                  <c:v>-0.14443190983545001</c:v>
                </c:pt>
                <c:pt idx="11">
                  <c:v>-0.28671528493570997</c:v>
                </c:pt>
                <c:pt idx="12">
                  <c:v>-0.56042692602500011</c:v>
                </c:pt>
                <c:pt idx="13">
                  <c:v>-0.8104905561589999</c:v>
                </c:pt>
                <c:pt idx="14">
                  <c:v>-1.0310459808670001</c:v>
                </c:pt>
                <c:pt idx="15">
                  <c:v>-1.2084054520600001</c:v>
                </c:pt>
                <c:pt idx="16">
                  <c:v>-1.40450216987</c:v>
                </c:pt>
                <c:pt idx="17">
                  <c:v>-1.6233388876699999</c:v>
                </c:pt>
                <c:pt idx="18">
                  <c:v>-1.92131434149</c:v>
                </c:pt>
                <c:pt idx="19">
                  <c:v>-2.1357612656999998</c:v>
                </c:pt>
                <c:pt idx="20">
                  <c:v>-2.23518773698</c:v>
                </c:pt>
                <c:pt idx="21">
                  <c:v>-2.4624387559100001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F4-4EE2-BA2A-B68AD027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124704"/>
        <c:axId val="-975121440"/>
      </c:lineChart>
      <c:scatterChart>
        <c:scatterStyle val="lineMarker"/>
        <c:varyColors val="0"/>
        <c:ser>
          <c:idx val="5"/>
          <c:order val="5"/>
          <c:tx>
            <c:strRef>
              <c:f>'21'!$C$42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'21'!$B$43:$B$44</c:f>
              <c:numCache>
                <c:formatCode>General</c:formatCode>
                <c:ptCount val="2"/>
                <c:pt idx="0">
                  <c:v>20.5</c:v>
                </c:pt>
                <c:pt idx="1">
                  <c:v>20.5</c:v>
                </c:pt>
              </c:numCache>
            </c:numRef>
          </c:xVal>
          <c:yVal>
            <c:numRef>
              <c:f>'21'!$C$43:$C$44</c:f>
              <c:numCache>
                <c:formatCode>0.00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F4-4EE2-BA2A-B68AD027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31776"/>
        <c:axId val="-975134496"/>
      </c:scatterChart>
      <c:catAx>
        <c:axId val="-9751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75121440"/>
        <c:crosses val="autoZero"/>
        <c:auto val="0"/>
        <c:lblAlgn val="ctr"/>
        <c:lblOffset val="100"/>
        <c:tickLblSkip val="2"/>
        <c:noMultiLvlLbl val="1"/>
      </c:catAx>
      <c:valAx>
        <c:axId val="-9751214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75124704"/>
        <c:crosses val="autoZero"/>
        <c:crossBetween val="between"/>
        <c:majorUnit val="0.5"/>
      </c:valAx>
      <c:valAx>
        <c:axId val="-975134496"/>
        <c:scaling>
          <c:orientation val="minMax"/>
          <c:max val="2.5"/>
        </c:scaling>
        <c:delete val="0"/>
        <c:axPos val="r"/>
        <c:numFmt formatCode="0.0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75131776"/>
        <c:crosses val="max"/>
        <c:crossBetween val="midCat"/>
      </c:valAx>
      <c:valAx>
        <c:axId val="-97513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513449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aseline="0"/>
            </a:pPr>
            <a:r>
              <a:rPr lang="en-US" sz="1000" b="1" baseline="0"/>
              <a:t>Henry Hub natural gas price and NYMEX confidence intervals</a:t>
            </a:r>
          </a:p>
          <a:p>
            <a:pPr algn="l">
              <a:defRPr baseline="0"/>
            </a:pPr>
            <a:r>
              <a:rPr lang="en-US" sz="1000" b="0" baseline="0"/>
              <a:t>dollars per million British thermal units</a:t>
            </a:r>
          </a:p>
        </c:rich>
      </c:tx>
      <c:layout>
        <c:manualLayout>
          <c:xMode val="edge"/>
          <c:yMode val="edge"/>
          <c:x val="1.8297712785901763E-3"/>
          <c:y val="3.91364802911240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627936751808462E-2"/>
          <c:y val="0.13167916510436195"/>
          <c:w val="0.73231675308879074"/>
          <c:h val="0.56820836346011738"/>
        </c:manualLayout>
      </c:layout>
      <c:lineChart>
        <c:grouping val="standard"/>
        <c:varyColors val="0"/>
        <c:ser>
          <c:idx val="0"/>
          <c:order val="0"/>
          <c:tx>
            <c:v>Historical spot price</c:v>
          </c:tx>
          <c:spPr>
            <a:ln>
              <a:solidFill>
                <a:schemeClr val="tx2">
                  <a:lumMod val="90000"/>
                  <a:lumOff val="10000"/>
                </a:schemeClr>
              </a:solidFill>
            </a:ln>
          </c:spPr>
          <c:marker>
            <c:symbol val="none"/>
          </c:marker>
          <c:cat>
            <c:numRef>
              <c:f>'22'!$B$29:$B$112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'22'!$C$29:$C$112</c:f>
              <c:numCache>
                <c:formatCode>0.00</c:formatCode>
                <c:ptCount val="84"/>
                <c:pt idx="0">
                  <c:v>3.69</c:v>
                </c:pt>
                <c:pt idx="1">
                  <c:v>2.67</c:v>
                </c:pt>
                <c:pt idx="2">
                  <c:v>2.6930000000000001</c:v>
                </c:pt>
                <c:pt idx="3">
                  <c:v>2.7959999999999998</c:v>
                </c:pt>
                <c:pt idx="4">
                  <c:v>2.8</c:v>
                </c:pt>
                <c:pt idx="5">
                  <c:v>2.9670000000000001</c:v>
                </c:pt>
                <c:pt idx="6">
                  <c:v>2.8330000000000002</c:v>
                </c:pt>
                <c:pt idx="7">
                  <c:v>2.9609999999999999</c:v>
                </c:pt>
                <c:pt idx="8">
                  <c:v>2.9950000000000001</c:v>
                </c:pt>
                <c:pt idx="9">
                  <c:v>3.2759999999999998</c:v>
                </c:pt>
                <c:pt idx="10">
                  <c:v>4.0910000000000002</c:v>
                </c:pt>
                <c:pt idx="11">
                  <c:v>4.0410000000000004</c:v>
                </c:pt>
                <c:pt idx="12">
                  <c:v>3.109</c:v>
                </c:pt>
                <c:pt idx="13">
                  <c:v>2.6909999999999998</c:v>
                </c:pt>
                <c:pt idx="14">
                  <c:v>2.948</c:v>
                </c:pt>
                <c:pt idx="15">
                  <c:v>2.6469999999999998</c:v>
                </c:pt>
                <c:pt idx="16">
                  <c:v>2.6379999999999999</c:v>
                </c:pt>
                <c:pt idx="17">
                  <c:v>2.399</c:v>
                </c:pt>
                <c:pt idx="18">
                  <c:v>2.3660000000000001</c:v>
                </c:pt>
                <c:pt idx="19">
                  <c:v>2.2210000000000001</c:v>
                </c:pt>
                <c:pt idx="20">
                  <c:v>2.5590000000000002</c:v>
                </c:pt>
                <c:pt idx="21">
                  <c:v>2.331</c:v>
                </c:pt>
                <c:pt idx="22">
                  <c:v>2.653</c:v>
                </c:pt>
                <c:pt idx="23">
                  <c:v>2.2189999999999999</c:v>
                </c:pt>
                <c:pt idx="24">
                  <c:v>2.02</c:v>
                </c:pt>
                <c:pt idx="25">
                  <c:v>1.91</c:v>
                </c:pt>
                <c:pt idx="26">
                  <c:v>1.79</c:v>
                </c:pt>
                <c:pt idx="27">
                  <c:v>1.74</c:v>
                </c:pt>
                <c:pt idx="28">
                  <c:v>1.748</c:v>
                </c:pt>
                <c:pt idx="29">
                  <c:v>1.631</c:v>
                </c:pt>
                <c:pt idx="30">
                  <c:v>1.7669999999999999</c:v>
                </c:pt>
                <c:pt idx="31">
                  <c:v>2.2999999999999998</c:v>
                </c:pt>
                <c:pt idx="32">
                  <c:v>1.9219999999999999</c:v>
                </c:pt>
                <c:pt idx="33">
                  <c:v>2.39</c:v>
                </c:pt>
                <c:pt idx="34">
                  <c:v>2.61</c:v>
                </c:pt>
                <c:pt idx="35">
                  <c:v>2.59</c:v>
                </c:pt>
                <c:pt idx="36">
                  <c:v>2.71</c:v>
                </c:pt>
                <c:pt idx="37">
                  <c:v>5.35</c:v>
                </c:pt>
                <c:pt idx="38">
                  <c:v>2.62</c:v>
                </c:pt>
                <c:pt idx="39">
                  <c:v>2.6629999999999998</c:v>
                </c:pt>
                <c:pt idx="40">
                  <c:v>2.91</c:v>
                </c:pt>
                <c:pt idx="41">
                  <c:v>3.26</c:v>
                </c:pt>
                <c:pt idx="42">
                  <c:v>3.84</c:v>
                </c:pt>
                <c:pt idx="43">
                  <c:v>4.07</c:v>
                </c:pt>
                <c:pt idx="44">
                  <c:v>5.16</c:v>
                </c:pt>
                <c:pt idx="45">
                  <c:v>5.51</c:v>
                </c:pt>
                <c:pt idx="46">
                  <c:v>5.05</c:v>
                </c:pt>
                <c:pt idx="47">
                  <c:v>3.76</c:v>
                </c:pt>
                <c:pt idx="48">
                  <c:v>4.38</c:v>
                </c:pt>
                <c:pt idx="49">
                  <c:v>4.6900000000000004</c:v>
                </c:pt>
                <c:pt idx="50">
                  <c:v>4.9000000000000004</c:v>
                </c:pt>
                <c:pt idx="51">
                  <c:v>6.59</c:v>
                </c:pt>
                <c:pt idx="52">
                  <c:v>8.14</c:v>
                </c:pt>
                <c:pt idx="53">
                  <c:v>7.7</c:v>
                </c:pt>
                <c:pt idx="54">
                  <c:v>7.2839999999999998</c:v>
                </c:pt>
                <c:pt idx="55">
                  <c:v>8.8000000000000007</c:v>
                </c:pt>
                <c:pt idx="56">
                  <c:v>7.88</c:v>
                </c:pt>
                <c:pt idx="57">
                  <c:v>5.66</c:v>
                </c:pt>
                <c:pt idx="58">
                  <c:v>5.45</c:v>
                </c:pt>
                <c:pt idx="59">
                  <c:v>5.53</c:v>
                </c:pt>
                <c:pt idx="60">
                  <c:v>3.27</c:v>
                </c:pt>
                <c:pt idx="61">
                  <c:v>2.38</c:v>
                </c:pt>
                <c:pt idx="62">
                  <c:v>2.31</c:v>
                </c:pt>
                <c:pt idx="63">
                  <c:v>2.16</c:v>
                </c:pt>
                <c:pt idx="64">
                  <c:v>2.15</c:v>
                </c:pt>
                <c:pt idx="65">
                  <c:v>2.1800000000000002</c:v>
                </c:pt>
                <c:pt idx="66">
                  <c:v>2.5499999999999998</c:v>
                </c:pt>
                <c:pt idx="67">
                  <c:v>2.58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7-42DA-AEA4-B179C746FC3C}"/>
            </c:ext>
          </c:extLst>
        </c:ser>
        <c:ser>
          <c:idx val="1"/>
          <c:order val="1"/>
          <c:tx>
            <c:v>STEO forecast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'22'!$B$29:$B$112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'22'!$D$29:$D$112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2.58</c:v>
                </c:pt>
                <c:pt idx="68">
                  <c:v>2.516286</c:v>
                </c:pt>
                <c:pt idx="69">
                  <c:v>2.5810680000000001</c:v>
                </c:pt>
                <c:pt idx="70">
                  <c:v>2.9111210000000001</c:v>
                </c:pt>
                <c:pt idx="71">
                  <c:v>3.3630640000000001</c:v>
                </c:pt>
                <c:pt idx="72">
                  <c:v>3.4521519999999999</c:v>
                </c:pt>
                <c:pt idx="73">
                  <c:v>3.3341609999999999</c:v>
                </c:pt>
                <c:pt idx="74">
                  <c:v>3.1653910000000001</c:v>
                </c:pt>
                <c:pt idx="75">
                  <c:v>2.9112230000000001</c:v>
                </c:pt>
                <c:pt idx="76">
                  <c:v>2.8790740000000001</c:v>
                </c:pt>
                <c:pt idx="77">
                  <c:v>2.9711270000000001</c:v>
                </c:pt>
                <c:pt idx="78">
                  <c:v>3.1883270000000001</c:v>
                </c:pt>
                <c:pt idx="79">
                  <c:v>3.2687569999999999</c:v>
                </c:pt>
                <c:pt idx="80">
                  <c:v>3.3581629999999998</c:v>
                </c:pt>
                <c:pt idx="81">
                  <c:v>3.3618980000000001</c:v>
                </c:pt>
                <c:pt idx="82">
                  <c:v>3.4259050000000002</c:v>
                </c:pt>
                <c:pt idx="83">
                  <c:v>3.5848879999999999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7-42DA-AEA4-B179C746FC3C}"/>
            </c:ext>
          </c:extLst>
        </c:ser>
        <c:ser>
          <c:idx val="2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'22'!$B$29:$B$112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'22'!$E$29:$E$112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2.6402000000000001</c:v>
                </c:pt>
                <c:pt idx="70">
                  <c:v>3.0228000000000002</c:v>
                </c:pt>
                <c:pt idx="71">
                  <c:v>3.4790000000000001</c:v>
                </c:pt>
                <c:pt idx="72">
                  <c:v>3.7256</c:v>
                </c:pt>
                <c:pt idx="73">
                  <c:v>3.6521999999999997</c:v>
                </c:pt>
                <c:pt idx="74">
                  <c:v>3.3457999999999997</c:v>
                </c:pt>
                <c:pt idx="75">
                  <c:v>3.0674000000000001</c:v>
                </c:pt>
                <c:pt idx="76">
                  <c:v>3.0649999999999999</c:v>
                </c:pt>
                <c:pt idx="77">
                  <c:v>3.1732</c:v>
                </c:pt>
                <c:pt idx="78">
                  <c:v>3.2897999999999996</c:v>
                </c:pt>
                <c:pt idx="79">
                  <c:v>3.3282000000000003</c:v>
                </c:pt>
                <c:pt idx="80">
                  <c:v>3.3102000000000005</c:v>
                </c:pt>
                <c:pt idx="81">
                  <c:v>3.4024000000000001</c:v>
                </c:pt>
                <c:pt idx="82">
                  <c:v>3.7857999999999996</c:v>
                </c:pt>
                <c:pt idx="83">
                  <c:v>4.2277999999999993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7-42DA-AEA4-B179C746FC3C}"/>
            </c:ext>
          </c:extLst>
        </c:ser>
        <c:ser>
          <c:idx val="3"/>
          <c:order val="3"/>
          <c:tx>
            <c:strRef>
              <c:f>'22'!$B$133</c:f>
              <c:strCache>
                <c:ptCount val="1"/>
                <c:pt idx="0">
                  <c:v>95% NYMEX futures upper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circle"/>
            <c:size val="5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'22'!$B$29:$B$112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'22'!$H$29:$H$112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1.9777898776894995</c:v>
                </c:pt>
                <c:pt idx="70">
                  <c:v>1.9003750212635118</c:v>
                </c:pt>
                <c:pt idx="71">
                  <c:v>1.9645238933754905</c:v>
                </c:pt>
                <c:pt idx="72">
                  <c:v>1.8472088328311163</c:v>
                </c:pt>
                <c:pt idx="73">
                  <c:v>1.5831047291670703</c:v>
                </c:pt>
                <c:pt idx="74">
                  <c:v>1.3568006710659799</c:v>
                </c:pt>
                <c:pt idx="75">
                  <c:v>1.4397778950378746</c:v>
                </c:pt>
                <c:pt idx="76">
                  <c:v>1.4370482614697875</c:v>
                </c:pt>
                <c:pt idx="77">
                  <c:v>1.4686933260175188</c:v>
                </c:pt>
                <c:pt idx="78">
                  <c:v>1.5228948724299745</c:v>
                </c:pt>
                <c:pt idx="79">
                  <c:v>1.5006176067862278</c:v>
                </c:pt>
                <c:pt idx="80">
                  <c:v>1.4414481634336433</c:v>
                </c:pt>
                <c:pt idx="81">
                  <c:v>1.4289069404503651</c:v>
                </c:pt>
                <c:pt idx="82">
                  <c:v>1.5275990056424154</c:v>
                </c:pt>
                <c:pt idx="83">
                  <c:v>1.6382351734020926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C7-42DA-AEA4-B179C746FC3C}"/>
            </c:ext>
          </c:extLst>
        </c:ser>
        <c:ser>
          <c:idx val="4"/>
          <c:order val="4"/>
          <c:tx>
            <c:strRef>
              <c:f>'22'!$B$134</c:f>
              <c:strCache>
                <c:ptCount val="1"/>
                <c:pt idx="0">
                  <c:v>95% NYMEX futures lower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circle"/>
            <c:size val="5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'22'!$B$29:$B$112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'22'!$I$29:$I$112</c:f>
              <c:numCache>
                <c:formatCode>0.00</c:formatCode>
                <c:ptCount val="8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3.5244674465334431</c:v>
                </c:pt>
                <c:pt idx="70">
                  <c:v>4.8081666711893662</c:v>
                </c:pt>
                <c:pt idx="71">
                  <c:v>6.1610047303642554</c:v>
                </c:pt>
                <c:pt idx="72">
                  <c:v>7.5140910509434571</c:v>
                </c:pt>
                <c:pt idx="73">
                  <c:v>8.4255732386182096</c:v>
                </c:pt>
                <c:pt idx="74">
                  <c:v>8.2505690620016114</c:v>
                </c:pt>
                <c:pt idx="75">
                  <c:v>6.5349959826633484</c:v>
                </c:pt>
                <c:pt idx="76">
                  <c:v>6.5371673672196318</c:v>
                </c:pt>
                <c:pt idx="77">
                  <c:v>6.8558888786561383</c:v>
                </c:pt>
                <c:pt idx="78">
                  <c:v>7.1067177622910069</c:v>
                </c:pt>
                <c:pt idx="79">
                  <c:v>7.3815708878177766</c:v>
                </c:pt>
                <c:pt idx="80">
                  <c:v>7.6016774782233956</c:v>
                </c:pt>
                <c:pt idx="81">
                  <c:v>8.1015253214120122</c:v>
                </c:pt>
                <c:pt idx="82">
                  <c:v>9.3822276572985253</c:v>
                </c:pt>
                <c:pt idx="83">
                  <c:v>10.910700203610439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C7-42DA-AEA4-B179C746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5107840"/>
        <c:axId val="-975110560"/>
      </c:lineChart>
      <c:catAx>
        <c:axId val="-9751078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975110560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-975110560"/>
        <c:scaling>
          <c:orientation val="minMax"/>
          <c:max val="1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975107840"/>
        <c:crossesAt val="1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60607511018854E-2"/>
          <c:y val="0.13562714669855744"/>
          <c:w val="0.90211490665900462"/>
          <c:h val="0.66747926822147263"/>
        </c:manualLayout>
      </c:layout>
      <c:lineChart>
        <c:grouping val="standard"/>
        <c:varyColors val="0"/>
        <c:ser>
          <c:idx val="0"/>
          <c:order val="0"/>
          <c:tx>
            <c:strRef>
              <c:f>'23'!$D$25</c:f>
              <c:strCache>
                <c:ptCount val="1"/>
                <c:pt idx="0">
                  <c:v>monthly residential price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'23'!$B$26:$B$97</c:f>
              <c:numCache>
                <c:formatCode>General</c:formatCode>
                <c:ptCount val="72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  <c:pt idx="35">
                  <c:v>2021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  <c:pt idx="40">
                  <c:v>2022</c:v>
                </c:pt>
                <c:pt idx="41">
                  <c:v>2022</c:v>
                </c:pt>
                <c:pt idx="42">
                  <c:v>2022</c:v>
                </c:pt>
                <c:pt idx="43">
                  <c:v>2022</c:v>
                </c:pt>
                <c:pt idx="44">
                  <c:v>2022</c:v>
                </c:pt>
                <c:pt idx="45">
                  <c:v>2022</c:v>
                </c:pt>
                <c:pt idx="46">
                  <c:v>2022</c:v>
                </c:pt>
                <c:pt idx="47">
                  <c:v>2022</c:v>
                </c:pt>
                <c:pt idx="48">
                  <c:v>2023</c:v>
                </c:pt>
                <c:pt idx="49">
                  <c:v>2023</c:v>
                </c:pt>
                <c:pt idx="50">
                  <c:v>2023</c:v>
                </c:pt>
                <c:pt idx="51">
                  <c:v>2023</c:v>
                </c:pt>
                <c:pt idx="52">
                  <c:v>2023</c:v>
                </c:pt>
                <c:pt idx="53">
                  <c:v>2023</c:v>
                </c:pt>
                <c:pt idx="54">
                  <c:v>2023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  <c:pt idx="59">
                  <c:v>2023</c:v>
                </c:pt>
                <c:pt idx="60">
                  <c:v>2024</c:v>
                </c:pt>
                <c:pt idx="61">
                  <c:v>2024</c:v>
                </c:pt>
                <c:pt idx="62">
                  <c:v>2024</c:v>
                </c:pt>
                <c:pt idx="63">
                  <c:v>2024</c:v>
                </c:pt>
                <c:pt idx="64">
                  <c:v>2024</c:v>
                </c:pt>
                <c:pt idx="65">
                  <c:v>2024</c:v>
                </c:pt>
                <c:pt idx="66">
                  <c:v>2024</c:v>
                </c:pt>
                <c:pt idx="67">
                  <c:v>2024</c:v>
                </c:pt>
                <c:pt idx="68">
                  <c:v>2024</c:v>
                </c:pt>
                <c:pt idx="69">
                  <c:v>2024</c:v>
                </c:pt>
                <c:pt idx="70">
                  <c:v>2024</c:v>
                </c:pt>
                <c:pt idx="71">
                  <c:v>2024</c:v>
                </c:pt>
              </c:numCache>
            </c:numRef>
          </c:cat>
          <c:val>
            <c:numRef>
              <c:f>'23'!$D$26:$D$97</c:f>
              <c:numCache>
                <c:formatCode>0.000</c:formatCode>
                <c:ptCount val="72"/>
                <c:pt idx="0">
                  <c:v>9.36</c:v>
                </c:pt>
                <c:pt idx="1">
                  <c:v>9.4</c:v>
                </c:pt>
                <c:pt idx="2">
                  <c:v>9.42</c:v>
                </c:pt>
                <c:pt idx="3">
                  <c:v>10.85</c:v>
                </c:pt>
                <c:pt idx="4">
                  <c:v>12.76</c:v>
                </c:pt>
                <c:pt idx="5">
                  <c:v>15.55</c:v>
                </c:pt>
                <c:pt idx="6">
                  <c:v>17.739999999999998</c:v>
                </c:pt>
                <c:pt idx="7">
                  <c:v>18.38</c:v>
                </c:pt>
                <c:pt idx="8">
                  <c:v>17.61</c:v>
                </c:pt>
                <c:pt idx="9">
                  <c:v>12.5</c:v>
                </c:pt>
                <c:pt idx="10">
                  <c:v>9.33</c:v>
                </c:pt>
                <c:pt idx="11">
                  <c:v>9.3000000000000007</c:v>
                </c:pt>
                <c:pt idx="12">
                  <c:v>9.51</c:v>
                </c:pt>
                <c:pt idx="13">
                  <c:v>9.1199999999999992</c:v>
                </c:pt>
                <c:pt idx="14">
                  <c:v>9.85</c:v>
                </c:pt>
                <c:pt idx="15">
                  <c:v>10.66</c:v>
                </c:pt>
                <c:pt idx="16">
                  <c:v>11.85</c:v>
                </c:pt>
                <c:pt idx="17">
                  <c:v>15.37</c:v>
                </c:pt>
                <c:pt idx="18">
                  <c:v>17.57</c:v>
                </c:pt>
                <c:pt idx="19">
                  <c:v>18.41</c:v>
                </c:pt>
                <c:pt idx="20">
                  <c:v>16.989999999999998</c:v>
                </c:pt>
                <c:pt idx="21">
                  <c:v>12.35</c:v>
                </c:pt>
                <c:pt idx="22">
                  <c:v>10.99</c:v>
                </c:pt>
                <c:pt idx="23">
                  <c:v>9.75</c:v>
                </c:pt>
                <c:pt idx="24">
                  <c:v>9.6300000000000008</c:v>
                </c:pt>
                <c:pt idx="25">
                  <c:v>9.2899999999999991</c:v>
                </c:pt>
                <c:pt idx="26">
                  <c:v>10.48</c:v>
                </c:pt>
                <c:pt idx="27">
                  <c:v>12.21</c:v>
                </c:pt>
                <c:pt idx="28">
                  <c:v>14.08</c:v>
                </c:pt>
                <c:pt idx="29">
                  <c:v>17.64</c:v>
                </c:pt>
                <c:pt idx="30">
                  <c:v>19.829999999999998</c:v>
                </c:pt>
                <c:pt idx="31">
                  <c:v>20.88</c:v>
                </c:pt>
                <c:pt idx="32">
                  <c:v>20.149999999999999</c:v>
                </c:pt>
                <c:pt idx="33">
                  <c:v>17.41</c:v>
                </c:pt>
                <c:pt idx="34">
                  <c:v>13.12</c:v>
                </c:pt>
                <c:pt idx="35">
                  <c:v>13.08</c:v>
                </c:pt>
                <c:pt idx="36">
                  <c:v>12.02</c:v>
                </c:pt>
                <c:pt idx="37">
                  <c:v>12.18</c:v>
                </c:pt>
                <c:pt idx="38">
                  <c:v>12.98</c:v>
                </c:pt>
                <c:pt idx="39">
                  <c:v>14.01</c:v>
                </c:pt>
                <c:pt idx="40">
                  <c:v>17.760000000000002</c:v>
                </c:pt>
                <c:pt idx="41">
                  <c:v>22.69</c:v>
                </c:pt>
                <c:pt idx="42">
                  <c:v>24.73</c:v>
                </c:pt>
                <c:pt idx="43">
                  <c:v>25.52</c:v>
                </c:pt>
                <c:pt idx="44">
                  <c:v>24.65</c:v>
                </c:pt>
                <c:pt idx="45">
                  <c:v>18.72</c:v>
                </c:pt>
                <c:pt idx="46">
                  <c:v>15.63</c:v>
                </c:pt>
                <c:pt idx="47">
                  <c:v>14.74</c:v>
                </c:pt>
                <c:pt idx="48">
                  <c:v>15.28</c:v>
                </c:pt>
                <c:pt idx="49">
                  <c:v>15</c:v>
                </c:pt>
                <c:pt idx="50">
                  <c:v>13.76</c:v>
                </c:pt>
                <c:pt idx="51">
                  <c:v>14.45</c:v>
                </c:pt>
                <c:pt idx="52">
                  <c:v>16.71</c:v>
                </c:pt>
                <c:pt idx="53">
                  <c:v>20.16</c:v>
                </c:pt>
                <c:pt idx="54">
                  <c:v>20.828499999999998</c:v>
                </c:pt>
                <c:pt idx="55">
                  <c:v>20.93496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1-4DD0-8AE6-B9DD5C1C6554}"/>
            </c:ext>
          </c:extLst>
        </c:ser>
        <c:ser>
          <c:idx val="1"/>
          <c:order val="1"/>
          <c:tx>
            <c:strRef>
              <c:f>'23'!$F$25</c:f>
              <c:strCache>
                <c:ptCount val="1"/>
                <c:pt idx="0">
                  <c:v>annual average residential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'23'!$B$26:$B$97</c:f>
              <c:numCache>
                <c:formatCode>General</c:formatCode>
                <c:ptCount val="72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  <c:pt idx="35">
                  <c:v>2021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  <c:pt idx="40">
                  <c:v>2022</c:v>
                </c:pt>
                <c:pt idx="41">
                  <c:v>2022</c:v>
                </c:pt>
                <c:pt idx="42">
                  <c:v>2022</c:v>
                </c:pt>
                <c:pt idx="43">
                  <c:v>2022</c:v>
                </c:pt>
                <c:pt idx="44">
                  <c:v>2022</c:v>
                </c:pt>
                <c:pt idx="45">
                  <c:v>2022</c:v>
                </c:pt>
                <c:pt idx="46">
                  <c:v>2022</c:v>
                </c:pt>
                <c:pt idx="47">
                  <c:v>2022</c:v>
                </c:pt>
                <c:pt idx="48">
                  <c:v>2023</c:v>
                </c:pt>
                <c:pt idx="49">
                  <c:v>2023</c:v>
                </c:pt>
                <c:pt idx="50">
                  <c:v>2023</c:v>
                </c:pt>
                <c:pt idx="51">
                  <c:v>2023</c:v>
                </c:pt>
                <c:pt idx="52">
                  <c:v>2023</c:v>
                </c:pt>
                <c:pt idx="53">
                  <c:v>2023</c:v>
                </c:pt>
                <c:pt idx="54">
                  <c:v>2023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  <c:pt idx="59">
                  <c:v>2023</c:v>
                </c:pt>
                <c:pt idx="60">
                  <c:v>2024</c:v>
                </c:pt>
                <c:pt idx="61">
                  <c:v>2024</c:v>
                </c:pt>
                <c:pt idx="62">
                  <c:v>2024</c:v>
                </c:pt>
                <c:pt idx="63">
                  <c:v>2024</c:v>
                </c:pt>
                <c:pt idx="64">
                  <c:v>2024</c:v>
                </c:pt>
                <c:pt idx="65">
                  <c:v>2024</c:v>
                </c:pt>
                <c:pt idx="66">
                  <c:v>2024</c:v>
                </c:pt>
                <c:pt idx="67">
                  <c:v>2024</c:v>
                </c:pt>
                <c:pt idx="68">
                  <c:v>2024</c:v>
                </c:pt>
                <c:pt idx="69">
                  <c:v>2024</c:v>
                </c:pt>
                <c:pt idx="70">
                  <c:v>2024</c:v>
                </c:pt>
                <c:pt idx="71">
                  <c:v>2024</c:v>
                </c:pt>
              </c:numCache>
            </c:numRef>
          </c:cat>
          <c:val>
            <c:numRef>
              <c:f>'23'!$F$26:$F$97</c:f>
              <c:numCache>
                <c:formatCode>0.000</c:formatCode>
                <c:ptCount val="72"/>
                <c:pt idx="1">
                  <c:v>12.683333333333335</c:v>
                </c:pt>
                <c:pt idx="2">
                  <c:v>12.683333333333335</c:v>
                </c:pt>
                <c:pt idx="3">
                  <c:v>12.683333333333335</c:v>
                </c:pt>
                <c:pt idx="4">
                  <c:v>12.683333333333335</c:v>
                </c:pt>
                <c:pt idx="5">
                  <c:v>12.683333333333335</c:v>
                </c:pt>
                <c:pt idx="6">
                  <c:v>12.683333333333335</c:v>
                </c:pt>
                <c:pt idx="7">
                  <c:v>12.683333333333335</c:v>
                </c:pt>
                <c:pt idx="8">
                  <c:v>12.683333333333335</c:v>
                </c:pt>
                <c:pt idx="9">
                  <c:v>12.683333333333335</c:v>
                </c:pt>
                <c:pt idx="10">
                  <c:v>12.683333333333335</c:v>
                </c:pt>
                <c:pt idx="13">
                  <c:v>12.701666666666668</c:v>
                </c:pt>
                <c:pt idx="14">
                  <c:v>12.701666666666668</c:v>
                </c:pt>
                <c:pt idx="15">
                  <c:v>12.701666666666668</c:v>
                </c:pt>
                <c:pt idx="16">
                  <c:v>12.701666666666668</c:v>
                </c:pt>
                <c:pt idx="17">
                  <c:v>12.701666666666668</c:v>
                </c:pt>
                <c:pt idx="18">
                  <c:v>12.701666666666668</c:v>
                </c:pt>
                <c:pt idx="19">
                  <c:v>12.701666666666668</c:v>
                </c:pt>
                <c:pt idx="20">
                  <c:v>12.701666666666668</c:v>
                </c:pt>
                <c:pt idx="21">
                  <c:v>12.701666666666668</c:v>
                </c:pt>
                <c:pt idx="22">
                  <c:v>12.701666666666668</c:v>
                </c:pt>
                <c:pt idx="25">
                  <c:v>14.816666666666668</c:v>
                </c:pt>
                <c:pt idx="26">
                  <c:v>14.816666666666668</c:v>
                </c:pt>
                <c:pt idx="27">
                  <c:v>14.816666666666668</c:v>
                </c:pt>
                <c:pt idx="28">
                  <c:v>14.816666666666668</c:v>
                </c:pt>
                <c:pt idx="29">
                  <c:v>14.816666666666668</c:v>
                </c:pt>
                <c:pt idx="30">
                  <c:v>14.816666666666668</c:v>
                </c:pt>
                <c:pt idx="31">
                  <c:v>14.816666666666668</c:v>
                </c:pt>
                <c:pt idx="32">
                  <c:v>14.816666666666668</c:v>
                </c:pt>
                <c:pt idx="33">
                  <c:v>14.816666666666668</c:v>
                </c:pt>
                <c:pt idx="34">
                  <c:v>14.816666666666668</c:v>
                </c:pt>
                <c:pt idx="37">
                  <c:v>17.96916666666667</c:v>
                </c:pt>
                <c:pt idx="38">
                  <c:v>17.96916666666667</c:v>
                </c:pt>
                <c:pt idx="39">
                  <c:v>17.96916666666667</c:v>
                </c:pt>
                <c:pt idx="40">
                  <c:v>17.96916666666667</c:v>
                </c:pt>
                <c:pt idx="41">
                  <c:v>17.96916666666667</c:v>
                </c:pt>
                <c:pt idx="42">
                  <c:v>17.96916666666667</c:v>
                </c:pt>
                <c:pt idx="43">
                  <c:v>17.96916666666667</c:v>
                </c:pt>
                <c:pt idx="44">
                  <c:v>17.96916666666667</c:v>
                </c:pt>
                <c:pt idx="45">
                  <c:v>17.96916666666667</c:v>
                </c:pt>
                <c:pt idx="46">
                  <c:v>17.96916666666667</c:v>
                </c:pt>
                <c:pt idx="49">
                  <c:v>16.198017499999999</c:v>
                </c:pt>
                <c:pt idx="50">
                  <c:v>16.198017499999999</c:v>
                </c:pt>
                <c:pt idx="51">
                  <c:v>16.198017499999999</c:v>
                </c:pt>
                <c:pt idx="52">
                  <c:v>16.198017499999999</c:v>
                </c:pt>
                <c:pt idx="53">
                  <c:v>16.198017499999999</c:v>
                </c:pt>
                <c:pt idx="54">
                  <c:v>16.198017499999999</c:v>
                </c:pt>
                <c:pt idx="55">
                  <c:v>16.198017499999999</c:v>
                </c:pt>
                <c:pt idx="56">
                  <c:v>16.198017499999999</c:v>
                </c:pt>
                <c:pt idx="57">
                  <c:v>16.198017499999999</c:v>
                </c:pt>
                <c:pt idx="58">
                  <c:v>16.198017499999999</c:v>
                </c:pt>
                <c:pt idx="61">
                  <c:v>14.720118333333332</c:v>
                </c:pt>
                <c:pt idx="62">
                  <c:v>14.720118333333332</c:v>
                </c:pt>
                <c:pt idx="63">
                  <c:v>14.720118333333332</c:v>
                </c:pt>
                <c:pt idx="64">
                  <c:v>14.720118333333332</c:v>
                </c:pt>
                <c:pt idx="65">
                  <c:v>14.720118333333332</c:v>
                </c:pt>
                <c:pt idx="66">
                  <c:v>14.720118333333332</c:v>
                </c:pt>
                <c:pt idx="67">
                  <c:v>14.720118333333332</c:v>
                </c:pt>
                <c:pt idx="68">
                  <c:v>14.720118333333332</c:v>
                </c:pt>
                <c:pt idx="69">
                  <c:v>14.720118333333332</c:v>
                </c:pt>
                <c:pt idx="70">
                  <c:v>14.720118333333332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1-4DD0-8AE6-B9DD5C1C6554}"/>
            </c:ext>
          </c:extLst>
        </c:ser>
        <c:ser>
          <c:idx val="3"/>
          <c:order val="2"/>
          <c:tx>
            <c:strRef>
              <c:f>'23'!$I$25</c:f>
              <c:strCache>
                <c:ptCount val="1"/>
                <c:pt idx="0">
                  <c:v>monthly Henry Hub spot price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'23'!$B$26:$B$97</c:f>
              <c:numCache>
                <c:formatCode>General</c:formatCode>
                <c:ptCount val="72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  <c:pt idx="35">
                  <c:v>2021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  <c:pt idx="40">
                  <c:v>2022</c:v>
                </c:pt>
                <c:pt idx="41">
                  <c:v>2022</c:v>
                </c:pt>
                <c:pt idx="42">
                  <c:v>2022</c:v>
                </c:pt>
                <c:pt idx="43">
                  <c:v>2022</c:v>
                </c:pt>
                <c:pt idx="44">
                  <c:v>2022</c:v>
                </c:pt>
                <c:pt idx="45">
                  <c:v>2022</c:v>
                </c:pt>
                <c:pt idx="46">
                  <c:v>2022</c:v>
                </c:pt>
                <c:pt idx="47">
                  <c:v>2022</c:v>
                </c:pt>
                <c:pt idx="48">
                  <c:v>2023</c:v>
                </c:pt>
                <c:pt idx="49">
                  <c:v>2023</c:v>
                </c:pt>
                <c:pt idx="50">
                  <c:v>2023</c:v>
                </c:pt>
                <c:pt idx="51">
                  <c:v>2023</c:v>
                </c:pt>
                <c:pt idx="52">
                  <c:v>2023</c:v>
                </c:pt>
                <c:pt idx="53">
                  <c:v>2023</c:v>
                </c:pt>
                <c:pt idx="54">
                  <c:v>2023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  <c:pt idx="59">
                  <c:v>2023</c:v>
                </c:pt>
                <c:pt idx="60">
                  <c:v>2024</c:v>
                </c:pt>
                <c:pt idx="61">
                  <c:v>2024</c:v>
                </c:pt>
                <c:pt idx="62">
                  <c:v>2024</c:v>
                </c:pt>
                <c:pt idx="63">
                  <c:v>2024</c:v>
                </c:pt>
                <c:pt idx="64">
                  <c:v>2024</c:v>
                </c:pt>
                <c:pt idx="65">
                  <c:v>2024</c:v>
                </c:pt>
                <c:pt idx="66">
                  <c:v>2024</c:v>
                </c:pt>
                <c:pt idx="67">
                  <c:v>2024</c:v>
                </c:pt>
                <c:pt idx="68">
                  <c:v>2024</c:v>
                </c:pt>
                <c:pt idx="69">
                  <c:v>2024</c:v>
                </c:pt>
                <c:pt idx="70">
                  <c:v>2024</c:v>
                </c:pt>
                <c:pt idx="71">
                  <c:v>2024</c:v>
                </c:pt>
              </c:numCache>
            </c:numRef>
          </c:cat>
          <c:val>
            <c:numRef>
              <c:f>'23'!$I$26:$I$97</c:f>
              <c:numCache>
                <c:formatCode>0.000</c:formatCode>
                <c:ptCount val="72"/>
                <c:pt idx="0">
                  <c:v>3.2333599999999998</c:v>
                </c:pt>
                <c:pt idx="1">
                  <c:v>2.7986399999999998</c:v>
                </c:pt>
                <c:pt idx="2">
                  <c:v>3.0659200000000002</c:v>
                </c:pt>
                <c:pt idx="3">
                  <c:v>2.7528800000000002</c:v>
                </c:pt>
                <c:pt idx="4">
                  <c:v>2.7435200000000002</c:v>
                </c:pt>
                <c:pt idx="5">
                  <c:v>2.4949599999999998</c:v>
                </c:pt>
                <c:pt idx="6">
                  <c:v>2.4606400000000002</c:v>
                </c:pt>
                <c:pt idx="7">
                  <c:v>2.3098399999999999</c:v>
                </c:pt>
                <c:pt idx="8">
                  <c:v>2.6613600000000002</c:v>
                </c:pt>
                <c:pt idx="9">
                  <c:v>2.4242400000000002</c:v>
                </c:pt>
                <c:pt idx="10">
                  <c:v>2.7591199999999998</c:v>
                </c:pt>
                <c:pt idx="11">
                  <c:v>2.30776</c:v>
                </c:pt>
                <c:pt idx="12">
                  <c:v>2.0987800000000001</c:v>
                </c:pt>
                <c:pt idx="13">
                  <c:v>1.9844900000000001</c:v>
                </c:pt>
                <c:pt idx="14">
                  <c:v>1.85981</c:v>
                </c:pt>
                <c:pt idx="15">
                  <c:v>1.80786</c:v>
                </c:pt>
                <c:pt idx="16">
                  <c:v>1.8161719999999999</c:v>
                </c:pt>
                <c:pt idx="17">
                  <c:v>1.694609</c:v>
                </c:pt>
                <c:pt idx="18">
                  <c:v>1.8359129999999999</c:v>
                </c:pt>
                <c:pt idx="19">
                  <c:v>2.3896999999999999</c:v>
                </c:pt>
                <c:pt idx="20">
                  <c:v>1.996958</c:v>
                </c:pt>
                <c:pt idx="21">
                  <c:v>2.4832100000000001</c:v>
                </c:pt>
                <c:pt idx="22">
                  <c:v>2.7117900000000001</c:v>
                </c:pt>
                <c:pt idx="23">
                  <c:v>2.6910099999999999</c:v>
                </c:pt>
                <c:pt idx="24">
                  <c:v>2.81569</c:v>
                </c:pt>
                <c:pt idx="25">
                  <c:v>5.5586500000000001</c:v>
                </c:pt>
                <c:pt idx="26">
                  <c:v>2.7221799999999998</c:v>
                </c:pt>
                <c:pt idx="27">
                  <c:v>2.7668569999999999</c:v>
                </c:pt>
                <c:pt idx="28">
                  <c:v>3.0234899999999998</c:v>
                </c:pt>
                <c:pt idx="29">
                  <c:v>3.38714</c:v>
                </c:pt>
                <c:pt idx="30">
                  <c:v>3.98976</c:v>
                </c:pt>
                <c:pt idx="31">
                  <c:v>4.2287299999999997</c:v>
                </c:pt>
                <c:pt idx="32">
                  <c:v>5.3612399999999996</c:v>
                </c:pt>
                <c:pt idx="33">
                  <c:v>5.7248900000000003</c:v>
                </c:pt>
                <c:pt idx="34">
                  <c:v>5.24695</c:v>
                </c:pt>
                <c:pt idx="35">
                  <c:v>3.9066399999999999</c:v>
                </c:pt>
                <c:pt idx="36">
                  <c:v>4.5508199999999999</c:v>
                </c:pt>
                <c:pt idx="37">
                  <c:v>4.8729100000000001</c:v>
                </c:pt>
                <c:pt idx="38">
                  <c:v>5.0911</c:v>
                </c:pt>
                <c:pt idx="39">
                  <c:v>6.84701</c:v>
                </c:pt>
                <c:pt idx="40">
                  <c:v>8.4574599999999993</c:v>
                </c:pt>
                <c:pt idx="41">
                  <c:v>8.0002999999999993</c:v>
                </c:pt>
                <c:pt idx="42">
                  <c:v>7.5680759999999996</c:v>
                </c:pt>
                <c:pt idx="43">
                  <c:v>9.1432000000000002</c:v>
                </c:pt>
                <c:pt idx="44">
                  <c:v>8.1873199999999997</c:v>
                </c:pt>
                <c:pt idx="45">
                  <c:v>5.8807400000000003</c:v>
                </c:pt>
                <c:pt idx="46">
                  <c:v>5.6625500000000004</c:v>
                </c:pt>
                <c:pt idx="47">
                  <c:v>5.7456699999999996</c:v>
                </c:pt>
                <c:pt idx="48">
                  <c:v>3.3975300000000002</c:v>
                </c:pt>
                <c:pt idx="49">
                  <c:v>2.47282</c:v>
                </c:pt>
                <c:pt idx="50">
                  <c:v>2.4000900000000001</c:v>
                </c:pt>
                <c:pt idx="51">
                  <c:v>2.24424</c:v>
                </c:pt>
                <c:pt idx="52">
                  <c:v>2.2338499999999999</c:v>
                </c:pt>
                <c:pt idx="53">
                  <c:v>2.2650199999999998</c:v>
                </c:pt>
                <c:pt idx="54">
                  <c:v>2.6494499999999999</c:v>
                </c:pt>
                <c:pt idx="55">
                  <c:v>2.6806199999999998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1-4DD0-8AE6-B9DD5C1C6554}"/>
            </c:ext>
          </c:extLst>
        </c:ser>
        <c:ser>
          <c:idx val="5"/>
          <c:order val="3"/>
          <c:tx>
            <c:v>Henry Hub annual average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'23'!$B$26:$B$97</c:f>
              <c:numCache>
                <c:formatCode>General</c:formatCode>
                <c:ptCount val="72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  <c:pt idx="35">
                  <c:v>2021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  <c:pt idx="40">
                  <c:v>2022</c:v>
                </c:pt>
                <c:pt idx="41">
                  <c:v>2022</c:v>
                </c:pt>
                <c:pt idx="42">
                  <c:v>2022</c:v>
                </c:pt>
                <c:pt idx="43">
                  <c:v>2022</c:v>
                </c:pt>
                <c:pt idx="44">
                  <c:v>2022</c:v>
                </c:pt>
                <c:pt idx="45">
                  <c:v>2022</c:v>
                </c:pt>
                <c:pt idx="46">
                  <c:v>2022</c:v>
                </c:pt>
                <c:pt idx="47">
                  <c:v>2022</c:v>
                </c:pt>
                <c:pt idx="48">
                  <c:v>2023</c:v>
                </c:pt>
                <c:pt idx="49">
                  <c:v>2023</c:v>
                </c:pt>
                <c:pt idx="50">
                  <c:v>2023</c:v>
                </c:pt>
                <c:pt idx="51">
                  <c:v>2023</c:v>
                </c:pt>
                <c:pt idx="52">
                  <c:v>2023</c:v>
                </c:pt>
                <c:pt idx="53">
                  <c:v>2023</c:v>
                </c:pt>
                <c:pt idx="54">
                  <c:v>2023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  <c:pt idx="59">
                  <c:v>2023</c:v>
                </c:pt>
                <c:pt idx="60">
                  <c:v>2024</c:v>
                </c:pt>
                <c:pt idx="61">
                  <c:v>2024</c:v>
                </c:pt>
                <c:pt idx="62">
                  <c:v>2024</c:v>
                </c:pt>
                <c:pt idx="63">
                  <c:v>2024</c:v>
                </c:pt>
                <c:pt idx="64">
                  <c:v>2024</c:v>
                </c:pt>
                <c:pt idx="65">
                  <c:v>2024</c:v>
                </c:pt>
                <c:pt idx="66">
                  <c:v>2024</c:v>
                </c:pt>
                <c:pt idx="67">
                  <c:v>2024</c:v>
                </c:pt>
                <c:pt idx="68">
                  <c:v>2024</c:v>
                </c:pt>
                <c:pt idx="69">
                  <c:v>2024</c:v>
                </c:pt>
                <c:pt idx="70">
                  <c:v>2024</c:v>
                </c:pt>
                <c:pt idx="71">
                  <c:v>2024</c:v>
                </c:pt>
              </c:numCache>
            </c:numRef>
          </c:cat>
          <c:val>
            <c:numRef>
              <c:f>'23'!$K$26:$K$97</c:f>
              <c:numCache>
                <c:formatCode>0.000</c:formatCode>
                <c:ptCount val="72"/>
                <c:pt idx="1">
                  <c:v>2.667686666666667</c:v>
                </c:pt>
                <c:pt idx="2">
                  <c:v>2.667686666666667</c:v>
                </c:pt>
                <c:pt idx="3">
                  <c:v>2.667686666666667</c:v>
                </c:pt>
                <c:pt idx="4">
                  <c:v>2.667686666666667</c:v>
                </c:pt>
                <c:pt idx="5">
                  <c:v>2.667686666666667</c:v>
                </c:pt>
                <c:pt idx="6">
                  <c:v>2.667686666666667</c:v>
                </c:pt>
                <c:pt idx="7">
                  <c:v>2.667686666666667</c:v>
                </c:pt>
                <c:pt idx="8">
                  <c:v>2.667686666666667</c:v>
                </c:pt>
                <c:pt idx="9">
                  <c:v>2.667686666666667</c:v>
                </c:pt>
                <c:pt idx="10">
                  <c:v>2.667686666666667</c:v>
                </c:pt>
                <c:pt idx="13">
                  <c:v>2.1141918333333334</c:v>
                </c:pt>
                <c:pt idx="14">
                  <c:v>2.1141918333333334</c:v>
                </c:pt>
                <c:pt idx="15">
                  <c:v>2.1141918333333334</c:v>
                </c:pt>
                <c:pt idx="16">
                  <c:v>2.1141918333333334</c:v>
                </c:pt>
                <c:pt idx="17">
                  <c:v>2.1141918333333334</c:v>
                </c:pt>
                <c:pt idx="18">
                  <c:v>2.1141918333333334</c:v>
                </c:pt>
                <c:pt idx="19">
                  <c:v>2.1141918333333334</c:v>
                </c:pt>
                <c:pt idx="20">
                  <c:v>2.1141918333333334</c:v>
                </c:pt>
                <c:pt idx="21">
                  <c:v>2.1141918333333334</c:v>
                </c:pt>
                <c:pt idx="22">
                  <c:v>2.1141918333333334</c:v>
                </c:pt>
                <c:pt idx="25">
                  <c:v>4.0610180833333329</c:v>
                </c:pt>
                <c:pt idx="26">
                  <c:v>4.0610180833333329</c:v>
                </c:pt>
                <c:pt idx="27">
                  <c:v>4.0610180833333329</c:v>
                </c:pt>
                <c:pt idx="28">
                  <c:v>4.0610180833333329</c:v>
                </c:pt>
                <c:pt idx="29">
                  <c:v>4.0610180833333329</c:v>
                </c:pt>
                <c:pt idx="30">
                  <c:v>4.0610180833333329</c:v>
                </c:pt>
                <c:pt idx="31">
                  <c:v>4.0610180833333329</c:v>
                </c:pt>
                <c:pt idx="32">
                  <c:v>4.0610180833333329</c:v>
                </c:pt>
                <c:pt idx="33">
                  <c:v>4.0610180833333329</c:v>
                </c:pt>
                <c:pt idx="34">
                  <c:v>4.0610180833333329</c:v>
                </c:pt>
                <c:pt idx="37">
                  <c:v>6.6672629999999993</c:v>
                </c:pt>
                <c:pt idx="38">
                  <c:v>6.6672629999999993</c:v>
                </c:pt>
                <c:pt idx="39">
                  <c:v>6.6672629999999993</c:v>
                </c:pt>
                <c:pt idx="40">
                  <c:v>6.6672629999999993</c:v>
                </c:pt>
                <c:pt idx="41">
                  <c:v>6.6672629999999993</c:v>
                </c:pt>
                <c:pt idx="42">
                  <c:v>6.6672629999999993</c:v>
                </c:pt>
                <c:pt idx="43">
                  <c:v>6.6672629999999993</c:v>
                </c:pt>
                <c:pt idx="44">
                  <c:v>6.6672629999999993</c:v>
                </c:pt>
                <c:pt idx="45">
                  <c:v>6.6672629999999993</c:v>
                </c:pt>
                <c:pt idx="46">
                  <c:v>6.6672629999999993</c:v>
                </c:pt>
                <c:pt idx="49">
                  <c:v>2.6798874166666669</c:v>
                </c:pt>
                <c:pt idx="50">
                  <c:v>2.6798874166666669</c:v>
                </c:pt>
                <c:pt idx="51">
                  <c:v>2.6798874166666669</c:v>
                </c:pt>
                <c:pt idx="52">
                  <c:v>2.6798874166666669</c:v>
                </c:pt>
                <c:pt idx="53">
                  <c:v>2.6798874166666669</c:v>
                </c:pt>
                <c:pt idx="54">
                  <c:v>2.6798874166666669</c:v>
                </c:pt>
                <c:pt idx="55">
                  <c:v>2.6798874166666669</c:v>
                </c:pt>
                <c:pt idx="56">
                  <c:v>2.6798874166666669</c:v>
                </c:pt>
                <c:pt idx="57">
                  <c:v>2.6798874166666669</c:v>
                </c:pt>
                <c:pt idx="58">
                  <c:v>2.6798874166666669</c:v>
                </c:pt>
                <c:pt idx="61">
                  <c:v>3.3681839999999998</c:v>
                </c:pt>
                <c:pt idx="62">
                  <c:v>3.3681839999999998</c:v>
                </c:pt>
                <c:pt idx="63">
                  <c:v>3.3681839999999998</c:v>
                </c:pt>
                <c:pt idx="64">
                  <c:v>3.3681839999999998</c:v>
                </c:pt>
                <c:pt idx="65">
                  <c:v>3.3681839999999998</c:v>
                </c:pt>
                <c:pt idx="66">
                  <c:v>3.3681839999999998</c:v>
                </c:pt>
                <c:pt idx="67">
                  <c:v>3.3681839999999998</c:v>
                </c:pt>
                <c:pt idx="68">
                  <c:v>3.3681839999999998</c:v>
                </c:pt>
                <c:pt idx="69">
                  <c:v>3.3681839999999998</c:v>
                </c:pt>
                <c:pt idx="70">
                  <c:v>3.3681839999999998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1-4DD0-8AE6-B9DD5C1C6554}"/>
            </c:ext>
          </c:extLst>
        </c:ser>
        <c:ser>
          <c:idx val="4"/>
          <c:order val="4"/>
          <c:tx>
            <c:strRef>
              <c:f>'23'!$J$25</c:f>
              <c:strCache>
                <c:ptCount val="1"/>
                <c:pt idx="0">
                  <c:v>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'23'!$B$26:$B$97</c:f>
              <c:numCache>
                <c:formatCode>General</c:formatCode>
                <c:ptCount val="72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  <c:pt idx="35">
                  <c:v>2021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  <c:pt idx="40">
                  <c:v>2022</c:v>
                </c:pt>
                <c:pt idx="41">
                  <c:v>2022</c:v>
                </c:pt>
                <c:pt idx="42">
                  <c:v>2022</c:v>
                </c:pt>
                <c:pt idx="43">
                  <c:v>2022</c:v>
                </c:pt>
                <c:pt idx="44">
                  <c:v>2022</c:v>
                </c:pt>
                <c:pt idx="45">
                  <c:v>2022</c:v>
                </c:pt>
                <c:pt idx="46">
                  <c:v>2022</c:v>
                </c:pt>
                <c:pt idx="47">
                  <c:v>2022</c:v>
                </c:pt>
                <c:pt idx="48">
                  <c:v>2023</c:v>
                </c:pt>
                <c:pt idx="49">
                  <c:v>2023</c:v>
                </c:pt>
                <c:pt idx="50">
                  <c:v>2023</c:v>
                </c:pt>
                <c:pt idx="51">
                  <c:v>2023</c:v>
                </c:pt>
                <c:pt idx="52">
                  <c:v>2023</c:v>
                </c:pt>
                <c:pt idx="53">
                  <c:v>2023</c:v>
                </c:pt>
                <c:pt idx="54">
                  <c:v>2023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  <c:pt idx="59">
                  <c:v>2023</c:v>
                </c:pt>
                <c:pt idx="60">
                  <c:v>2024</c:v>
                </c:pt>
                <c:pt idx="61">
                  <c:v>2024</c:v>
                </c:pt>
                <c:pt idx="62">
                  <c:v>2024</c:v>
                </c:pt>
                <c:pt idx="63">
                  <c:v>2024</c:v>
                </c:pt>
                <c:pt idx="64">
                  <c:v>2024</c:v>
                </c:pt>
                <c:pt idx="65">
                  <c:v>2024</c:v>
                </c:pt>
                <c:pt idx="66">
                  <c:v>2024</c:v>
                </c:pt>
                <c:pt idx="67">
                  <c:v>2024</c:v>
                </c:pt>
                <c:pt idx="68">
                  <c:v>2024</c:v>
                </c:pt>
                <c:pt idx="69">
                  <c:v>2024</c:v>
                </c:pt>
                <c:pt idx="70">
                  <c:v>2024</c:v>
                </c:pt>
                <c:pt idx="71">
                  <c:v>2024</c:v>
                </c:pt>
              </c:numCache>
            </c:numRef>
          </c:cat>
          <c:val>
            <c:numRef>
              <c:f>'23'!$J$26:$J$97</c:f>
              <c:numCache>
                <c:formatCode>0.000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2.6806199999999998</c:v>
                </c:pt>
                <c:pt idx="56">
                  <c:v>2.6144210000000001</c:v>
                </c:pt>
                <c:pt idx="57">
                  <c:v>2.6817299999999999</c:v>
                </c:pt>
                <c:pt idx="58">
                  <c:v>3.0246550000000001</c:v>
                </c:pt>
                <c:pt idx="59">
                  <c:v>3.4942229999999999</c:v>
                </c:pt>
                <c:pt idx="60">
                  <c:v>3.586786</c:v>
                </c:pt>
                <c:pt idx="61">
                  <c:v>3.4641929999999999</c:v>
                </c:pt>
                <c:pt idx="62">
                  <c:v>3.2888410000000001</c:v>
                </c:pt>
                <c:pt idx="63">
                  <c:v>3.0247609999999998</c:v>
                </c:pt>
                <c:pt idx="64">
                  <c:v>2.991358</c:v>
                </c:pt>
                <c:pt idx="65">
                  <c:v>3.0870009999999999</c:v>
                </c:pt>
                <c:pt idx="66">
                  <c:v>3.3126720000000001</c:v>
                </c:pt>
                <c:pt idx="67">
                  <c:v>3.396239</c:v>
                </c:pt>
                <c:pt idx="68">
                  <c:v>3.489131</c:v>
                </c:pt>
                <c:pt idx="69">
                  <c:v>3.4930119999999998</c:v>
                </c:pt>
                <c:pt idx="70">
                  <c:v>3.5595150000000002</c:v>
                </c:pt>
                <c:pt idx="71">
                  <c:v>3.7246990000000002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61-4DD0-8AE6-B9DD5C1C6554}"/>
            </c:ext>
          </c:extLst>
        </c:ser>
        <c:ser>
          <c:idx val="2"/>
          <c:order val="5"/>
          <c:tx>
            <c:strRef>
              <c:f>'23'!$E$25</c:f>
              <c:strCache>
                <c:ptCount val="1"/>
                <c:pt idx="0">
                  <c:v> residential forecast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'23'!$B$26:$B$97</c:f>
              <c:numCache>
                <c:formatCode>General</c:formatCode>
                <c:ptCount val="72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  <c:pt idx="35">
                  <c:v>2021</c:v>
                </c:pt>
                <c:pt idx="36">
                  <c:v>2022</c:v>
                </c:pt>
                <c:pt idx="37">
                  <c:v>2022</c:v>
                </c:pt>
                <c:pt idx="38">
                  <c:v>2022</c:v>
                </c:pt>
                <c:pt idx="39">
                  <c:v>2022</c:v>
                </c:pt>
                <c:pt idx="40">
                  <c:v>2022</c:v>
                </c:pt>
                <c:pt idx="41">
                  <c:v>2022</c:v>
                </c:pt>
                <c:pt idx="42">
                  <c:v>2022</c:v>
                </c:pt>
                <c:pt idx="43">
                  <c:v>2022</c:v>
                </c:pt>
                <c:pt idx="44">
                  <c:v>2022</c:v>
                </c:pt>
                <c:pt idx="45">
                  <c:v>2022</c:v>
                </c:pt>
                <c:pt idx="46">
                  <c:v>2022</c:v>
                </c:pt>
                <c:pt idx="47">
                  <c:v>2022</c:v>
                </c:pt>
                <c:pt idx="48">
                  <c:v>2023</c:v>
                </c:pt>
                <c:pt idx="49">
                  <c:v>2023</c:v>
                </c:pt>
                <c:pt idx="50">
                  <c:v>2023</c:v>
                </c:pt>
                <c:pt idx="51">
                  <c:v>2023</c:v>
                </c:pt>
                <c:pt idx="52">
                  <c:v>2023</c:v>
                </c:pt>
                <c:pt idx="53">
                  <c:v>2023</c:v>
                </c:pt>
                <c:pt idx="54">
                  <c:v>2023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  <c:pt idx="59">
                  <c:v>2023</c:v>
                </c:pt>
                <c:pt idx="60">
                  <c:v>2024</c:v>
                </c:pt>
                <c:pt idx="61">
                  <c:v>2024</c:v>
                </c:pt>
                <c:pt idx="62">
                  <c:v>2024</c:v>
                </c:pt>
                <c:pt idx="63">
                  <c:v>2024</c:v>
                </c:pt>
                <c:pt idx="64">
                  <c:v>2024</c:v>
                </c:pt>
                <c:pt idx="65">
                  <c:v>2024</c:v>
                </c:pt>
                <c:pt idx="66">
                  <c:v>2024</c:v>
                </c:pt>
                <c:pt idx="67">
                  <c:v>2024</c:v>
                </c:pt>
                <c:pt idx="68">
                  <c:v>2024</c:v>
                </c:pt>
                <c:pt idx="69">
                  <c:v>2024</c:v>
                </c:pt>
                <c:pt idx="70">
                  <c:v>2024</c:v>
                </c:pt>
                <c:pt idx="71">
                  <c:v>2024</c:v>
                </c:pt>
              </c:numCache>
            </c:numRef>
          </c:cat>
          <c:val>
            <c:numRef>
              <c:f>'23'!$E$26:$E$97</c:f>
              <c:numCache>
                <c:formatCode>0.000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20.93496</c:v>
                </c:pt>
                <c:pt idx="56">
                  <c:v>19.372869999999999</c:v>
                </c:pt>
                <c:pt idx="57">
                  <c:v>14.551869999999999</c:v>
                </c:pt>
                <c:pt idx="58">
                  <c:v>11.985609999999999</c:v>
                </c:pt>
                <c:pt idx="59">
                  <c:v>11.3424</c:v>
                </c:pt>
                <c:pt idx="60">
                  <c:v>11.16808</c:v>
                </c:pt>
                <c:pt idx="61">
                  <c:v>10.960369999999999</c:v>
                </c:pt>
                <c:pt idx="62">
                  <c:v>11.457649999999999</c:v>
                </c:pt>
                <c:pt idx="63">
                  <c:v>12.08394</c:v>
                </c:pt>
                <c:pt idx="64">
                  <c:v>14.343780000000001</c:v>
                </c:pt>
                <c:pt idx="65">
                  <c:v>17.754919999999998</c:v>
                </c:pt>
                <c:pt idx="66">
                  <c:v>19.86476</c:v>
                </c:pt>
                <c:pt idx="67">
                  <c:v>20.603010000000001</c:v>
                </c:pt>
                <c:pt idx="68">
                  <c:v>19.549219999999998</c:v>
                </c:pt>
                <c:pt idx="69">
                  <c:v>14.90131</c:v>
                </c:pt>
                <c:pt idx="70">
                  <c:v>12.332470000000001</c:v>
                </c:pt>
                <c:pt idx="71">
                  <c:v>11.62191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61-4DD0-8AE6-B9DD5C1C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5117632"/>
        <c:axId val="-975135584"/>
      </c:lineChart>
      <c:catAx>
        <c:axId val="-9751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35584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75135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1763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17259721047265786"/>
          <c:y val="0.13814321977719929"/>
          <c:w val="0.36819590259550888"/>
          <c:h val="0.15235845519310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68596105876234E-2"/>
          <c:y val="5.6329251350020211E-2"/>
          <c:w val="0.86425059586052189"/>
          <c:h val="0.70708312664504747"/>
        </c:manualLayout>
      </c:layout>
      <c:barChart>
        <c:barDir val="col"/>
        <c:grouping val="clustered"/>
        <c:varyColors val="0"/>
        <c:ser>
          <c:idx val="8"/>
          <c:order val="8"/>
          <c:tx>
            <c:v>net storage builds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'24'!$A$29:$A$56</c:f>
              <c:strCache>
                <c:ptCount val="28"/>
                <c:pt idx="0">
                  <c:v>2018-Q1</c:v>
                </c:pt>
                <c:pt idx="1">
                  <c:v>2018-Q2</c:v>
                </c:pt>
                <c:pt idx="2">
                  <c:v>2018-Q3</c:v>
                </c:pt>
                <c:pt idx="3">
                  <c:v>2018-Q4</c:v>
                </c:pt>
                <c:pt idx="4">
                  <c:v>2019-Q1</c:v>
                </c:pt>
                <c:pt idx="5">
                  <c:v>2019-Q2</c:v>
                </c:pt>
                <c:pt idx="6">
                  <c:v>2019-Q3</c:v>
                </c:pt>
                <c:pt idx="7">
                  <c:v>2019-Q4</c:v>
                </c:pt>
                <c:pt idx="8">
                  <c:v>2020-Q1</c:v>
                </c:pt>
                <c:pt idx="9">
                  <c:v>2020-Q2</c:v>
                </c:pt>
                <c:pt idx="10">
                  <c:v>2020-Q3</c:v>
                </c:pt>
                <c:pt idx="11">
                  <c:v>2020-Q4</c:v>
                </c:pt>
                <c:pt idx="12">
                  <c:v>2021-Q1</c:v>
                </c:pt>
                <c:pt idx="13">
                  <c:v>2021-Q2</c:v>
                </c:pt>
                <c:pt idx="14">
                  <c:v>2021-Q3</c:v>
                </c:pt>
                <c:pt idx="15">
                  <c:v>2021-Q4</c:v>
                </c:pt>
                <c:pt idx="16">
                  <c:v>2022-Q1</c:v>
                </c:pt>
                <c:pt idx="17">
                  <c:v>2022-Q2</c:v>
                </c:pt>
                <c:pt idx="18">
                  <c:v>2022-Q3</c:v>
                </c:pt>
                <c:pt idx="19">
                  <c:v>2022-Q4</c:v>
                </c:pt>
                <c:pt idx="20">
                  <c:v>2023-Q1</c:v>
                </c:pt>
                <c:pt idx="21">
                  <c:v>2023-Q2</c:v>
                </c:pt>
                <c:pt idx="22">
                  <c:v>2023-Q3</c:v>
                </c:pt>
                <c:pt idx="23">
                  <c:v>2023-Q4</c:v>
                </c:pt>
                <c:pt idx="24">
                  <c:v>2024-Q1</c:v>
                </c:pt>
                <c:pt idx="25">
                  <c:v>2024-Q2</c:v>
                </c:pt>
                <c:pt idx="26">
                  <c:v>2024-Q3</c:v>
                </c:pt>
                <c:pt idx="27">
                  <c:v>2024-Q4</c:v>
                </c:pt>
              </c:strCache>
            </c:strRef>
          </c:cat>
          <c:val>
            <c:numRef>
              <c:f>'24'!$M$29:$M$56</c:f>
              <c:numCache>
                <c:formatCode>0.00</c:formatCode>
                <c:ptCount val="28"/>
                <c:pt idx="0">
                  <c:v>0</c:v>
                </c:pt>
                <c:pt idx="1">
                  <c:v>9.1016263736000003</c:v>
                </c:pt>
                <c:pt idx="2">
                  <c:v>8.4974239130000004</c:v>
                </c:pt>
                <c:pt idx="3">
                  <c:v>0</c:v>
                </c:pt>
                <c:pt idx="4">
                  <c:v>0</c:v>
                </c:pt>
                <c:pt idx="5">
                  <c:v>14.79521978</c:v>
                </c:pt>
                <c:pt idx="6">
                  <c:v>11.015902174000001</c:v>
                </c:pt>
                <c:pt idx="7">
                  <c:v>0</c:v>
                </c:pt>
                <c:pt idx="8">
                  <c:v>0</c:v>
                </c:pt>
                <c:pt idx="9">
                  <c:v>12.221571429000001</c:v>
                </c:pt>
                <c:pt idx="10">
                  <c:v>7.7399891303999997</c:v>
                </c:pt>
                <c:pt idx="11">
                  <c:v>0</c:v>
                </c:pt>
                <c:pt idx="12">
                  <c:v>0</c:v>
                </c:pt>
                <c:pt idx="13">
                  <c:v>9.4182967032999994</c:v>
                </c:pt>
                <c:pt idx="14">
                  <c:v>8.0126956521999997</c:v>
                </c:pt>
                <c:pt idx="15">
                  <c:v>0</c:v>
                </c:pt>
                <c:pt idx="16">
                  <c:v>0</c:v>
                </c:pt>
                <c:pt idx="17">
                  <c:v>10.246934066</c:v>
                </c:pt>
                <c:pt idx="18">
                  <c:v>8.9407826086999993</c:v>
                </c:pt>
                <c:pt idx="19">
                  <c:v>0</c:v>
                </c:pt>
                <c:pt idx="20">
                  <c:v>0</c:v>
                </c:pt>
                <c:pt idx="21">
                  <c:v>11.699912088</c:v>
                </c:pt>
                <c:pt idx="22">
                  <c:v>6.7813099378999997</c:v>
                </c:pt>
                <c:pt idx="23">
                  <c:v>0</c:v>
                </c:pt>
                <c:pt idx="24">
                  <c:v>0</c:v>
                </c:pt>
                <c:pt idx="25">
                  <c:v>12.342536374</c:v>
                </c:pt>
                <c:pt idx="26">
                  <c:v>6.5992361629999996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F-4D58-83F3-2E3B0514952E}"/>
            </c:ext>
          </c:extLst>
        </c:ser>
        <c:ser>
          <c:idx val="9"/>
          <c:order val="9"/>
          <c:tx>
            <c:v>net storage witdrawals</c:v>
          </c:tx>
          <c:spPr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'24'!$A$29:$A$56</c:f>
              <c:strCache>
                <c:ptCount val="28"/>
                <c:pt idx="0">
                  <c:v>2018-Q1</c:v>
                </c:pt>
                <c:pt idx="1">
                  <c:v>2018-Q2</c:v>
                </c:pt>
                <c:pt idx="2">
                  <c:v>2018-Q3</c:v>
                </c:pt>
                <c:pt idx="3">
                  <c:v>2018-Q4</c:v>
                </c:pt>
                <c:pt idx="4">
                  <c:v>2019-Q1</c:v>
                </c:pt>
                <c:pt idx="5">
                  <c:v>2019-Q2</c:v>
                </c:pt>
                <c:pt idx="6">
                  <c:v>2019-Q3</c:v>
                </c:pt>
                <c:pt idx="7">
                  <c:v>2019-Q4</c:v>
                </c:pt>
                <c:pt idx="8">
                  <c:v>2020-Q1</c:v>
                </c:pt>
                <c:pt idx="9">
                  <c:v>2020-Q2</c:v>
                </c:pt>
                <c:pt idx="10">
                  <c:v>2020-Q3</c:v>
                </c:pt>
                <c:pt idx="11">
                  <c:v>2020-Q4</c:v>
                </c:pt>
                <c:pt idx="12">
                  <c:v>2021-Q1</c:v>
                </c:pt>
                <c:pt idx="13">
                  <c:v>2021-Q2</c:v>
                </c:pt>
                <c:pt idx="14">
                  <c:v>2021-Q3</c:v>
                </c:pt>
                <c:pt idx="15">
                  <c:v>2021-Q4</c:v>
                </c:pt>
                <c:pt idx="16">
                  <c:v>2022-Q1</c:v>
                </c:pt>
                <c:pt idx="17">
                  <c:v>2022-Q2</c:v>
                </c:pt>
                <c:pt idx="18">
                  <c:v>2022-Q3</c:v>
                </c:pt>
                <c:pt idx="19">
                  <c:v>2022-Q4</c:v>
                </c:pt>
                <c:pt idx="20">
                  <c:v>2023-Q1</c:v>
                </c:pt>
                <c:pt idx="21">
                  <c:v>2023-Q2</c:v>
                </c:pt>
                <c:pt idx="22">
                  <c:v>2023-Q3</c:v>
                </c:pt>
                <c:pt idx="23">
                  <c:v>2023-Q4</c:v>
                </c:pt>
                <c:pt idx="24">
                  <c:v>2024-Q1</c:v>
                </c:pt>
                <c:pt idx="25">
                  <c:v>2024-Q2</c:v>
                </c:pt>
                <c:pt idx="26">
                  <c:v>2024-Q3</c:v>
                </c:pt>
                <c:pt idx="27">
                  <c:v>2024-Q4</c:v>
                </c:pt>
              </c:strCache>
            </c:strRef>
          </c:cat>
          <c:val>
            <c:numRef>
              <c:f>'24'!$L$29:$L$56</c:f>
              <c:numCache>
                <c:formatCode>0.00</c:formatCode>
                <c:ptCount val="28"/>
                <c:pt idx="0">
                  <c:v>-18.698977778</c:v>
                </c:pt>
                <c:pt idx="1">
                  <c:v>0</c:v>
                </c:pt>
                <c:pt idx="2">
                  <c:v>0</c:v>
                </c:pt>
                <c:pt idx="3">
                  <c:v>-2.6235434782999998</c:v>
                </c:pt>
                <c:pt idx="4">
                  <c:v>-17.481144444000002</c:v>
                </c:pt>
                <c:pt idx="5">
                  <c:v>0</c:v>
                </c:pt>
                <c:pt idx="6">
                  <c:v>0</c:v>
                </c:pt>
                <c:pt idx="7">
                  <c:v>-2.4861195652000001</c:v>
                </c:pt>
                <c:pt idx="8">
                  <c:v>-12.694472527</c:v>
                </c:pt>
                <c:pt idx="9">
                  <c:v>0</c:v>
                </c:pt>
                <c:pt idx="10">
                  <c:v>0</c:v>
                </c:pt>
                <c:pt idx="11">
                  <c:v>-5.4208913043000004</c:v>
                </c:pt>
                <c:pt idx="12">
                  <c:v>-17.525866666999999</c:v>
                </c:pt>
                <c:pt idx="13">
                  <c:v>0</c:v>
                </c:pt>
                <c:pt idx="14">
                  <c:v>0</c:v>
                </c:pt>
                <c:pt idx="15">
                  <c:v>-1.0795543478</c:v>
                </c:pt>
                <c:pt idx="16">
                  <c:v>-20.137688889</c:v>
                </c:pt>
                <c:pt idx="17">
                  <c:v>0</c:v>
                </c:pt>
                <c:pt idx="18">
                  <c:v>0</c:v>
                </c:pt>
                <c:pt idx="19">
                  <c:v>-2.3538478261</c:v>
                </c:pt>
                <c:pt idx="20">
                  <c:v>-11.9474</c:v>
                </c:pt>
                <c:pt idx="21">
                  <c:v>0</c:v>
                </c:pt>
                <c:pt idx="22">
                  <c:v>0</c:v>
                </c:pt>
                <c:pt idx="23">
                  <c:v>-3.2632789130000002</c:v>
                </c:pt>
                <c:pt idx="24">
                  <c:v>-13.928931923</c:v>
                </c:pt>
                <c:pt idx="25">
                  <c:v>0</c:v>
                </c:pt>
                <c:pt idx="26">
                  <c:v>0</c:v>
                </c:pt>
                <c:pt idx="27">
                  <c:v>-3.0098948913000001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F-4D58-83F3-2E3B05149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-975116544"/>
        <c:axId val="-97512633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116544"/>
        <c:axId val="-975126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World production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'24'!$A$29:$A$56</c15:sqref>
                        </c15:formulaRef>
                      </c:ext>
                    </c:extLst>
                    <c:strCache>
                      <c:ptCount val="28"/>
                      <c:pt idx="0">
                        <c:v>2018-Q1</c:v>
                      </c:pt>
                      <c:pt idx="1">
                        <c:v>2018-Q2</c:v>
                      </c:pt>
                      <c:pt idx="2">
                        <c:v>2018-Q3</c:v>
                      </c:pt>
                      <c:pt idx="3">
                        <c:v>2018-Q4</c:v>
                      </c:pt>
                      <c:pt idx="4">
                        <c:v>2019-Q1</c:v>
                      </c:pt>
                      <c:pt idx="5">
                        <c:v>2019-Q2</c:v>
                      </c:pt>
                      <c:pt idx="6">
                        <c:v>2019-Q3</c:v>
                      </c:pt>
                      <c:pt idx="7">
                        <c:v>2019-Q4</c:v>
                      </c:pt>
                      <c:pt idx="8">
                        <c:v>2020-Q1</c:v>
                      </c:pt>
                      <c:pt idx="9">
                        <c:v>2020-Q2</c:v>
                      </c:pt>
                      <c:pt idx="10">
                        <c:v>2020-Q3</c:v>
                      </c:pt>
                      <c:pt idx="11">
                        <c:v>2020-Q4</c:v>
                      </c:pt>
                      <c:pt idx="12">
                        <c:v>2021-Q1</c:v>
                      </c:pt>
                      <c:pt idx="13">
                        <c:v>2021-Q2</c:v>
                      </c:pt>
                      <c:pt idx="14">
                        <c:v>2021-Q3</c:v>
                      </c:pt>
                      <c:pt idx="15">
                        <c:v>2021-Q4</c:v>
                      </c:pt>
                      <c:pt idx="16">
                        <c:v>2022-Q1</c:v>
                      </c:pt>
                      <c:pt idx="17">
                        <c:v>2022-Q2</c:v>
                      </c:pt>
                      <c:pt idx="18">
                        <c:v>2022-Q3</c:v>
                      </c:pt>
                      <c:pt idx="19">
                        <c:v>2022-Q4</c:v>
                      </c:pt>
                      <c:pt idx="20">
                        <c:v>2023-Q1</c:v>
                      </c:pt>
                      <c:pt idx="21">
                        <c:v>2023-Q2</c:v>
                      </c:pt>
                      <c:pt idx="22">
                        <c:v>2023-Q3</c:v>
                      </c:pt>
                      <c:pt idx="23">
                        <c:v>2023-Q4</c:v>
                      </c:pt>
                      <c:pt idx="24">
                        <c:v>2024-Q1</c:v>
                      </c:pt>
                      <c:pt idx="25">
                        <c:v>2024-Q2</c:v>
                      </c:pt>
                      <c:pt idx="26">
                        <c:v>2024-Q3</c:v>
                      </c:pt>
                      <c:pt idx="27">
                        <c:v>2024-Q4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'24'!$E$29:$E$56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80.145744444000002</c:v>
                      </c:pt>
                      <c:pt idx="1">
                        <c:v>81.952120879000006</c:v>
                      </c:pt>
                      <c:pt idx="2">
                        <c:v>85.767456522000003</c:v>
                      </c:pt>
                      <c:pt idx="3">
                        <c:v>89.270684782999993</c:v>
                      </c:pt>
                      <c:pt idx="4">
                        <c:v>90.011566666999997</c:v>
                      </c:pt>
                      <c:pt idx="5">
                        <c:v>91.568824176000007</c:v>
                      </c:pt>
                      <c:pt idx="6">
                        <c:v>94.001728260999997</c:v>
                      </c:pt>
                      <c:pt idx="7">
                        <c:v>96.582489129999999</c:v>
                      </c:pt>
                      <c:pt idx="8">
                        <c:v>94.788857143000001</c:v>
                      </c:pt>
                      <c:pt idx="9">
                        <c:v>89.674835165000005</c:v>
                      </c:pt>
                      <c:pt idx="10">
                        <c:v>89.868771738999996</c:v>
                      </c:pt>
                      <c:pt idx="11">
                        <c:v>91.048347825999997</c:v>
                      </c:pt>
                      <c:pt idx="12">
                        <c:v>91.144244443999995</c:v>
                      </c:pt>
                      <c:pt idx="13">
                        <c:v>94.432175823999998</c:v>
                      </c:pt>
                      <c:pt idx="14">
                        <c:v>95.137076086999997</c:v>
                      </c:pt>
                      <c:pt idx="15">
                        <c:v>97.487728261000001</c:v>
                      </c:pt>
                      <c:pt idx="16">
                        <c:v>95.094111111000004</c:v>
                      </c:pt>
                      <c:pt idx="17">
                        <c:v>97.593208790999995</c:v>
                      </c:pt>
                      <c:pt idx="18">
                        <c:v>99.45901087</c:v>
                      </c:pt>
                      <c:pt idx="19">
                        <c:v>100.28744565</c:v>
                      </c:pt>
                      <c:pt idx="20">
                        <c:v>102.12538889</c:v>
                      </c:pt>
                      <c:pt idx="21">
                        <c:v>102.79637363000001</c:v>
                      </c:pt>
                      <c:pt idx="22">
                        <c:v>102.71243803999999</c:v>
                      </c:pt>
                      <c:pt idx="23">
                        <c:v>103.12216413</c:v>
                      </c:pt>
                      <c:pt idx="24">
                        <c:v>104.25134945000001</c:v>
                      </c:pt>
                      <c:pt idx="25">
                        <c:v>104.66441098999999</c:v>
                      </c:pt>
                      <c:pt idx="26">
                        <c:v>104.88844564999999</c:v>
                      </c:pt>
                      <c:pt idx="27">
                        <c:v>105.88676848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BAF-4D58-83F3-2E3B0514952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World consumption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'24'!$A$29:$A$56</c15:sqref>
                        </c15:formulaRef>
                      </c:ext>
                    </c:extLst>
                    <c:strCache>
                      <c:ptCount val="28"/>
                      <c:pt idx="0">
                        <c:v>2018-Q1</c:v>
                      </c:pt>
                      <c:pt idx="1">
                        <c:v>2018-Q2</c:v>
                      </c:pt>
                      <c:pt idx="2">
                        <c:v>2018-Q3</c:v>
                      </c:pt>
                      <c:pt idx="3">
                        <c:v>2018-Q4</c:v>
                      </c:pt>
                      <c:pt idx="4">
                        <c:v>2019-Q1</c:v>
                      </c:pt>
                      <c:pt idx="5">
                        <c:v>2019-Q2</c:v>
                      </c:pt>
                      <c:pt idx="6">
                        <c:v>2019-Q3</c:v>
                      </c:pt>
                      <c:pt idx="7">
                        <c:v>2019-Q4</c:v>
                      </c:pt>
                      <c:pt idx="8">
                        <c:v>2020-Q1</c:v>
                      </c:pt>
                      <c:pt idx="9">
                        <c:v>2020-Q2</c:v>
                      </c:pt>
                      <c:pt idx="10">
                        <c:v>2020-Q3</c:v>
                      </c:pt>
                      <c:pt idx="11">
                        <c:v>2020-Q4</c:v>
                      </c:pt>
                      <c:pt idx="12">
                        <c:v>2021-Q1</c:v>
                      </c:pt>
                      <c:pt idx="13">
                        <c:v>2021-Q2</c:v>
                      </c:pt>
                      <c:pt idx="14">
                        <c:v>2021-Q3</c:v>
                      </c:pt>
                      <c:pt idx="15">
                        <c:v>2021-Q4</c:v>
                      </c:pt>
                      <c:pt idx="16">
                        <c:v>2022-Q1</c:v>
                      </c:pt>
                      <c:pt idx="17">
                        <c:v>2022-Q2</c:v>
                      </c:pt>
                      <c:pt idx="18">
                        <c:v>2022-Q3</c:v>
                      </c:pt>
                      <c:pt idx="19">
                        <c:v>2022-Q4</c:v>
                      </c:pt>
                      <c:pt idx="20">
                        <c:v>2023-Q1</c:v>
                      </c:pt>
                      <c:pt idx="21">
                        <c:v>2023-Q2</c:v>
                      </c:pt>
                      <c:pt idx="22">
                        <c:v>2023-Q3</c:v>
                      </c:pt>
                      <c:pt idx="23">
                        <c:v>2023-Q4</c:v>
                      </c:pt>
                      <c:pt idx="24">
                        <c:v>2024-Q1</c:v>
                      </c:pt>
                      <c:pt idx="25">
                        <c:v>2024-Q2</c:v>
                      </c:pt>
                      <c:pt idx="26">
                        <c:v>2024-Q3</c:v>
                      </c:pt>
                      <c:pt idx="27">
                        <c:v>2024-Q4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'24'!$H$29:$H$56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98.315122221999999</c:v>
                      </c:pt>
                      <c:pt idx="1">
                        <c:v>71.084000000000003</c:v>
                      </c:pt>
                      <c:pt idx="2">
                        <c:v>74.137130435000003</c:v>
                      </c:pt>
                      <c:pt idx="3">
                        <c:v>86.970695652000003</c:v>
                      </c:pt>
                      <c:pt idx="4">
                        <c:v>103.62742222</c:v>
                      </c:pt>
                      <c:pt idx="5">
                        <c:v>70.885241758000006</c:v>
                      </c:pt>
                      <c:pt idx="6">
                        <c:v>76.820271739000006</c:v>
                      </c:pt>
                      <c:pt idx="7">
                        <c:v>89.723532609000003</c:v>
                      </c:pt>
                      <c:pt idx="8">
                        <c:v>99.307373626</c:v>
                      </c:pt>
                      <c:pt idx="9">
                        <c:v>70.891450548999998</c:v>
                      </c:pt>
                      <c:pt idx="10">
                        <c:v>76.900499999999994</c:v>
                      </c:pt>
                      <c:pt idx="11">
                        <c:v>86.453119564999994</c:v>
                      </c:pt>
                      <c:pt idx="12">
                        <c:v>101.02822222</c:v>
                      </c:pt>
                      <c:pt idx="13">
                        <c:v>72.757494504999997</c:v>
                      </c:pt>
                      <c:pt idx="14">
                        <c:v>75.959706522000005</c:v>
                      </c:pt>
                      <c:pt idx="15">
                        <c:v>86.556326087000002</c:v>
                      </c:pt>
                      <c:pt idx="16">
                        <c:v>104.85217118</c:v>
                      </c:pt>
                      <c:pt idx="17">
                        <c:v>76.156117241000004</c:v>
                      </c:pt>
                      <c:pt idx="18">
                        <c:v>80.797841340000005</c:v>
                      </c:pt>
                      <c:pt idx="19">
                        <c:v>92.644056660000004</c:v>
                      </c:pt>
                      <c:pt idx="20">
                        <c:v>103.08482244</c:v>
                      </c:pt>
                      <c:pt idx="21">
                        <c:v>78.021451923000001</c:v>
                      </c:pt>
                      <c:pt idx="22">
                        <c:v>84.597474603999999</c:v>
                      </c:pt>
                      <c:pt idx="23">
                        <c:v>93.347927935000001</c:v>
                      </c:pt>
                      <c:pt idx="24">
                        <c:v>103.20423516</c:v>
                      </c:pt>
                      <c:pt idx="25">
                        <c:v>76.590150440000002</c:v>
                      </c:pt>
                      <c:pt idx="26">
                        <c:v>83.521795978</c:v>
                      </c:pt>
                      <c:pt idx="27">
                        <c:v>92.082899999999995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AF-4D58-83F3-2E3B0514952E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gross imports</c:v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'24'!$A$29:$A$56</c15:sqref>
                        </c15:formulaRef>
                      </c:ext>
                    </c:extLst>
                    <c:strCache>
                      <c:ptCount val="28"/>
                      <c:pt idx="0">
                        <c:v>2018-Q1</c:v>
                      </c:pt>
                      <c:pt idx="1">
                        <c:v>2018-Q2</c:v>
                      </c:pt>
                      <c:pt idx="2">
                        <c:v>2018-Q3</c:v>
                      </c:pt>
                      <c:pt idx="3">
                        <c:v>2018-Q4</c:v>
                      </c:pt>
                      <c:pt idx="4">
                        <c:v>2019-Q1</c:v>
                      </c:pt>
                      <c:pt idx="5">
                        <c:v>2019-Q2</c:v>
                      </c:pt>
                      <c:pt idx="6">
                        <c:v>2019-Q3</c:v>
                      </c:pt>
                      <c:pt idx="7">
                        <c:v>2019-Q4</c:v>
                      </c:pt>
                      <c:pt idx="8">
                        <c:v>2020-Q1</c:v>
                      </c:pt>
                      <c:pt idx="9">
                        <c:v>2020-Q2</c:v>
                      </c:pt>
                      <c:pt idx="10">
                        <c:v>2020-Q3</c:v>
                      </c:pt>
                      <c:pt idx="11">
                        <c:v>2020-Q4</c:v>
                      </c:pt>
                      <c:pt idx="12">
                        <c:v>2021-Q1</c:v>
                      </c:pt>
                      <c:pt idx="13">
                        <c:v>2021-Q2</c:v>
                      </c:pt>
                      <c:pt idx="14">
                        <c:v>2021-Q3</c:v>
                      </c:pt>
                      <c:pt idx="15">
                        <c:v>2021-Q4</c:v>
                      </c:pt>
                      <c:pt idx="16">
                        <c:v>2022-Q1</c:v>
                      </c:pt>
                      <c:pt idx="17">
                        <c:v>2022-Q2</c:v>
                      </c:pt>
                      <c:pt idx="18">
                        <c:v>2022-Q3</c:v>
                      </c:pt>
                      <c:pt idx="19">
                        <c:v>2022-Q4</c:v>
                      </c:pt>
                      <c:pt idx="20">
                        <c:v>2023-Q1</c:v>
                      </c:pt>
                      <c:pt idx="21">
                        <c:v>2023-Q2</c:v>
                      </c:pt>
                      <c:pt idx="22">
                        <c:v>2023-Q3</c:v>
                      </c:pt>
                      <c:pt idx="23">
                        <c:v>2023-Q4</c:v>
                      </c:pt>
                      <c:pt idx="24">
                        <c:v>2024-Q1</c:v>
                      </c:pt>
                      <c:pt idx="25">
                        <c:v>2024-Q2</c:v>
                      </c:pt>
                      <c:pt idx="26">
                        <c:v>2024-Q3</c:v>
                      </c:pt>
                      <c:pt idx="27">
                        <c:v>2024-Q4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'24'!$F$29:$F$56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8.9785631444000007</c:v>
                      </c:pt>
                      <c:pt idx="1">
                        <c:v>7.6692493187000004</c:v>
                      </c:pt>
                      <c:pt idx="2">
                        <c:v>7.5881643043000002</c:v>
                      </c:pt>
                      <c:pt idx="3">
                        <c:v>7.4430767609000004</c:v>
                      </c:pt>
                      <c:pt idx="4">
                        <c:v>8.6357701444000003</c:v>
                      </c:pt>
                      <c:pt idx="5">
                        <c:v>6.7623325164999999</c:v>
                      </c:pt>
                      <c:pt idx="6">
                        <c:v>7.1605461848000003</c:v>
                      </c:pt>
                      <c:pt idx="7">
                        <c:v>7.5038555109000002</c:v>
                      </c:pt>
                      <c:pt idx="8">
                        <c:v>7.8823362967000001</c:v>
                      </c:pt>
                      <c:pt idx="9">
                        <c:v>6.2932717911999996</c:v>
                      </c:pt>
                      <c:pt idx="10">
                        <c:v>6.5352447717000004</c:v>
                      </c:pt>
                      <c:pt idx="11">
                        <c:v>7.3899193478000003</c:v>
                      </c:pt>
                      <c:pt idx="12">
                        <c:v>8.8296274888999999</c:v>
                      </c:pt>
                      <c:pt idx="13">
                        <c:v>6.8254648571000001</c:v>
                      </c:pt>
                      <c:pt idx="14">
                        <c:v>7.2711268151999997</c:v>
                      </c:pt>
                      <c:pt idx="15">
                        <c:v>7.8612327826000001</c:v>
                      </c:pt>
                      <c:pt idx="16">
                        <c:v>9.0413863778000003</c:v>
                      </c:pt>
                      <c:pt idx="17">
                        <c:v>7.7448291647999996</c:v>
                      </c:pt>
                      <c:pt idx="18">
                        <c:v>7.9022582283</c:v>
                      </c:pt>
                      <c:pt idx="19">
                        <c:v>8.4635667935000001</c:v>
                      </c:pt>
                      <c:pt idx="20">
                        <c:v>8.5408927667000007</c:v>
                      </c:pt>
                      <c:pt idx="21">
                        <c:v>7.3416164615000001</c:v>
                      </c:pt>
                      <c:pt idx="22">
                        <c:v>7.3759318912999996</c:v>
                      </c:pt>
                      <c:pt idx="23">
                        <c:v>7.5513360870000001</c:v>
                      </c:pt>
                      <c:pt idx="24">
                        <c:v>8.2794681648000008</c:v>
                      </c:pt>
                      <c:pt idx="25">
                        <c:v>6.8460469011000002</c:v>
                      </c:pt>
                      <c:pt idx="26">
                        <c:v>7.0794115870000001</c:v>
                      </c:pt>
                      <c:pt idx="27">
                        <c:v>7.5011997825999996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AF-4D58-83F3-2E3B0514952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storage withdrawals</c:v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'24'!$A$29:$A$56</c15:sqref>
                        </c15:formulaRef>
                      </c:ext>
                    </c:extLst>
                    <c:strCache>
                      <c:ptCount val="28"/>
                      <c:pt idx="0">
                        <c:v>2018-Q1</c:v>
                      </c:pt>
                      <c:pt idx="1">
                        <c:v>2018-Q2</c:v>
                      </c:pt>
                      <c:pt idx="2">
                        <c:v>2018-Q3</c:v>
                      </c:pt>
                      <c:pt idx="3">
                        <c:v>2018-Q4</c:v>
                      </c:pt>
                      <c:pt idx="4">
                        <c:v>2019-Q1</c:v>
                      </c:pt>
                      <c:pt idx="5">
                        <c:v>2019-Q2</c:v>
                      </c:pt>
                      <c:pt idx="6">
                        <c:v>2019-Q3</c:v>
                      </c:pt>
                      <c:pt idx="7">
                        <c:v>2019-Q4</c:v>
                      </c:pt>
                      <c:pt idx="8">
                        <c:v>2020-Q1</c:v>
                      </c:pt>
                      <c:pt idx="9">
                        <c:v>2020-Q2</c:v>
                      </c:pt>
                      <c:pt idx="10">
                        <c:v>2020-Q3</c:v>
                      </c:pt>
                      <c:pt idx="11">
                        <c:v>2020-Q4</c:v>
                      </c:pt>
                      <c:pt idx="12">
                        <c:v>2021-Q1</c:v>
                      </c:pt>
                      <c:pt idx="13">
                        <c:v>2021-Q2</c:v>
                      </c:pt>
                      <c:pt idx="14">
                        <c:v>2021-Q3</c:v>
                      </c:pt>
                      <c:pt idx="15">
                        <c:v>2021-Q4</c:v>
                      </c:pt>
                      <c:pt idx="16">
                        <c:v>2022-Q1</c:v>
                      </c:pt>
                      <c:pt idx="17">
                        <c:v>2022-Q2</c:v>
                      </c:pt>
                      <c:pt idx="18">
                        <c:v>2022-Q3</c:v>
                      </c:pt>
                      <c:pt idx="19">
                        <c:v>2022-Q4</c:v>
                      </c:pt>
                      <c:pt idx="20">
                        <c:v>2023-Q1</c:v>
                      </c:pt>
                      <c:pt idx="21">
                        <c:v>2023-Q2</c:v>
                      </c:pt>
                      <c:pt idx="22">
                        <c:v>2023-Q3</c:v>
                      </c:pt>
                      <c:pt idx="23">
                        <c:v>2023-Q4</c:v>
                      </c:pt>
                      <c:pt idx="24">
                        <c:v>2024-Q1</c:v>
                      </c:pt>
                      <c:pt idx="25">
                        <c:v>2024-Q2</c:v>
                      </c:pt>
                      <c:pt idx="26">
                        <c:v>2024-Q3</c:v>
                      </c:pt>
                      <c:pt idx="27">
                        <c:v>2024-Q4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'24'!$L$29:$L$56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-18.698977778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-2.6235434782999998</c:v>
                      </c:pt>
                      <c:pt idx="4">
                        <c:v>-17.481144444000002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-2.4861195652000001</c:v>
                      </c:pt>
                      <c:pt idx="8">
                        <c:v>-12.694472527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-5.4208913043000004</c:v>
                      </c:pt>
                      <c:pt idx="12">
                        <c:v>-17.525866666999999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-1.0795543478</c:v>
                      </c:pt>
                      <c:pt idx="16">
                        <c:v>-20.137688889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-2.3538478261</c:v>
                      </c:pt>
                      <c:pt idx="20">
                        <c:v>-11.9474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-3.2632789130000002</c:v>
                      </c:pt>
                      <c:pt idx="24">
                        <c:v>-13.928931923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-3.0098948913000001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AF-4D58-83F3-2E3B0514952E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3"/>
          <c:order val="2"/>
          <c:tx>
            <c:strRef>
              <c:f>'24'!$B$59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AF-4D58-83F3-2E3B0514952E}"/>
                </c:ext>
              </c:extLst>
            </c:dLbl>
            <c:dLbl>
              <c:idx val="1"/>
              <c:layout>
                <c:manualLayout>
                  <c:x val="3.4816400476688249E-2"/>
                  <c:y val="4.4838853749428483E-2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forecast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BAF-4D58-83F3-2E3B051495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'24'!$A$63:$A$64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xVal>
          <c:yVal>
            <c:numRef>
              <c:f>'24'!$B$63:$B$64</c:f>
              <c:numCache>
                <c:formatCode>0</c:formatCode>
                <c:ptCount val="2"/>
                <c:pt idx="0">
                  <c:v>-50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AF-4D58-83F3-2E3B05149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16544"/>
        <c:axId val="-97512633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exports</c:v>
                </c:tx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'24'!$A$29:$A$56</c15:sqref>
                        </c15:formulaRef>
                      </c:ext>
                    </c:extLst>
                    <c:strCache>
                      <c:ptCount val="28"/>
                      <c:pt idx="0">
                        <c:v>2018-Q1</c:v>
                      </c:pt>
                      <c:pt idx="1">
                        <c:v>2018-Q2</c:v>
                      </c:pt>
                      <c:pt idx="2">
                        <c:v>2018-Q3</c:v>
                      </c:pt>
                      <c:pt idx="3">
                        <c:v>2018-Q4</c:v>
                      </c:pt>
                      <c:pt idx="4">
                        <c:v>2019-Q1</c:v>
                      </c:pt>
                      <c:pt idx="5">
                        <c:v>2019-Q2</c:v>
                      </c:pt>
                      <c:pt idx="6">
                        <c:v>2019-Q3</c:v>
                      </c:pt>
                      <c:pt idx="7">
                        <c:v>2019-Q4</c:v>
                      </c:pt>
                      <c:pt idx="8">
                        <c:v>2020-Q1</c:v>
                      </c:pt>
                      <c:pt idx="9">
                        <c:v>2020-Q2</c:v>
                      </c:pt>
                      <c:pt idx="10">
                        <c:v>2020-Q3</c:v>
                      </c:pt>
                      <c:pt idx="11">
                        <c:v>2020-Q4</c:v>
                      </c:pt>
                      <c:pt idx="12">
                        <c:v>2021-Q1</c:v>
                      </c:pt>
                      <c:pt idx="13">
                        <c:v>2021-Q2</c:v>
                      </c:pt>
                      <c:pt idx="14">
                        <c:v>2021-Q3</c:v>
                      </c:pt>
                      <c:pt idx="15">
                        <c:v>2021-Q4</c:v>
                      </c:pt>
                      <c:pt idx="16">
                        <c:v>2022-Q1</c:v>
                      </c:pt>
                      <c:pt idx="17">
                        <c:v>2022-Q2</c:v>
                      </c:pt>
                      <c:pt idx="18">
                        <c:v>2022-Q3</c:v>
                      </c:pt>
                      <c:pt idx="19">
                        <c:v>2022-Q4</c:v>
                      </c:pt>
                      <c:pt idx="20">
                        <c:v>2023-Q1</c:v>
                      </c:pt>
                      <c:pt idx="21">
                        <c:v>2023-Q2</c:v>
                      </c:pt>
                      <c:pt idx="22">
                        <c:v>2023-Q3</c:v>
                      </c:pt>
                      <c:pt idx="23">
                        <c:v>2023-Q4</c:v>
                      </c:pt>
                      <c:pt idx="24">
                        <c:v>2024-Q1</c:v>
                      </c:pt>
                      <c:pt idx="25">
                        <c:v>2024-Q2</c:v>
                      </c:pt>
                      <c:pt idx="26">
                        <c:v>2024-Q3</c:v>
                      </c:pt>
                      <c:pt idx="27">
                        <c:v>2024-Q4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'24'!$I$29:$I$56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9.6372604555999999</c:v>
                      </c:pt>
                      <c:pt idx="1">
                        <c:v>8.9346331208999992</c:v>
                      </c:pt>
                      <c:pt idx="2">
                        <c:v>9.9911736087000005</c:v>
                      </c:pt>
                      <c:pt idx="3">
                        <c:v>10.95921862</c:v>
                      </c:pt>
                      <c:pt idx="4">
                        <c:v>11.869779943999999</c:v>
                      </c:pt>
                      <c:pt idx="5">
                        <c:v>11.725342802</c:v>
                      </c:pt>
                      <c:pt idx="6">
                        <c:v>12.748861609</c:v>
                      </c:pt>
                      <c:pt idx="7">
                        <c:v>14.653722924</c:v>
                      </c:pt>
                      <c:pt idx="8">
                        <c:v>16.066627669999999</c:v>
                      </c:pt>
                      <c:pt idx="9">
                        <c:v>12.686620604</c:v>
                      </c:pt>
                      <c:pt idx="10">
                        <c:v>11.983999424</c:v>
                      </c:pt>
                      <c:pt idx="11">
                        <c:v>16.964198272000001</c:v>
                      </c:pt>
                      <c:pt idx="12">
                        <c:v>17.588114811000001</c:v>
                      </c:pt>
                      <c:pt idx="13">
                        <c:v>18.478610208999999</c:v>
                      </c:pt>
                      <c:pt idx="14">
                        <c:v>18.100015272</c:v>
                      </c:pt>
                      <c:pt idx="15">
                        <c:v>18.727429478000001</c:v>
                      </c:pt>
                      <c:pt idx="16">
                        <c:v>19.959302222000002</c:v>
                      </c:pt>
                      <c:pt idx="17">
                        <c:v>19.316591802000001</c:v>
                      </c:pt>
                      <c:pt idx="18">
                        <c:v>17.873232457</c:v>
                      </c:pt>
                      <c:pt idx="19">
                        <c:v>18.537148793</c:v>
                      </c:pt>
                      <c:pt idx="20">
                        <c:v>20.362685977999998</c:v>
                      </c:pt>
                      <c:pt idx="21">
                        <c:v>20.511276033000001</c:v>
                      </c:pt>
                      <c:pt idx="22">
                        <c:v>20.461611848</c:v>
                      </c:pt>
                      <c:pt idx="23">
                        <c:v>21.210702608999998</c:v>
                      </c:pt>
                      <c:pt idx="24">
                        <c:v>21.825595495000002</c:v>
                      </c:pt>
                      <c:pt idx="25">
                        <c:v>21.496953846</c:v>
                      </c:pt>
                      <c:pt idx="26">
                        <c:v>22.300094564999998</c:v>
                      </c:pt>
                      <c:pt idx="27">
                        <c:v>24.249769783000001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BAF-4D58-83F3-2E3B0514952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net imports</c:v>
                </c:tx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'24'!$A$29:$A$56</c15:sqref>
                        </c15:formulaRef>
                      </c:ext>
                    </c:extLst>
                    <c:strCache>
                      <c:ptCount val="28"/>
                      <c:pt idx="0">
                        <c:v>2018-Q1</c:v>
                      </c:pt>
                      <c:pt idx="1">
                        <c:v>2018-Q2</c:v>
                      </c:pt>
                      <c:pt idx="2">
                        <c:v>2018-Q3</c:v>
                      </c:pt>
                      <c:pt idx="3">
                        <c:v>2018-Q4</c:v>
                      </c:pt>
                      <c:pt idx="4">
                        <c:v>2019-Q1</c:v>
                      </c:pt>
                      <c:pt idx="5">
                        <c:v>2019-Q2</c:v>
                      </c:pt>
                      <c:pt idx="6">
                        <c:v>2019-Q3</c:v>
                      </c:pt>
                      <c:pt idx="7">
                        <c:v>2019-Q4</c:v>
                      </c:pt>
                      <c:pt idx="8">
                        <c:v>2020-Q1</c:v>
                      </c:pt>
                      <c:pt idx="9">
                        <c:v>2020-Q2</c:v>
                      </c:pt>
                      <c:pt idx="10">
                        <c:v>2020-Q3</c:v>
                      </c:pt>
                      <c:pt idx="11">
                        <c:v>2020-Q4</c:v>
                      </c:pt>
                      <c:pt idx="12">
                        <c:v>2021-Q1</c:v>
                      </c:pt>
                      <c:pt idx="13">
                        <c:v>2021-Q2</c:v>
                      </c:pt>
                      <c:pt idx="14">
                        <c:v>2021-Q3</c:v>
                      </c:pt>
                      <c:pt idx="15">
                        <c:v>2021-Q4</c:v>
                      </c:pt>
                      <c:pt idx="16">
                        <c:v>2022-Q1</c:v>
                      </c:pt>
                      <c:pt idx="17">
                        <c:v>2022-Q2</c:v>
                      </c:pt>
                      <c:pt idx="18">
                        <c:v>2022-Q3</c:v>
                      </c:pt>
                      <c:pt idx="19">
                        <c:v>2022-Q4</c:v>
                      </c:pt>
                      <c:pt idx="20">
                        <c:v>2023-Q1</c:v>
                      </c:pt>
                      <c:pt idx="21">
                        <c:v>2023-Q2</c:v>
                      </c:pt>
                      <c:pt idx="22">
                        <c:v>2023-Q3</c:v>
                      </c:pt>
                      <c:pt idx="23">
                        <c:v>2023-Q4</c:v>
                      </c:pt>
                      <c:pt idx="24">
                        <c:v>2024-Q1</c:v>
                      </c:pt>
                      <c:pt idx="25">
                        <c:v>2024-Q2</c:v>
                      </c:pt>
                      <c:pt idx="26">
                        <c:v>2024-Q3</c:v>
                      </c:pt>
                      <c:pt idx="27">
                        <c:v>2024-Q4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'24'!$J$29:$J$56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-0.65869731119999919</c:v>
                      </c:pt>
                      <c:pt idx="1">
                        <c:v>-1.2653838021999988</c:v>
                      </c:pt>
                      <c:pt idx="2">
                        <c:v>-2.4030093044000003</c:v>
                      </c:pt>
                      <c:pt idx="3">
                        <c:v>-3.5161418590999993</c:v>
                      </c:pt>
                      <c:pt idx="4">
                        <c:v>-3.234009799599999</c:v>
                      </c:pt>
                      <c:pt idx="5">
                        <c:v>-4.9630102855000002</c:v>
                      </c:pt>
                      <c:pt idx="6">
                        <c:v>-5.5883154242000002</c:v>
                      </c:pt>
                      <c:pt idx="7">
                        <c:v>-7.1498674131</c:v>
                      </c:pt>
                      <c:pt idx="8">
                        <c:v>-8.1842913732999989</c:v>
                      </c:pt>
                      <c:pt idx="9">
                        <c:v>-6.3933488128000002</c:v>
                      </c:pt>
                      <c:pt idx="10">
                        <c:v>-5.4487546522999999</c:v>
                      </c:pt>
                      <c:pt idx="11">
                        <c:v>-9.5742789242000015</c:v>
                      </c:pt>
                      <c:pt idx="12">
                        <c:v>-8.7584873221000006</c:v>
                      </c:pt>
                      <c:pt idx="13">
                        <c:v>-11.653145351899999</c:v>
                      </c:pt>
                      <c:pt idx="14">
                        <c:v>-10.828888456800001</c:v>
                      </c:pt>
                      <c:pt idx="15">
                        <c:v>-10.866196695400001</c:v>
                      </c:pt>
                      <c:pt idx="16">
                        <c:v>-10.917915844200001</c:v>
                      </c:pt>
                      <c:pt idx="17">
                        <c:v>-11.571762637200003</c:v>
                      </c:pt>
                      <c:pt idx="18">
                        <c:v>-9.9709742287000012</c:v>
                      </c:pt>
                      <c:pt idx="19">
                        <c:v>-10.0735819995</c:v>
                      </c:pt>
                      <c:pt idx="20">
                        <c:v>-11.821793211299997</c:v>
                      </c:pt>
                      <c:pt idx="21">
                        <c:v>-13.169659571500002</c:v>
                      </c:pt>
                      <c:pt idx="22">
                        <c:v>-13.085679956700002</c:v>
                      </c:pt>
                      <c:pt idx="23">
                        <c:v>-13.659366521999999</c:v>
                      </c:pt>
                      <c:pt idx="24">
                        <c:v>-13.546127330200001</c:v>
                      </c:pt>
                      <c:pt idx="25">
                        <c:v>-14.650906944900001</c:v>
                      </c:pt>
                      <c:pt idx="26">
                        <c:v>-15.220682977999999</c:v>
                      </c:pt>
                      <c:pt idx="27">
                        <c:v>-16.748570000400001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AF-4D58-83F3-2E3B0514952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net storage builds</c:v>
                </c:tx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'24'!$A$29:$A$56</c15:sqref>
                        </c15:formulaRef>
                      </c:ext>
                    </c:extLst>
                    <c:strCache>
                      <c:ptCount val="28"/>
                      <c:pt idx="0">
                        <c:v>2018-Q1</c:v>
                      </c:pt>
                      <c:pt idx="1">
                        <c:v>2018-Q2</c:v>
                      </c:pt>
                      <c:pt idx="2">
                        <c:v>2018-Q3</c:v>
                      </c:pt>
                      <c:pt idx="3">
                        <c:v>2018-Q4</c:v>
                      </c:pt>
                      <c:pt idx="4">
                        <c:v>2019-Q1</c:v>
                      </c:pt>
                      <c:pt idx="5">
                        <c:v>2019-Q2</c:v>
                      </c:pt>
                      <c:pt idx="6">
                        <c:v>2019-Q3</c:v>
                      </c:pt>
                      <c:pt idx="7">
                        <c:v>2019-Q4</c:v>
                      </c:pt>
                      <c:pt idx="8">
                        <c:v>2020-Q1</c:v>
                      </c:pt>
                      <c:pt idx="9">
                        <c:v>2020-Q2</c:v>
                      </c:pt>
                      <c:pt idx="10">
                        <c:v>2020-Q3</c:v>
                      </c:pt>
                      <c:pt idx="11">
                        <c:v>2020-Q4</c:v>
                      </c:pt>
                      <c:pt idx="12">
                        <c:v>2021-Q1</c:v>
                      </c:pt>
                      <c:pt idx="13">
                        <c:v>2021-Q2</c:v>
                      </c:pt>
                      <c:pt idx="14">
                        <c:v>2021-Q3</c:v>
                      </c:pt>
                      <c:pt idx="15">
                        <c:v>2021-Q4</c:v>
                      </c:pt>
                      <c:pt idx="16">
                        <c:v>2022-Q1</c:v>
                      </c:pt>
                      <c:pt idx="17">
                        <c:v>2022-Q2</c:v>
                      </c:pt>
                      <c:pt idx="18">
                        <c:v>2022-Q3</c:v>
                      </c:pt>
                      <c:pt idx="19">
                        <c:v>2022-Q4</c:v>
                      </c:pt>
                      <c:pt idx="20">
                        <c:v>2023-Q1</c:v>
                      </c:pt>
                      <c:pt idx="21">
                        <c:v>2023-Q2</c:v>
                      </c:pt>
                      <c:pt idx="22">
                        <c:v>2023-Q3</c:v>
                      </c:pt>
                      <c:pt idx="23">
                        <c:v>2023-Q4</c:v>
                      </c:pt>
                      <c:pt idx="24">
                        <c:v>2024-Q1</c:v>
                      </c:pt>
                      <c:pt idx="25">
                        <c:v>2024-Q2</c:v>
                      </c:pt>
                      <c:pt idx="26">
                        <c:v>2024-Q3</c:v>
                      </c:pt>
                      <c:pt idx="27">
                        <c:v>2024-Q4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'24'!$N$29:$N$56</c15:sqref>
                        </c15:formulaRef>
                      </c:ext>
                    </c:extLst>
                    <c:numCache>
                      <c:formatCode>0.00</c:formatCode>
                      <c:ptCount val="2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AF-4D58-83F3-2E3B0514952E}"/>
                  </c:ext>
                </c:extLst>
              </c15:ser>
            </c15:filteredScatterSeries>
          </c:ext>
        </c:extLst>
      </c:scatterChart>
      <c:catAx>
        <c:axId val="-975116544"/>
        <c:scaling>
          <c:orientation val="minMax"/>
        </c:scaling>
        <c:delete val="0"/>
        <c:axPos val="b"/>
        <c:numFmt formatCode="yyyy" sourceLinked="0"/>
        <c:majorTickMark val="cross"/>
        <c:minorTickMark val="none"/>
        <c:tickLblPos val="none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26336"/>
        <c:crosses val="autoZero"/>
        <c:auto val="0"/>
        <c:lblAlgn val="ctr"/>
        <c:lblOffset val="130"/>
        <c:tickLblSkip val="4"/>
        <c:tickMarkSkip val="4"/>
        <c:noMultiLvlLbl val="0"/>
      </c:catAx>
      <c:valAx>
        <c:axId val="-975126336"/>
        <c:scaling>
          <c:orientation val="minMax"/>
          <c:max val="30"/>
          <c:min val="-3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16544"/>
        <c:crosses val="autoZero"/>
        <c:crossBetween val="between"/>
        <c:majorUnit val="10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68596105876234E-2"/>
          <c:y val="0.16857050477385979"/>
          <c:w val="0.86779235137077115"/>
          <c:h val="0.63742984332876018"/>
        </c:manualLayout>
      </c:layout>
      <c:lineChart>
        <c:grouping val="standard"/>
        <c:varyColors val="0"/>
        <c:ser>
          <c:idx val="0"/>
          <c:order val="0"/>
          <c:tx>
            <c:v>World production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multiLvlStrRef>
              <c:f>'24'!$B$29:$C$56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  <c:pt idx="20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'24'!$E$29:$E$56</c:f>
              <c:numCache>
                <c:formatCode>0.00</c:formatCode>
                <c:ptCount val="28"/>
                <c:pt idx="0">
                  <c:v>80.145744444000002</c:v>
                </c:pt>
                <c:pt idx="1">
                  <c:v>81.952120879000006</c:v>
                </c:pt>
                <c:pt idx="2">
                  <c:v>85.767456522000003</c:v>
                </c:pt>
                <c:pt idx="3">
                  <c:v>89.270684782999993</c:v>
                </c:pt>
                <c:pt idx="4">
                  <c:v>90.011566666999997</c:v>
                </c:pt>
                <c:pt idx="5">
                  <c:v>91.568824176000007</c:v>
                </c:pt>
                <c:pt idx="6">
                  <c:v>94.001728260999997</c:v>
                </c:pt>
                <c:pt idx="7">
                  <c:v>96.582489129999999</c:v>
                </c:pt>
                <c:pt idx="8">
                  <c:v>94.788857143000001</c:v>
                </c:pt>
                <c:pt idx="9">
                  <c:v>89.674835165000005</c:v>
                </c:pt>
                <c:pt idx="10">
                  <c:v>89.868771738999996</c:v>
                </c:pt>
                <c:pt idx="11">
                  <c:v>91.048347825999997</c:v>
                </c:pt>
                <c:pt idx="12">
                  <c:v>91.144244443999995</c:v>
                </c:pt>
                <c:pt idx="13">
                  <c:v>94.432175823999998</c:v>
                </c:pt>
                <c:pt idx="14">
                  <c:v>95.137076086999997</c:v>
                </c:pt>
                <c:pt idx="15">
                  <c:v>97.487728261000001</c:v>
                </c:pt>
                <c:pt idx="16">
                  <c:v>95.094111111000004</c:v>
                </c:pt>
                <c:pt idx="17">
                  <c:v>97.593208790999995</c:v>
                </c:pt>
                <c:pt idx="18">
                  <c:v>99.45901087</c:v>
                </c:pt>
                <c:pt idx="19">
                  <c:v>100.28744565</c:v>
                </c:pt>
                <c:pt idx="20">
                  <c:v>102.12538889</c:v>
                </c:pt>
                <c:pt idx="21">
                  <c:v>102.79637363000001</c:v>
                </c:pt>
                <c:pt idx="22">
                  <c:v>102.71243803999999</c:v>
                </c:pt>
                <c:pt idx="23">
                  <c:v>103.12216413</c:v>
                </c:pt>
                <c:pt idx="24">
                  <c:v>104.25134945000001</c:v>
                </c:pt>
                <c:pt idx="25">
                  <c:v>104.66441098999999</c:v>
                </c:pt>
                <c:pt idx="26">
                  <c:v>104.88844564999999</c:v>
                </c:pt>
                <c:pt idx="27">
                  <c:v>105.88676848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E-444F-AC16-856B820703DF}"/>
            </c:ext>
          </c:extLst>
        </c:ser>
        <c:ser>
          <c:idx val="1"/>
          <c:order val="1"/>
          <c:tx>
            <c:v>World consumption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'24'!$B$29:$C$56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  <c:pt idx="20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'24'!$H$29:$H$56</c:f>
              <c:numCache>
                <c:formatCode>0.00</c:formatCode>
                <c:ptCount val="28"/>
                <c:pt idx="0">
                  <c:v>98.315122221999999</c:v>
                </c:pt>
                <c:pt idx="1">
                  <c:v>71.084000000000003</c:v>
                </c:pt>
                <c:pt idx="2">
                  <c:v>74.137130435000003</c:v>
                </c:pt>
                <c:pt idx="3">
                  <c:v>86.970695652000003</c:v>
                </c:pt>
                <c:pt idx="4">
                  <c:v>103.62742222</c:v>
                </c:pt>
                <c:pt idx="5">
                  <c:v>70.885241758000006</c:v>
                </c:pt>
                <c:pt idx="6">
                  <c:v>76.820271739000006</c:v>
                </c:pt>
                <c:pt idx="7">
                  <c:v>89.723532609000003</c:v>
                </c:pt>
                <c:pt idx="8">
                  <c:v>99.307373626</c:v>
                </c:pt>
                <c:pt idx="9">
                  <c:v>70.891450548999998</c:v>
                </c:pt>
                <c:pt idx="10">
                  <c:v>76.900499999999994</c:v>
                </c:pt>
                <c:pt idx="11">
                  <c:v>86.453119564999994</c:v>
                </c:pt>
                <c:pt idx="12">
                  <c:v>101.02822222</c:v>
                </c:pt>
                <c:pt idx="13">
                  <c:v>72.757494504999997</c:v>
                </c:pt>
                <c:pt idx="14">
                  <c:v>75.959706522000005</c:v>
                </c:pt>
                <c:pt idx="15">
                  <c:v>86.556326087000002</c:v>
                </c:pt>
                <c:pt idx="16">
                  <c:v>104.85217118</c:v>
                </c:pt>
                <c:pt idx="17">
                  <c:v>76.156117241000004</c:v>
                </c:pt>
                <c:pt idx="18">
                  <c:v>80.797841340000005</c:v>
                </c:pt>
                <c:pt idx="19">
                  <c:v>92.644056660000004</c:v>
                </c:pt>
                <c:pt idx="20">
                  <c:v>103.08482244</c:v>
                </c:pt>
                <c:pt idx="21">
                  <c:v>78.021451923000001</c:v>
                </c:pt>
                <c:pt idx="22">
                  <c:v>84.597474603999999</c:v>
                </c:pt>
                <c:pt idx="23">
                  <c:v>93.347927935000001</c:v>
                </c:pt>
                <c:pt idx="24">
                  <c:v>103.20423516</c:v>
                </c:pt>
                <c:pt idx="25">
                  <c:v>76.590150440000002</c:v>
                </c:pt>
                <c:pt idx="26">
                  <c:v>83.521795978</c:v>
                </c:pt>
                <c:pt idx="27">
                  <c:v>92.082899999999995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E-444F-AC16-856B820703DF}"/>
            </c:ext>
          </c:extLst>
        </c:ser>
        <c:ser>
          <c:idx val="6"/>
          <c:order val="6"/>
          <c:tx>
            <c:v>net imports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'24'!$A$29:$A$56</c:f>
              <c:strCache>
                <c:ptCount val="28"/>
                <c:pt idx="0">
                  <c:v>2018-Q1</c:v>
                </c:pt>
                <c:pt idx="1">
                  <c:v>2018-Q2</c:v>
                </c:pt>
                <c:pt idx="2">
                  <c:v>2018-Q3</c:v>
                </c:pt>
                <c:pt idx="3">
                  <c:v>2018-Q4</c:v>
                </c:pt>
                <c:pt idx="4">
                  <c:v>2019-Q1</c:v>
                </c:pt>
                <c:pt idx="5">
                  <c:v>2019-Q2</c:v>
                </c:pt>
                <c:pt idx="6">
                  <c:v>2019-Q3</c:v>
                </c:pt>
                <c:pt idx="7">
                  <c:v>2019-Q4</c:v>
                </c:pt>
                <c:pt idx="8">
                  <c:v>2020-Q1</c:v>
                </c:pt>
                <c:pt idx="9">
                  <c:v>2020-Q2</c:v>
                </c:pt>
                <c:pt idx="10">
                  <c:v>2020-Q3</c:v>
                </c:pt>
                <c:pt idx="11">
                  <c:v>2020-Q4</c:v>
                </c:pt>
                <c:pt idx="12">
                  <c:v>2021-Q1</c:v>
                </c:pt>
                <c:pt idx="13">
                  <c:v>2021-Q2</c:v>
                </c:pt>
                <c:pt idx="14">
                  <c:v>2021-Q3</c:v>
                </c:pt>
                <c:pt idx="15">
                  <c:v>2021-Q4</c:v>
                </c:pt>
                <c:pt idx="16">
                  <c:v>2022-Q1</c:v>
                </c:pt>
                <c:pt idx="17">
                  <c:v>2022-Q2</c:v>
                </c:pt>
                <c:pt idx="18">
                  <c:v>2022-Q3</c:v>
                </c:pt>
                <c:pt idx="19">
                  <c:v>2022-Q4</c:v>
                </c:pt>
                <c:pt idx="20">
                  <c:v>2023-Q1</c:v>
                </c:pt>
                <c:pt idx="21">
                  <c:v>2023-Q2</c:v>
                </c:pt>
                <c:pt idx="22">
                  <c:v>2023-Q3</c:v>
                </c:pt>
                <c:pt idx="23">
                  <c:v>2023-Q4</c:v>
                </c:pt>
                <c:pt idx="24">
                  <c:v>2024-Q1</c:v>
                </c:pt>
                <c:pt idx="25">
                  <c:v>2024-Q2</c:v>
                </c:pt>
                <c:pt idx="26">
                  <c:v>2024-Q3</c:v>
                </c:pt>
                <c:pt idx="27">
                  <c:v>2024-Q4</c:v>
                </c:pt>
              </c:strCache>
            </c:strRef>
          </c:cat>
          <c:val>
            <c:numRef>
              <c:f>'24'!$J$29:$J$56</c:f>
              <c:numCache>
                <c:formatCode>0.00</c:formatCode>
                <c:ptCount val="28"/>
                <c:pt idx="0">
                  <c:v>-0.65869731119999919</c:v>
                </c:pt>
                <c:pt idx="1">
                  <c:v>-1.2653838021999988</c:v>
                </c:pt>
                <c:pt idx="2">
                  <c:v>-2.4030093044000003</c:v>
                </c:pt>
                <c:pt idx="3">
                  <c:v>-3.5161418590999993</c:v>
                </c:pt>
                <c:pt idx="4">
                  <c:v>-3.234009799599999</c:v>
                </c:pt>
                <c:pt idx="5">
                  <c:v>-4.9630102855000002</c:v>
                </c:pt>
                <c:pt idx="6">
                  <c:v>-5.5883154242000002</c:v>
                </c:pt>
                <c:pt idx="7">
                  <c:v>-7.1498674131</c:v>
                </c:pt>
                <c:pt idx="8">
                  <c:v>-8.1842913732999989</c:v>
                </c:pt>
                <c:pt idx="9">
                  <c:v>-6.3933488128000002</c:v>
                </c:pt>
                <c:pt idx="10">
                  <c:v>-5.4487546522999999</c:v>
                </c:pt>
                <c:pt idx="11">
                  <c:v>-9.5742789242000015</c:v>
                </c:pt>
                <c:pt idx="12">
                  <c:v>-8.7584873221000006</c:v>
                </c:pt>
                <c:pt idx="13">
                  <c:v>-11.653145351899999</c:v>
                </c:pt>
                <c:pt idx="14">
                  <c:v>-10.828888456800001</c:v>
                </c:pt>
                <c:pt idx="15">
                  <c:v>-10.866196695400001</c:v>
                </c:pt>
                <c:pt idx="16">
                  <c:v>-10.917915844200001</c:v>
                </c:pt>
                <c:pt idx="17">
                  <c:v>-11.571762637200003</c:v>
                </c:pt>
                <c:pt idx="18">
                  <c:v>-9.9709742287000012</c:v>
                </c:pt>
                <c:pt idx="19">
                  <c:v>-10.0735819995</c:v>
                </c:pt>
                <c:pt idx="20">
                  <c:v>-11.821793211299997</c:v>
                </c:pt>
                <c:pt idx="21">
                  <c:v>-13.169659571500002</c:v>
                </c:pt>
                <c:pt idx="22">
                  <c:v>-13.085679956700002</c:v>
                </c:pt>
                <c:pt idx="23">
                  <c:v>-13.659366521999999</c:v>
                </c:pt>
                <c:pt idx="24">
                  <c:v>-13.546127330200001</c:v>
                </c:pt>
                <c:pt idx="25">
                  <c:v>-14.650906944900001</c:v>
                </c:pt>
                <c:pt idx="26">
                  <c:v>-15.220682977999999</c:v>
                </c:pt>
                <c:pt idx="27">
                  <c:v>-16.748570000400001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E-444F-AC16-856B8207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106752"/>
        <c:axId val="-975125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v>gross imports</c:v>
                </c:tx>
                <c:cat>
                  <c:multiLvlStrRef>
                    <c:extLst>
                      <c:ext uri="{02D57815-91ED-43cb-92C2-25804820EDAC}">
                        <c15:formulaRef>
                          <c15:sqref>'24'!$B$29:$C$56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2018</c:v>
                        </c:pt>
                        <c:pt idx="4">
                          <c:v>2019</c:v>
                        </c:pt>
                        <c:pt idx="8">
                          <c:v>2020</c:v>
                        </c:pt>
                        <c:pt idx="12">
                          <c:v>2021</c:v>
                        </c:pt>
                        <c:pt idx="16">
                          <c:v>2022</c:v>
                        </c:pt>
                        <c:pt idx="20">
                          <c:v>2023</c:v>
                        </c:pt>
                        <c:pt idx="24">
                          <c:v>2024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'24'!$F$29:$F$56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8.9785631444000007</c:v>
                      </c:pt>
                      <c:pt idx="1">
                        <c:v>7.6692493187000004</c:v>
                      </c:pt>
                      <c:pt idx="2">
                        <c:v>7.5881643043000002</c:v>
                      </c:pt>
                      <c:pt idx="3">
                        <c:v>7.4430767609000004</c:v>
                      </c:pt>
                      <c:pt idx="4">
                        <c:v>8.6357701444000003</c:v>
                      </c:pt>
                      <c:pt idx="5">
                        <c:v>6.7623325164999999</c:v>
                      </c:pt>
                      <c:pt idx="6">
                        <c:v>7.1605461848000003</c:v>
                      </c:pt>
                      <c:pt idx="7">
                        <c:v>7.5038555109000002</c:v>
                      </c:pt>
                      <c:pt idx="8">
                        <c:v>7.8823362967000001</c:v>
                      </c:pt>
                      <c:pt idx="9">
                        <c:v>6.2932717911999996</c:v>
                      </c:pt>
                      <c:pt idx="10">
                        <c:v>6.5352447717000004</c:v>
                      </c:pt>
                      <c:pt idx="11">
                        <c:v>7.3899193478000003</c:v>
                      </c:pt>
                      <c:pt idx="12">
                        <c:v>8.8296274888999999</c:v>
                      </c:pt>
                      <c:pt idx="13">
                        <c:v>6.8254648571000001</c:v>
                      </c:pt>
                      <c:pt idx="14">
                        <c:v>7.2711268151999997</c:v>
                      </c:pt>
                      <c:pt idx="15">
                        <c:v>7.8612327826000001</c:v>
                      </c:pt>
                      <c:pt idx="16">
                        <c:v>9.0413863778000003</c:v>
                      </c:pt>
                      <c:pt idx="17">
                        <c:v>7.7448291647999996</c:v>
                      </c:pt>
                      <c:pt idx="18">
                        <c:v>7.9022582283</c:v>
                      </c:pt>
                      <c:pt idx="19">
                        <c:v>8.4635667935000001</c:v>
                      </c:pt>
                      <c:pt idx="20">
                        <c:v>8.5408927667000007</c:v>
                      </c:pt>
                      <c:pt idx="21">
                        <c:v>7.3416164615000001</c:v>
                      </c:pt>
                      <c:pt idx="22">
                        <c:v>7.3759318912999996</c:v>
                      </c:pt>
                      <c:pt idx="23">
                        <c:v>7.5513360870000001</c:v>
                      </c:pt>
                      <c:pt idx="24">
                        <c:v>8.2794681648000008</c:v>
                      </c:pt>
                      <c:pt idx="25">
                        <c:v>6.8460469011000002</c:v>
                      </c:pt>
                      <c:pt idx="26">
                        <c:v>7.0794115870000001</c:v>
                      </c:pt>
                      <c:pt idx="27">
                        <c:v>7.5011997825999996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58E-444F-AC16-856B820703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storage withdrawals</c:v>
                </c:tx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'24'!$B$29:$C$56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2018</c:v>
                        </c:pt>
                        <c:pt idx="4">
                          <c:v>2019</c:v>
                        </c:pt>
                        <c:pt idx="8">
                          <c:v>2020</c:v>
                        </c:pt>
                        <c:pt idx="12">
                          <c:v>2021</c:v>
                        </c:pt>
                        <c:pt idx="16">
                          <c:v>2022</c:v>
                        </c:pt>
                        <c:pt idx="20">
                          <c:v>2023</c:v>
                        </c:pt>
                        <c:pt idx="24">
                          <c:v>2024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'24'!$L$29:$L$56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-18.698977778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-2.6235434782999998</c:v>
                      </c:pt>
                      <c:pt idx="4">
                        <c:v>-17.481144444000002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-2.4861195652000001</c:v>
                      </c:pt>
                      <c:pt idx="8">
                        <c:v>-12.694472527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-5.4208913043000004</c:v>
                      </c:pt>
                      <c:pt idx="12">
                        <c:v>-17.525866666999999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-1.0795543478</c:v>
                      </c:pt>
                      <c:pt idx="16">
                        <c:v>-20.137688889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-2.3538478261</c:v>
                      </c:pt>
                      <c:pt idx="20">
                        <c:v>-11.9474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-3.2632789130000002</c:v>
                      </c:pt>
                      <c:pt idx="24">
                        <c:v>-13.928931923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-3.0098948913000001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58E-444F-AC16-856B820703DF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3"/>
          <c:order val="2"/>
          <c:tx>
            <c:strRef>
              <c:f>'24'!$B$59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8E-444F-AC16-856B820703DF}"/>
                </c:ext>
              </c:extLst>
            </c:dLbl>
            <c:dLbl>
              <c:idx val="1"/>
              <c:layout>
                <c:manualLayout>
                  <c:x val="4.3514353562298234E-2"/>
                  <c:y val="4.6110140607212573E-2"/>
                </c:manualLayout>
              </c:layout>
              <c:tx>
                <c:rich>
                  <a:bodyPr/>
                  <a:lstStyle/>
                  <a:p>
                    <a:r>
                      <a:rPr lang="en-US" b="0" i="0" baseline="0"/>
                      <a:t>forecast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58E-444F-AC16-856B820703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'24'!$A$60:$A$61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xVal>
          <c:yVal>
            <c:numRef>
              <c:f>'24'!$B$60:$B$61</c:f>
              <c:numCache>
                <c:formatCode>0</c:formatCode>
                <c:ptCount val="2"/>
                <c:pt idx="0">
                  <c:v>-25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8E-444F-AC16-856B8207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06752"/>
        <c:axId val="-97512524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exports</c:v>
                </c:tx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'24'!$A$29:$A$56</c15:sqref>
                        </c15:formulaRef>
                      </c:ext>
                    </c:extLst>
                    <c:strCache>
                      <c:ptCount val="28"/>
                      <c:pt idx="0">
                        <c:v>2018-Q1</c:v>
                      </c:pt>
                      <c:pt idx="1">
                        <c:v>2018-Q2</c:v>
                      </c:pt>
                      <c:pt idx="2">
                        <c:v>2018-Q3</c:v>
                      </c:pt>
                      <c:pt idx="3">
                        <c:v>2018-Q4</c:v>
                      </c:pt>
                      <c:pt idx="4">
                        <c:v>2019-Q1</c:v>
                      </c:pt>
                      <c:pt idx="5">
                        <c:v>2019-Q2</c:v>
                      </c:pt>
                      <c:pt idx="6">
                        <c:v>2019-Q3</c:v>
                      </c:pt>
                      <c:pt idx="7">
                        <c:v>2019-Q4</c:v>
                      </c:pt>
                      <c:pt idx="8">
                        <c:v>2020-Q1</c:v>
                      </c:pt>
                      <c:pt idx="9">
                        <c:v>2020-Q2</c:v>
                      </c:pt>
                      <c:pt idx="10">
                        <c:v>2020-Q3</c:v>
                      </c:pt>
                      <c:pt idx="11">
                        <c:v>2020-Q4</c:v>
                      </c:pt>
                      <c:pt idx="12">
                        <c:v>2021-Q1</c:v>
                      </c:pt>
                      <c:pt idx="13">
                        <c:v>2021-Q2</c:v>
                      </c:pt>
                      <c:pt idx="14">
                        <c:v>2021-Q3</c:v>
                      </c:pt>
                      <c:pt idx="15">
                        <c:v>2021-Q4</c:v>
                      </c:pt>
                      <c:pt idx="16">
                        <c:v>2022-Q1</c:v>
                      </c:pt>
                      <c:pt idx="17">
                        <c:v>2022-Q2</c:v>
                      </c:pt>
                      <c:pt idx="18">
                        <c:v>2022-Q3</c:v>
                      </c:pt>
                      <c:pt idx="19">
                        <c:v>2022-Q4</c:v>
                      </c:pt>
                      <c:pt idx="20">
                        <c:v>2023-Q1</c:v>
                      </c:pt>
                      <c:pt idx="21">
                        <c:v>2023-Q2</c:v>
                      </c:pt>
                      <c:pt idx="22">
                        <c:v>2023-Q3</c:v>
                      </c:pt>
                      <c:pt idx="23">
                        <c:v>2023-Q4</c:v>
                      </c:pt>
                      <c:pt idx="24">
                        <c:v>2024-Q1</c:v>
                      </c:pt>
                      <c:pt idx="25">
                        <c:v>2024-Q2</c:v>
                      </c:pt>
                      <c:pt idx="26">
                        <c:v>2024-Q3</c:v>
                      </c:pt>
                      <c:pt idx="27">
                        <c:v>2024-Q4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'24'!$I$29:$I$56</c15:sqref>
                        </c15:formulaRef>
                      </c:ext>
                    </c:extLst>
                    <c:numCache>
                      <c:formatCode>0.00</c:formatCode>
                      <c:ptCount val="28"/>
                      <c:pt idx="0">
                        <c:v>9.6372604555999999</c:v>
                      </c:pt>
                      <c:pt idx="1">
                        <c:v>8.9346331208999992</c:v>
                      </c:pt>
                      <c:pt idx="2">
                        <c:v>9.9911736087000005</c:v>
                      </c:pt>
                      <c:pt idx="3">
                        <c:v>10.95921862</c:v>
                      </c:pt>
                      <c:pt idx="4">
                        <c:v>11.869779943999999</c:v>
                      </c:pt>
                      <c:pt idx="5">
                        <c:v>11.725342802</c:v>
                      </c:pt>
                      <c:pt idx="6">
                        <c:v>12.748861609</c:v>
                      </c:pt>
                      <c:pt idx="7">
                        <c:v>14.653722924</c:v>
                      </c:pt>
                      <c:pt idx="8">
                        <c:v>16.066627669999999</c:v>
                      </c:pt>
                      <c:pt idx="9">
                        <c:v>12.686620604</c:v>
                      </c:pt>
                      <c:pt idx="10">
                        <c:v>11.983999424</c:v>
                      </c:pt>
                      <c:pt idx="11">
                        <c:v>16.964198272000001</c:v>
                      </c:pt>
                      <c:pt idx="12">
                        <c:v>17.588114811000001</c:v>
                      </c:pt>
                      <c:pt idx="13">
                        <c:v>18.478610208999999</c:v>
                      </c:pt>
                      <c:pt idx="14">
                        <c:v>18.100015272</c:v>
                      </c:pt>
                      <c:pt idx="15">
                        <c:v>18.727429478000001</c:v>
                      </c:pt>
                      <c:pt idx="16">
                        <c:v>19.959302222000002</c:v>
                      </c:pt>
                      <c:pt idx="17">
                        <c:v>19.316591802000001</c:v>
                      </c:pt>
                      <c:pt idx="18">
                        <c:v>17.873232457</c:v>
                      </c:pt>
                      <c:pt idx="19">
                        <c:v>18.537148793</c:v>
                      </c:pt>
                      <c:pt idx="20">
                        <c:v>20.362685977999998</c:v>
                      </c:pt>
                      <c:pt idx="21">
                        <c:v>20.511276033000001</c:v>
                      </c:pt>
                      <c:pt idx="22">
                        <c:v>20.461611848</c:v>
                      </c:pt>
                      <c:pt idx="23">
                        <c:v>21.210702608999998</c:v>
                      </c:pt>
                      <c:pt idx="24">
                        <c:v>21.825595495000002</c:v>
                      </c:pt>
                      <c:pt idx="25">
                        <c:v>21.496953846</c:v>
                      </c:pt>
                      <c:pt idx="26">
                        <c:v>22.300094564999998</c:v>
                      </c:pt>
                      <c:pt idx="27">
                        <c:v>24.249769783000001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158E-444F-AC16-856B820703D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net storage builds</c:v>
                </c:tx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'24'!$A$29:$A$56</c15:sqref>
                        </c15:formulaRef>
                      </c:ext>
                    </c:extLst>
                    <c:strCache>
                      <c:ptCount val="28"/>
                      <c:pt idx="0">
                        <c:v>2018-Q1</c:v>
                      </c:pt>
                      <c:pt idx="1">
                        <c:v>2018-Q2</c:v>
                      </c:pt>
                      <c:pt idx="2">
                        <c:v>2018-Q3</c:v>
                      </c:pt>
                      <c:pt idx="3">
                        <c:v>2018-Q4</c:v>
                      </c:pt>
                      <c:pt idx="4">
                        <c:v>2019-Q1</c:v>
                      </c:pt>
                      <c:pt idx="5">
                        <c:v>2019-Q2</c:v>
                      </c:pt>
                      <c:pt idx="6">
                        <c:v>2019-Q3</c:v>
                      </c:pt>
                      <c:pt idx="7">
                        <c:v>2019-Q4</c:v>
                      </c:pt>
                      <c:pt idx="8">
                        <c:v>2020-Q1</c:v>
                      </c:pt>
                      <c:pt idx="9">
                        <c:v>2020-Q2</c:v>
                      </c:pt>
                      <c:pt idx="10">
                        <c:v>2020-Q3</c:v>
                      </c:pt>
                      <c:pt idx="11">
                        <c:v>2020-Q4</c:v>
                      </c:pt>
                      <c:pt idx="12">
                        <c:v>2021-Q1</c:v>
                      </c:pt>
                      <c:pt idx="13">
                        <c:v>2021-Q2</c:v>
                      </c:pt>
                      <c:pt idx="14">
                        <c:v>2021-Q3</c:v>
                      </c:pt>
                      <c:pt idx="15">
                        <c:v>2021-Q4</c:v>
                      </c:pt>
                      <c:pt idx="16">
                        <c:v>2022-Q1</c:v>
                      </c:pt>
                      <c:pt idx="17">
                        <c:v>2022-Q2</c:v>
                      </c:pt>
                      <c:pt idx="18">
                        <c:v>2022-Q3</c:v>
                      </c:pt>
                      <c:pt idx="19">
                        <c:v>2022-Q4</c:v>
                      </c:pt>
                      <c:pt idx="20">
                        <c:v>2023-Q1</c:v>
                      </c:pt>
                      <c:pt idx="21">
                        <c:v>2023-Q2</c:v>
                      </c:pt>
                      <c:pt idx="22">
                        <c:v>2023-Q3</c:v>
                      </c:pt>
                      <c:pt idx="23">
                        <c:v>2023-Q4</c:v>
                      </c:pt>
                      <c:pt idx="24">
                        <c:v>2024-Q1</c:v>
                      </c:pt>
                      <c:pt idx="25">
                        <c:v>2024-Q2</c:v>
                      </c:pt>
                      <c:pt idx="26">
                        <c:v>2024-Q3</c:v>
                      </c:pt>
                      <c:pt idx="27">
                        <c:v>2024-Q4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'24'!$N$29:$N$56</c15:sqref>
                        </c15:formulaRef>
                      </c:ext>
                    </c:extLst>
                    <c:numCache>
                      <c:formatCode>0.00</c:formatCode>
                      <c:ptCount val="2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58E-444F-AC16-856B820703DF}"/>
                  </c:ext>
                </c:extLst>
              </c15:ser>
            </c15:filteredScatterSeries>
          </c:ext>
        </c:extLst>
      </c:scatterChart>
      <c:catAx>
        <c:axId val="-9751067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800" baseline="0"/>
            </a:pPr>
            <a:endParaRPr lang="en-US"/>
          </a:p>
        </c:txPr>
        <c:crossAx val="-975125248"/>
        <c:crosses val="autoZero"/>
        <c:auto val="0"/>
        <c:lblAlgn val="ctr"/>
        <c:lblOffset val="130"/>
        <c:tickLblSkip val="4"/>
        <c:tickMarkSkip val="4"/>
        <c:noMultiLvlLbl val="0"/>
      </c:catAx>
      <c:valAx>
        <c:axId val="-975125248"/>
        <c:scaling>
          <c:orientation val="minMax"/>
          <c:max val="125"/>
          <c:min val="-2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06752"/>
        <c:crosses val="autoZero"/>
        <c:crossBetween val="between"/>
        <c:majorUnit val="25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306099128696"/>
          <c:y val="0.12225967933393349"/>
          <c:w val="0.80331524067990301"/>
          <c:h val="0.7173644802635671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'25'!$H$26</c:f>
              <c:strCache>
                <c:ptCount val="1"/>
                <c:pt idx="0">
                  <c:v>Federal Gulf of Mexico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'25'!$I$25:$L$25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'25'!$I$26:$L$26</c:f>
              <c:numCache>
                <c:formatCode>0.000</c:formatCode>
                <c:ptCount val="4"/>
                <c:pt idx="0">
                  <c:v>2.9124075699999974E-2</c:v>
                </c:pt>
                <c:pt idx="1">
                  <c:v>-2.0910506799999951E-2</c:v>
                </c:pt>
                <c:pt idx="2">
                  <c:v>-8.1819399999999654E-2</c:v>
                </c:pt>
                <c:pt idx="3">
                  <c:v>-6.3914671700000314E-2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3-4934-B92D-B7768DE47599}"/>
            </c:ext>
          </c:extLst>
        </c:ser>
        <c:ser>
          <c:idx val="2"/>
          <c:order val="1"/>
          <c:tx>
            <c:strRef>
              <c:f>'25'!$H$27</c:f>
              <c:strCache>
                <c:ptCount val="1"/>
                <c:pt idx="0">
                  <c:v>U.S. excluding Gulf of Mexico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'25'!$I$25:$L$25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'25'!$I$27:$L$27</c:f>
              <c:numCache>
                <c:formatCode>0.000</c:formatCode>
                <c:ptCount val="4"/>
                <c:pt idx="0">
                  <c:v>3.3822660999999954</c:v>
                </c:pt>
                <c:pt idx="1">
                  <c:v>4.3752748510000004</c:v>
                </c:pt>
                <c:pt idx="2">
                  <c:v>5.3411793199999948</c:v>
                </c:pt>
                <c:pt idx="3">
                  <c:v>2.7020253499999995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3-4934-B92D-B7768DE4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75123072"/>
        <c:axId val="-975120896"/>
        <c:extLst>
          <c:ext xmlns:c15="http://schemas.microsoft.com/office/drawing/2012/chart" uri="{02D57815-91ED-43cb-92C2-25804820EDAC}">
            <c15:filteredBa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'24'!#REF!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8575" cap="rnd">
                    <a:noFill/>
                    <a:round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'25'!$I$25:$L$25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'24'!#REF!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D13-4934-B92D-B7768DE47599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3"/>
          <c:order val="3"/>
          <c:tx>
            <c:strRef>
              <c:f>'25'!$B$28</c:f>
              <c:strCache>
                <c:ptCount val="1"/>
                <c:pt idx="0">
                  <c:v>total production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bg1"/>
              </a:solidFill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5.5054959656855258E-2"/>
                  <c:y val="-4.12213350441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13-4934-B92D-B7768DE47599}"/>
                </c:ext>
              </c:extLst>
            </c:dLbl>
            <c:dLbl>
              <c:idx val="1"/>
              <c:layout>
                <c:manualLayout>
                  <c:x val="-7.5591347052154548E-2"/>
                  <c:y val="-3.82445709747475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9144" tIns="9144" rIns="9144" bIns="9144" anchor="ctr">
                  <a:noAutofit/>
                </a:bodyPr>
                <a:lstStyle/>
                <a:p>
                  <a:pPr>
                    <a:defRPr sz="900" b="1" i="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97294288561169"/>
                      <c:h val="7.33518256710209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D13-4934-B92D-B7768DE47599}"/>
                </c:ext>
              </c:extLst>
            </c:dLbl>
            <c:dLbl>
              <c:idx val="2"/>
              <c:layout>
                <c:manualLayout>
                  <c:x val="-7.1315530496725801E-2"/>
                  <c:y val="-3.6808493713079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64488251107596"/>
                      <c:h val="5.4805054371094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D13-4934-B92D-B7768DE47599}"/>
                </c:ext>
              </c:extLst>
            </c:dLbl>
            <c:dLbl>
              <c:idx val="3"/>
              <c:layout>
                <c:manualLayout>
                  <c:x val="-6.3167653341012209E-2"/>
                  <c:y val="-5.5042406478742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13-4934-B92D-B7768DE475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'25'!$I$25:$L$25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'25'!$I$28:$L$28</c:f>
              <c:numCache>
                <c:formatCode>0.0</c:formatCode>
                <c:ptCount val="4"/>
                <c:pt idx="0">
                  <c:v>3.4113901756999954</c:v>
                </c:pt>
                <c:pt idx="1">
                  <c:v>4.3543643442000004</c:v>
                </c:pt>
                <c:pt idx="2">
                  <c:v>5.2593599199999952</c:v>
                </c:pt>
                <c:pt idx="3">
                  <c:v>2.6381106782999995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13-4934-B92D-B7768DE4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123072"/>
        <c:axId val="-975120896"/>
      </c:lineChart>
      <c:scatterChart>
        <c:scatterStyle val="lineMarker"/>
        <c:varyColors val="0"/>
        <c:ser>
          <c:idx val="0"/>
          <c:order val="4"/>
          <c:tx>
            <c:strRef>
              <c:f>'25'!$B$88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'25'!$A$89:$A$90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'25'!$B$89:$B$90</c:f>
              <c:numCache>
                <c:formatCode>0.00</c:formatCode>
                <c:ptCount val="2"/>
                <c:pt idx="0">
                  <c:v>-2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13-4934-B92D-B7768DE4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06208"/>
        <c:axId val="-975115456"/>
      </c:scatterChart>
      <c:catAx>
        <c:axId val="-975123072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20896"/>
        <c:crosses val="autoZero"/>
        <c:auto val="1"/>
        <c:lblAlgn val="ctr"/>
        <c:lblOffset val="100"/>
        <c:tickLblSkip val="1"/>
        <c:noMultiLvlLbl val="0"/>
      </c:catAx>
      <c:valAx>
        <c:axId val="-97512089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23072"/>
        <c:crosses val="autoZero"/>
        <c:crossBetween val="between"/>
        <c:majorUnit val="1"/>
      </c:valAx>
      <c:valAx>
        <c:axId val="-975115456"/>
        <c:scaling>
          <c:orientation val="minMax"/>
          <c:max val="10"/>
          <c:min val="-2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75106208"/>
        <c:crosses val="max"/>
        <c:crossBetween val="midCat"/>
      </c:valAx>
      <c:valAx>
        <c:axId val="-97510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5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9221347331583"/>
          <c:y val="0.12744684181763474"/>
          <c:w val="0.80381889763779524"/>
          <c:h val="0.71706326800922748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'25'!$A$34:$A$81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'25'!$C$34:$C$81</c:f>
              <c:numCache>
                <c:formatCode>0.000</c:formatCode>
                <c:ptCount val="48"/>
                <c:pt idx="0">
                  <c:v>100.59258871</c:v>
                </c:pt>
                <c:pt idx="1">
                  <c:v>93.163559929000002</c:v>
                </c:pt>
                <c:pt idx="2">
                  <c:v>101.41789532</c:v>
                </c:pt>
                <c:pt idx="3">
                  <c:v>102.29000283000001</c:v>
                </c:pt>
                <c:pt idx="4">
                  <c:v>102.20019994</c:v>
                </c:pt>
                <c:pt idx="5">
                  <c:v>101.87086897</c:v>
                </c:pt>
                <c:pt idx="6">
                  <c:v>102.65413629</c:v>
                </c:pt>
                <c:pt idx="7">
                  <c:v>103.10710432</c:v>
                </c:pt>
                <c:pt idx="8">
                  <c:v>102.8895739</c:v>
                </c:pt>
                <c:pt idx="9">
                  <c:v>104.68712334999999</c:v>
                </c:pt>
                <c:pt idx="10">
                  <c:v>105.6618708</c:v>
                </c:pt>
                <c:pt idx="11">
                  <c:v>105.93541548</c:v>
                </c:pt>
                <c:pt idx="12">
                  <c:v>103.20279281000001</c:v>
                </c:pt>
                <c:pt idx="13">
                  <c:v>102.50590807</c:v>
                </c:pt>
                <c:pt idx="14">
                  <c:v>104.03752406</c:v>
                </c:pt>
                <c:pt idx="15">
                  <c:v>105.05498177</c:v>
                </c:pt>
                <c:pt idx="16">
                  <c:v>106.31841884000001</c:v>
                </c:pt>
                <c:pt idx="17">
                  <c:v>107.1545816</c:v>
                </c:pt>
                <c:pt idx="18">
                  <c:v>107.43429181</c:v>
                </c:pt>
                <c:pt idx="19">
                  <c:v>108.04563718999999</c:v>
                </c:pt>
                <c:pt idx="20">
                  <c:v>109.35892663</c:v>
                </c:pt>
                <c:pt idx="21">
                  <c:v>109.48309232</c:v>
                </c:pt>
                <c:pt idx="22">
                  <c:v>109.9050929</c:v>
                </c:pt>
                <c:pt idx="23">
                  <c:v>107.34369519000001</c:v>
                </c:pt>
                <c:pt idx="24">
                  <c:v>110.29390929</c:v>
                </c:pt>
                <c:pt idx="25">
                  <c:v>110.49799385999999</c:v>
                </c:pt>
                <c:pt idx="26">
                  <c:v>111.76976768</c:v>
                </c:pt>
                <c:pt idx="27">
                  <c:v>111.73960543</c:v>
                </c:pt>
                <c:pt idx="28">
                  <c:v>112.43935458</c:v>
                </c:pt>
                <c:pt idx="29">
                  <c:v>112.22590927</c:v>
                </c:pt>
                <c:pt idx="30">
                  <c:v>111.96639999999999</c:v>
                </c:pt>
                <c:pt idx="31">
                  <c:v>111.94580000000001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C-44BF-936A-90F59187D717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'25'!$A$34:$A$81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'25'!$D$34:$D$81</c:f>
              <c:numCache>
                <c:formatCode>0.000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111.94580000000001</c:v>
                </c:pt>
                <c:pt idx="32">
                  <c:v>112.28579999999999</c:v>
                </c:pt>
                <c:pt idx="33">
                  <c:v>112.1587</c:v>
                </c:pt>
                <c:pt idx="34">
                  <c:v>112.4015</c:v>
                </c:pt>
                <c:pt idx="35">
                  <c:v>112.98480000000001</c:v>
                </c:pt>
                <c:pt idx="36">
                  <c:v>113.3267</c:v>
                </c:pt>
                <c:pt idx="37">
                  <c:v>113.84059999999999</c:v>
                </c:pt>
                <c:pt idx="38">
                  <c:v>114.08750000000001</c:v>
                </c:pt>
                <c:pt idx="39">
                  <c:v>114.4301</c:v>
                </c:pt>
                <c:pt idx="40">
                  <c:v>114.0448</c:v>
                </c:pt>
                <c:pt idx="41">
                  <c:v>114.1323</c:v>
                </c:pt>
                <c:pt idx="42">
                  <c:v>114.27509999999999</c:v>
                </c:pt>
                <c:pt idx="43">
                  <c:v>114.42010000000001</c:v>
                </c:pt>
                <c:pt idx="44">
                  <c:v>114.6469</c:v>
                </c:pt>
                <c:pt idx="45">
                  <c:v>115.0177</c:v>
                </c:pt>
                <c:pt idx="46">
                  <c:v>115.5377</c:v>
                </c:pt>
                <c:pt idx="47">
                  <c:v>116.04819999999999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C-44BF-936A-90F59187D717}"/>
            </c:ext>
          </c:extLst>
        </c:ser>
        <c:ser>
          <c:idx val="1"/>
          <c:order val="2"/>
          <c:tx>
            <c:strRef>
              <c:f>'25'!$E$33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5400" cap="rnd">
              <a:solidFill>
                <a:schemeClr val="tx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'25'!$A$34:$A$81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'25'!$E$34:$E$81</c:f>
              <c:numCache>
                <c:formatCode>0.000</c:formatCode>
                <c:ptCount val="48"/>
                <c:pt idx="1">
                  <c:v>102.20586165325</c:v>
                </c:pt>
                <c:pt idx="2">
                  <c:v>102.20586165325</c:v>
                </c:pt>
                <c:pt idx="3">
                  <c:v>102.20586165325</c:v>
                </c:pt>
                <c:pt idx="4">
                  <c:v>102.20586165325</c:v>
                </c:pt>
                <c:pt idx="5">
                  <c:v>102.20586165325</c:v>
                </c:pt>
                <c:pt idx="6">
                  <c:v>102.20586165325</c:v>
                </c:pt>
                <c:pt idx="7">
                  <c:v>102.20586165325</c:v>
                </c:pt>
                <c:pt idx="8">
                  <c:v>102.20586165325</c:v>
                </c:pt>
                <c:pt idx="9">
                  <c:v>102.20586165325</c:v>
                </c:pt>
                <c:pt idx="10">
                  <c:v>102.20586165325</c:v>
                </c:pt>
                <c:pt idx="13">
                  <c:v>106.65374526583334</c:v>
                </c:pt>
                <c:pt idx="14">
                  <c:v>106.65374526583334</c:v>
                </c:pt>
                <c:pt idx="15">
                  <c:v>106.65374526583334</c:v>
                </c:pt>
                <c:pt idx="16">
                  <c:v>106.65374526583334</c:v>
                </c:pt>
                <c:pt idx="17">
                  <c:v>106.65374526583334</c:v>
                </c:pt>
                <c:pt idx="18">
                  <c:v>106.65374526583334</c:v>
                </c:pt>
                <c:pt idx="19">
                  <c:v>106.65374526583334</c:v>
                </c:pt>
                <c:pt idx="20">
                  <c:v>106.65374526583334</c:v>
                </c:pt>
                <c:pt idx="21">
                  <c:v>106.65374526583334</c:v>
                </c:pt>
                <c:pt idx="22">
                  <c:v>106.65374526583334</c:v>
                </c:pt>
                <c:pt idx="25">
                  <c:v>111.89246167583332</c:v>
                </c:pt>
                <c:pt idx="26">
                  <c:v>111.89246167583332</c:v>
                </c:pt>
                <c:pt idx="27">
                  <c:v>111.89246167583332</c:v>
                </c:pt>
                <c:pt idx="28">
                  <c:v>111.89246167583332</c:v>
                </c:pt>
                <c:pt idx="29">
                  <c:v>111.89246167583332</c:v>
                </c:pt>
                <c:pt idx="30">
                  <c:v>111.89246167583332</c:v>
                </c:pt>
                <c:pt idx="31">
                  <c:v>111.89246167583332</c:v>
                </c:pt>
                <c:pt idx="32">
                  <c:v>111.89246167583332</c:v>
                </c:pt>
                <c:pt idx="33">
                  <c:v>111.89246167583332</c:v>
                </c:pt>
                <c:pt idx="34">
                  <c:v>111.89246167583332</c:v>
                </c:pt>
                <c:pt idx="37">
                  <c:v>114.483975</c:v>
                </c:pt>
                <c:pt idx="38">
                  <c:v>114.483975</c:v>
                </c:pt>
                <c:pt idx="39">
                  <c:v>114.483975</c:v>
                </c:pt>
                <c:pt idx="40">
                  <c:v>114.483975</c:v>
                </c:pt>
                <c:pt idx="41">
                  <c:v>114.483975</c:v>
                </c:pt>
                <c:pt idx="42">
                  <c:v>114.483975</c:v>
                </c:pt>
                <c:pt idx="43">
                  <c:v>114.483975</c:v>
                </c:pt>
                <c:pt idx="44">
                  <c:v>114.483975</c:v>
                </c:pt>
                <c:pt idx="45">
                  <c:v>114.483975</c:v>
                </c:pt>
                <c:pt idx="46">
                  <c:v>114.483975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C-44BF-936A-90F59187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5118720"/>
        <c:axId val="-975124160"/>
      </c:lineChart>
      <c:catAx>
        <c:axId val="-9751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2416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75124160"/>
        <c:scaling>
          <c:orientation val="minMax"/>
          <c:max val="11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18720"/>
        <c:crosses val="autoZero"/>
        <c:crossBetween val="midCat"/>
        <c:majorUnit val="5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4824167978930899"/>
          <c:y val="0.57749675661901956"/>
          <c:w val="0.521829250510353"/>
          <c:h val="0.18547769482636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0215806357542"/>
          <c:y val="0.1380914885639295"/>
          <c:w val="0.81249599008457274"/>
          <c:h val="0.71351956005499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'26'!$H$26</c:f>
              <c:strCache>
                <c:ptCount val="1"/>
                <c:pt idx="0">
                  <c:v>electric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'26'!$I$25:$L$25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'26'!$I$26:$L$26</c:f>
              <c:numCache>
                <c:formatCode>0.00</c:formatCode>
                <c:ptCount val="4"/>
                <c:pt idx="0">
                  <c:v>-1.0174143720000011</c:v>
                </c:pt>
                <c:pt idx="1">
                  <c:v>2.4366798570000014</c:v>
                </c:pt>
                <c:pt idx="2">
                  <c:v>2.1297716819999977</c:v>
                </c:pt>
                <c:pt idx="3">
                  <c:v>-1.4409173689999974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F-4EA2-8CC4-8A28EAA3BDC7}"/>
            </c:ext>
          </c:extLst>
        </c:ser>
        <c:ser>
          <c:idx val="2"/>
          <c:order val="1"/>
          <c:tx>
            <c:strRef>
              <c:f>'26'!$H$27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'26'!$I$25:$L$25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'26'!$I$27:$L$27</c:f>
              <c:numCache>
                <c:formatCode>0.00</c:formatCode>
                <c:ptCount val="4"/>
                <c:pt idx="0">
                  <c:v>0.20722171499999931</c:v>
                </c:pt>
                <c:pt idx="1">
                  <c:v>0.43810137000000182</c:v>
                </c:pt>
                <c:pt idx="2">
                  <c:v>-0.20894915100000233</c:v>
                </c:pt>
                <c:pt idx="3">
                  <c:v>-0.41928904399999922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F-4EA2-8CC4-8A28EAA3BDC7}"/>
            </c:ext>
          </c:extLst>
        </c:ser>
        <c:ser>
          <c:idx val="4"/>
          <c:order val="2"/>
          <c:tx>
            <c:strRef>
              <c:f>'26'!$H$28</c:f>
              <c:strCache>
                <c:ptCount val="1"/>
                <c:pt idx="0">
                  <c:v>residential and commercial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round/>
            </a:ln>
            <a:effectLst/>
          </c:spPr>
          <c:invertIfNegative val="0"/>
          <c:cat>
            <c:numRef>
              <c:f>'26'!$I$25:$L$25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'26'!$I$28:$L$28</c:f>
              <c:numCache>
                <c:formatCode>0.00</c:formatCode>
                <c:ptCount val="4"/>
                <c:pt idx="0">
                  <c:v>0.60518664639999997</c:v>
                </c:pt>
                <c:pt idx="1">
                  <c:v>1.3706246571999969</c:v>
                </c:pt>
                <c:pt idx="2">
                  <c:v>-1.0886596956999988</c:v>
                </c:pt>
                <c:pt idx="3">
                  <c:v>0.84993015770000113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F-4EA2-8CC4-8A28EAA3BDC7}"/>
            </c:ext>
          </c:extLst>
        </c:ser>
        <c:ser>
          <c:idx val="0"/>
          <c:order val="3"/>
          <c:tx>
            <c:strRef>
              <c:f>'26'!$H$29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8575">
              <a:noFill/>
            </a:ln>
          </c:spPr>
          <c:invertIfNegative val="0"/>
          <c:cat>
            <c:numRef>
              <c:f>'26'!$I$25:$L$25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'26'!$I$29:$L$29</c:f>
              <c:numCache>
                <c:formatCode>0.00</c:formatCode>
                <c:ptCount val="4"/>
                <c:pt idx="0">
                  <c:v>0.83979987259998268</c:v>
                </c:pt>
                <c:pt idx="1">
                  <c:v>0.29873025480000592</c:v>
                </c:pt>
                <c:pt idx="2">
                  <c:v>0.33223850070000083</c:v>
                </c:pt>
                <c:pt idx="3">
                  <c:v>0.13223213130000033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F-4EA2-8CC4-8A28EAA3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75119808"/>
        <c:axId val="-975131232"/>
      </c:barChart>
      <c:lineChart>
        <c:grouping val="stacked"/>
        <c:varyColors val="0"/>
        <c:ser>
          <c:idx val="3"/>
          <c:order val="4"/>
          <c:tx>
            <c:strRef>
              <c:f>'26'!$B$30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6.4808493224572883E-2"/>
                  <c:y val="-5.2147065397108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3F-4EA2-8CC4-8A28EAA3BDC7}"/>
                </c:ext>
              </c:extLst>
            </c:dLbl>
            <c:dLbl>
              <c:idx val="1"/>
              <c:layout>
                <c:manualLayout>
                  <c:x val="-5.8012761217782483E-2"/>
                  <c:y val="-3.20467279546504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3F-4EA2-8CC4-8A28EAA3BDC7}"/>
                </c:ext>
              </c:extLst>
            </c:dLbl>
            <c:dLbl>
              <c:idx val="2"/>
              <c:layout>
                <c:manualLayout>
                  <c:x val="-6.6140117338208806E-2"/>
                  <c:y val="-5.0230110374394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3F-4EA2-8CC4-8A28EAA3BDC7}"/>
                </c:ext>
              </c:extLst>
            </c:dLbl>
            <c:dLbl>
              <c:idx val="3"/>
              <c:layout>
                <c:manualLayout>
                  <c:x val="-7.9732446904330595E-2"/>
                  <c:y val="5.6672491451221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3F-4EA2-8CC4-8A28EAA3BD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>
                    <a:solidFill>
                      <a:schemeClr val="tx1"/>
                    </a:solidFill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'26'!$I$25:$L$25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'26'!$I$30:$L$30</c:f>
              <c:numCache>
                <c:formatCode>0.0</c:formatCode>
                <c:ptCount val="4"/>
                <c:pt idx="0">
                  <c:v>0.63479386199998089</c:v>
                </c:pt>
                <c:pt idx="1">
                  <c:v>4.5441361390000061</c:v>
                </c:pt>
                <c:pt idx="2">
                  <c:v>1.1644013359999974</c:v>
                </c:pt>
                <c:pt idx="3">
                  <c:v>-0.87804412399999521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3F-4EA2-8CC4-8A28EAA3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119808"/>
        <c:axId val="-975131232"/>
      </c:lineChart>
      <c:scatterChart>
        <c:scatterStyle val="lineMarker"/>
        <c:varyColors val="0"/>
        <c:ser>
          <c:idx val="5"/>
          <c:order val="5"/>
          <c:tx>
            <c:strRef>
              <c:f>'26'!$B$89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'26'!$A$90:$A$91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'26'!$B$90:$B$91</c:f>
              <c:numCache>
                <c:formatCode>0.00</c:formatCode>
                <c:ptCount val="2"/>
                <c:pt idx="0">
                  <c:v>-2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3F-4EA2-8CC4-8A28EAA3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17088"/>
        <c:axId val="-975110016"/>
      </c:scatterChart>
      <c:catAx>
        <c:axId val="-975119808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31232"/>
        <c:crosses val="autoZero"/>
        <c:auto val="1"/>
        <c:lblAlgn val="ctr"/>
        <c:lblOffset val="100"/>
        <c:tickLblSkip val="1"/>
        <c:noMultiLvlLbl val="0"/>
      </c:catAx>
      <c:valAx>
        <c:axId val="-97513123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19808"/>
        <c:crosses val="autoZero"/>
        <c:crossBetween val="between"/>
        <c:majorUnit val="1"/>
      </c:valAx>
      <c:valAx>
        <c:axId val="-975110016"/>
        <c:scaling>
          <c:orientation val="minMax"/>
          <c:max val="4"/>
          <c:min val="-2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75117088"/>
        <c:crosses val="max"/>
        <c:crossBetween val="midCat"/>
      </c:valAx>
      <c:valAx>
        <c:axId val="-9751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511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>
                <a:effectLst/>
              </a:rPr>
              <a:t>World liquid</a:t>
            </a:r>
            <a:r>
              <a:rPr lang="en-US" sz="1000" b="1" baseline="0">
                <a:effectLst/>
              </a:rPr>
              <a:t> fuels consumption </a:t>
            </a:r>
            <a:endParaRPr lang="en-US" sz="1000">
              <a:effectLst/>
            </a:endParaRPr>
          </a:p>
          <a:p>
            <a:pPr algn="l">
              <a:defRPr/>
            </a:pPr>
            <a:r>
              <a:rPr lang="en-US" sz="1000" b="0" baseline="0">
                <a:effectLst/>
              </a:rPr>
              <a:t>million barrels per day</a:t>
            </a:r>
            <a:endParaRPr lang="en-US" sz="1000" b="0">
              <a:effectLst/>
            </a:endParaRPr>
          </a:p>
        </c:rich>
      </c:tx>
      <c:layout>
        <c:manualLayout>
          <c:xMode val="edge"/>
          <c:yMode val="edge"/>
          <c:x val="6.2299504228638077E-4"/>
          <c:y val="1.5782917417454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26836611978677E-2"/>
          <c:y val="0.14555020139693087"/>
          <c:w val="0.84472940568883736"/>
          <c:h val="0.65701979474291239"/>
        </c:manualLayout>
      </c:layout>
      <c:areaChart>
        <c:grouping val="stacked"/>
        <c:varyColors val="0"/>
        <c:ser>
          <c:idx val="2"/>
          <c:order val="0"/>
          <c:tx>
            <c:strRef>
              <c:f>'3'!$G$27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'3'!$G$28:$G$75</c:f>
              <c:numCache>
                <c:formatCode>0.000</c:formatCode>
                <c:ptCount val="48"/>
                <c:pt idx="0">
                  <c:v>41.788082805000002</c:v>
                </c:pt>
                <c:pt idx="1">
                  <c:v>41.908931127000002</c:v>
                </c:pt>
                <c:pt idx="2">
                  <c:v>43.697853946999999</c:v>
                </c:pt>
                <c:pt idx="3">
                  <c:v>43.318906372000001</c:v>
                </c:pt>
                <c:pt idx="4">
                  <c:v>43.300280792000002</c:v>
                </c:pt>
                <c:pt idx="5">
                  <c:v>45.601320383000001</c:v>
                </c:pt>
                <c:pt idx="6">
                  <c:v>45.596173600999997</c:v>
                </c:pt>
                <c:pt idx="7">
                  <c:v>45.738827076</c:v>
                </c:pt>
                <c:pt idx="8">
                  <c:v>46.087201192999999</c:v>
                </c:pt>
                <c:pt idx="9">
                  <c:v>46.110272137999999</c:v>
                </c:pt>
                <c:pt idx="10">
                  <c:v>46.682362839</c:v>
                </c:pt>
                <c:pt idx="11">
                  <c:v>47.646571237000003</c:v>
                </c:pt>
                <c:pt idx="12">
                  <c:v>44.383559740000003</c:v>
                </c:pt>
                <c:pt idx="13">
                  <c:v>46.526005269999999</c:v>
                </c:pt>
                <c:pt idx="14">
                  <c:v>46.065144818</c:v>
                </c:pt>
                <c:pt idx="15">
                  <c:v>44.470160039</c:v>
                </c:pt>
                <c:pt idx="16">
                  <c:v>44.877483953000002</c:v>
                </c:pt>
                <c:pt idx="17">
                  <c:v>45.993203383000001</c:v>
                </c:pt>
                <c:pt idx="18">
                  <c:v>45.860935924000003</c:v>
                </c:pt>
                <c:pt idx="19">
                  <c:v>46.588024818000001</c:v>
                </c:pt>
                <c:pt idx="20">
                  <c:v>46.200138527</c:v>
                </c:pt>
                <c:pt idx="21">
                  <c:v>44.987142106</c:v>
                </c:pt>
                <c:pt idx="22">
                  <c:v>45.946263172000002</c:v>
                </c:pt>
                <c:pt idx="23">
                  <c:v>45.968687203999998</c:v>
                </c:pt>
                <c:pt idx="24">
                  <c:v>43.852192000999999</c:v>
                </c:pt>
                <c:pt idx="25">
                  <c:v>46.063872001</c:v>
                </c:pt>
                <c:pt idx="26">
                  <c:v>45.742862000999999</c:v>
                </c:pt>
                <c:pt idx="27">
                  <c:v>44.585691001000001</c:v>
                </c:pt>
                <c:pt idx="28">
                  <c:v>45.308076479999997</c:v>
                </c:pt>
                <c:pt idx="29">
                  <c:v>46.297837938999997</c:v>
                </c:pt>
                <c:pt idx="30">
                  <c:v>45.789054925999999</c:v>
                </c:pt>
                <c:pt idx="31">
                  <c:v>46.350235816000001</c:v>
                </c:pt>
                <c:pt idx="32">
                  <c:v>46.333993370000002</c:v>
                </c:pt>
                <c:pt idx="33">
                  <c:v>46.305515712000002</c:v>
                </c:pt>
                <c:pt idx="34">
                  <c:v>46.323786456000001</c:v>
                </c:pt>
                <c:pt idx="35">
                  <c:v>46.646295700000003</c:v>
                </c:pt>
                <c:pt idx="36">
                  <c:v>44.782439598000003</c:v>
                </c:pt>
                <c:pt idx="37">
                  <c:v>46.403541908999998</c:v>
                </c:pt>
                <c:pt idx="38">
                  <c:v>45.666395082000001</c:v>
                </c:pt>
                <c:pt idx="39">
                  <c:v>45.065814697999997</c:v>
                </c:pt>
                <c:pt idx="40">
                  <c:v>44.745685792000003</c:v>
                </c:pt>
                <c:pt idx="41">
                  <c:v>45.768213953999997</c:v>
                </c:pt>
                <c:pt idx="42">
                  <c:v>45.927463563000003</c:v>
                </c:pt>
                <c:pt idx="43">
                  <c:v>46.406461282999999</c:v>
                </c:pt>
                <c:pt idx="44">
                  <c:v>46.074463336000001</c:v>
                </c:pt>
                <c:pt idx="45">
                  <c:v>46.008472871000002</c:v>
                </c:pt>
                <c:pt idx="46">
                  <c:v>45.926171818999997</c:v>
                </c:pt>
                <c:pt idx="47">
                  <c:v>46.502690090000002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3-4A3A-AC63-E2868896075E}"/>
            </c:ext>
          </c:extLst>
        </c:ser>
        <c:ser>
          <c:idx val="3"/>
          <c:order val="1"/>
          <c:tx>
            <c:strRef>
              <c:f>'3'!$H$27</c:f>
              <c:strCache>
                <c:ptCount val="1"/>
                <c:pt idx="0">
                  <c:v>non-OECD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'3'!$H$28:$H$75</c:f>
              <c:numCache>
                <c:formatCode>0.000</c:formatCode>
                <c:ptCount val="48"/>
                <c:pt idx="0">
                  <c:v>50.71477505</c:v>
                </c:pt>
                <c:pt idx="1">
                  <c:v>51.996819872000003</c:v>
                </c:pt>
                <c:pt idx="2">
                  <c:v>51.815353754</c:v>
                </c:pt>
                <c:pt idx="3">
                  <c:v>52.166955025999997</c:v>
                </c:pt>
                <c:pt idx="4">
                  <c:v>52.593708831000001</c:v>
                </c:pt>
                <c:pt idx="5">
                  <c:v>53.083930535</c:v>
                </c:pt>
                <c:pt idx="6">
                  <c:v>52.687853758000003</c:v>
                </c:pt>
                <c:pt idx="7">
                  <c:v>52.351128193999998</c:v>
                </c:pt>
                <c:pt idx="8">
                  <c:v>52.968711612</c:v>
                </c:pt>
                <c:pt idx="9">
                  <c:v>51.882720069000001</c:v>
                </c:pt>
                <c:pt idx="10">
                  <c:v>52.600495074000001</c:v>
                </c:pt>
                <c:pt idx="11">
                  <c:v>53.157722301</c:v>
                </c:pt>
                <c:pt idx="12">
                  <c:v>52.446443772999999</c:v>
                </c:pt>
                <c:pt idx="13">
                  <c:v>53.531269635000001</c:v>
                </c:pt>
                <c:pt idx="14">
                  <c:v>52.580991427000001</c:v>
                </c:pt>
                <c:pt idx="15">
                  <c:v>52.661804826000001</c:v>
                </c:pt>
                <c:pt idx="16">
                  <c:v>53.466417825000001</c:v>
                </c:pt>
                <c:pt idx="17">
                  <c:v>54.347962314</c:v>
                </c:pt>
                <c:pt idx="18">
                  <c:v>53.611939196999998</c:v>
                </c:pt>
                <c:pt idx="19">
                  <c:v>53.656416</c:v>
                </c:pt>
                <c:pt idx="20">
                  <c:v>54.332801316000001</c:v>
                </c:pt>
                <c:pt idx="21">
                  <c:v>53.045502405000001</c:v>
                </c:pt>
                <c:pt idx="22">
                  <c:v>53.847416193000001</c:v>
                </c:pt>
                <c:pt idx="23">
                  <c:v>54.671994075999997</c:v>
                </c:pt>
                <c:pt idx="24">
                  <c:v>53.749542654999999</c:v>
                </c:pt>
                <c:pt idx="25">
                  <c:v>55.352515400999998</c:v>
                </c:pt>
                <c:pt idx="26">
                  <c:v>54.859902265000002</c:v>
                </c:pt>
                <c:pt idx="27">
                  <c:v>54.902006071999999</c:v>
                </c:pt>
                <c:pt idx="28">
                  <c:v>55.288650552999997</c:v>
                </c:pt>
                <c:pt idx="29">
                  <c:v>55.871518240999997</c:v>
                </c:pt>
                <c:pt idx="30">
                  <c:v>55.377697474999998</c:v>
                </c:pt>
                <c:pt idx="31">
                  <c:v>55.01533225</c:v>
                </c:pt>
                <c:pt idx="32">
                  <c:v>55.740835998000001</c:v>
                </c:pt>
                <c:pt idx="33">
                  <c:v>54.332163907000002</c:v>
                </c:pt>
                <c:pt idx="34">
                  <c:v>55.357430981999997</c:v>
                </c:pt>
                <c:pt idx="35">
                  <c:v>56.290569554000001</c:v>
                </c:pt>
                <c:pt idx="36">
                  <c:v>55.531302965000002</c:v>
                </c:pt>
                <c:pt idx="37">
                  <c:v>56.908877007999997</c:v>
                </c:pt>
                <c:pt idx="38">
                  <c:v>56.237086191000003</c:v>
                </c:pt>
                <c:pt idx="39">
                  <c:v>56.203409567000001</c:v>
                </c:pt>
                <c:pt idx="40">
                  <c:v>56.651814037999998</c:v>
                </c:pt>
                <c:pt idx="41">
                  <c:v>57.32130866</c:v>
                </c:pt>
                <c:pt idx="42">
                  <c:v>56.673262168999997</c:v>
                </c:pt>
                <c:pt idx="43">
                  <c:v>56.294050423999998</c:v>
                </c:pt>
                <c:pt idx="44">
                  <c:v>57.042800595000003</c:v>
                </c:pt>
                <c:pt idx="45">
                  <c:v>55.604126139000002</c:v>
                </c:pt>
                <c:pt idx="46">
                  <c:v>56.635616593999998</c:v>
                </c:pt>
                <c:pt idx="47">
                  <c:v>57.649172051000001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3-4A3A-AC63-E2868896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297824"/>
        <c:axId val="-1500325568"/>
      </c:areaChart>
      <c:scatterChart>
        <c:scatterStyle val="lineMarker"/>
        <c:varyColors val="0"/>
        <c:ser>
          <c:idx val="0"/>
          <c:order val="2"/>
          <c:tx>
            <c:strRef>
              <c:f>'3'!$C$79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'3'!$B$80:$B$81</c:f>
              <c:numCache>
                <c:formatCode>0</c:formatCode>
                <c:ptCount val="2"/>
                <c:pt idx="0">
                  <c:v>32.5</c:v>
                </c:pt>
                <c:pt idx="1">
                  <c:v>32.5</c:v>
                </c:pt>
              </c:numCache>
            </c:numRef>
          </c:xVal>
          <c:yVal>
            <c:numRef>
              <c:f>'3'!$C$80:$C$81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3-4A3A-AC63-E2868896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322512"/>
        <c:axId val="-1501330128"/>
      </c:scatterChart>
      <c:dateAx>
        <c:axId val="-15002978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00325568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150032556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1500297824"/>
        <c:crosses val="autoZero"/>
        <c:crossBetween val="midCat"/>
      </c:valAx>
      <c:valAx>
        <c:axId val="-15013301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-1501322512"/>
        <c:crosses val="max"/>
        <c:crossBetween val="midCat"/>
      </c:valAx>
      <c:valAx>
        <c:axId val="-1501322512"/>
        <c:scaling>
          <c:orientation val="minMax"/>
          <c:max val="48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1501330128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6771653543307"/>
          <c:y val="0.14321428571428574"/>
          <c:w val="0.78747302420530763"/>
          <c:h val="0.70917354080739903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'26'!$A$36:$A$83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'26'!$C$36:$C$83</c:f>
              <c:numCache>
                <c:formatCode>0.00</c:formatCode>
                <c:ptCount val="48"/>
                <c:pt idx="0">
                  <c:v>107.86864516</c:v>
                </c:pt>
                <c:pt idx="1">
                  <c:v>110.68639286</c:v>
                </c:pt>
                <c:pt idx="2">
                  <c:v>85.464290323</c:v>
                </c:pt>
                <c:pt idx="3">
                  <c:v>75.504766666999998</c:v>
                </c:pt>
                <c:pt idx="4">
                  <c:v>68.303290322999999</c:v>
                </c:pt>
                <c:pt idx="5">
                  <c:v>74.612899999999996</c:v>
                </c:pt>
                <c:pt idx="6">
                  <c:v>77.812419355000003</c:v>
                </c:pt>
                <c:pt idx="7">
                  <c:v>78.509645160999995</c:v>
                </c:pt>
                <c:pt idx="8">
                  <c:v>71.410300000000007</c:v>
                </c:pt>
                <c:pt idx="9">
                  <c:v>72.986999999999995</c:v>
                </c:pt>
                <c:pt idx="10">
                  <c:v>89.775400000000005</c:v>
                </c:pt>
                <c:pt idx="11">
                  <c:v>97.010419354999996</c:v>
                </c:pt>
                <c:pt idx="12">
                  <c:v>115.88755958</c:v>
                </c:pt>
                <c:pt idx="13">
                  <c:v>109.35239774999999</c:v>
                </c:pt>
                <c:pt idx="14">
                  <c:v>89.752062002000002</c:v>
                </c:pt>
                <c:pt idx="15">
                  <c:v>78.941684100000003</c:v>
                </c:pt>
                <c:pt idx="16">
                  <c:v>72.361402221000006</c:v>
                </c:pt>
                <c:pt idx="17">
                  <c:v>77.291755902999995</c:v>
                </c:pt>
                <c:pt idx="18">
                  <c:v>83.347490034000003</c:v>
                </c:pt>
                <c:pt idx="19">
                  <c:v>82.591239325999993</c:v>
                </c:pt>
                <c:pt idx="20">
                  <c:v>76.310026437000005</c:v>
                </c:pt>
                <c:pt idx="21">
                  <c:v>76.348296352000006</c:v>
                </c:pt>
                <c:pt idx="22">
                  <c:v>92.458027630000004</c:v>
                </c:pt>
                <c:pt idx="23">
                  <c:v>109.11984506</c:v>
                </c:pt>
                <c:pt idx="24">
                  <c:v>106.77476181</c:v>
                </c:pt>
                <c:pt idx="25">
                  <c:v>105.48137675</c:v>
                </c:pt>
                <c:pt idx="26">
                  <c:v>97.230253390000001</c:v>
                </c:pt>
                <c:pt idx="27">
                  <c:v>80.803230767000002</c:v>
                </c:pt>
                <c:pt idx="28">
                  <c:v>74.709961065000002</c:v>
                </c:pt>
                <c:pt idx="29">
                  <c:v>78.661546967000007</c:v>
                </c:pt>
                <c:pt idx="30">
                  <c:v>86.505042299999999</c:v>
                </c:pt>
                <c:pt idx="31">
                  <c:v>86.687353299999998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C-4FA1-B98A-95D4C23FAFED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'26'!$A$36:$A$83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'26'!$D$36:$D$83</c:f>
              <c:numCache>
                <c:formatCode>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86.687353299999998</c:v>
                </c:pt>
                <c:pt idx="32">
                  <c:v>80.46678</c:v>
                </c:pt>
                <c:pt idx="33">
                  <c:v>79.27037</c:v>
                </c:pt>
                <c:pt idx="34">
                  <c:v>92.472989999999996</c:v>
                </c:pt>
                <c:pt idx="35">
                  <c:v>108.2722</c:v>
                </c:pt>
                <c:pt idx="36">
                  <c:v>112.3456</c:v>
                </c:pt>
                <c:pt idx="37">
                  <c:v>105.5059</c:v>
                </c:pt>
                <c:pt idx="38">
                  <c:v>91.909700000000001</c:v>
                </c:pt>
                <c:pt idx="39">
                  <c:v>77.548119999999997</c:v>
                </c:pt>
                <c:pt idx="40">
                  <c:v>74.452089999999998</c:v>
                </c:pt>
                <c:pt idx="41">
                  <c:v>77.84151</c:v>
                </c:pt>
                <c:pt idx="42">
                  <c:v>85.34272</c:v>
                </c:pt>
                <c:pt idx="43">
                  <c:v>86.320809999999994</c:v>
                </c:pt>
                <c:pt idx="44">
                  <c:v>78.747860000000003</c:v>
                </c:pt>
                <c:pt idx="45">
                  <c:v>77.506</c:v>
                </c:pt>
                <c:pt idx="46">
                  <c:v>90.584980000000002</c:v>
                </c:pt>
                <c:pt idx="47">
                  <c:v>108.10939999999999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C-4FA1-B98A-95D4C23FAFED}"/>
            </c:ext>
          </c:extLst>
        </c:ser>
        <c:ser>
          <c:idx val="1"/>
          <c:order val="2"/>
          <c:tx>
            <c:strRef>
              <c:f>'26'!$E$35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'26'!$A$36:$A$83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'26'!$E$36:$E$83</c:f>
              <c:numCache>
                <c:formatCode>0.00</c:formatCode>
                <c:ptCount val="48"/>
                <c:pt idx="1">
                  <c:v>84.162122433666653</c:v>
                </c:pt>
                <c:pt idx="2">
                  <c:v>84.162122433666653</c:v>
                </c:pt>
                <c:pt idx="3">
                  <c:v>84.162122433666653</c:v>
                </c:pt>
                <c:pt idx="4">
                  <c:v>84.162122433666653</c:v>
                </c:pt>
                <c:pt idx="5">
                  <c:v>84.162122433666653</c:v>
                </c:pt>
                <c:pt idx="6">
                  <c:v>84.162122433666653</c:v>
                </c:pt>
                <c:pt idx="7">
                  <c:v>84.162122433666653</c:v>
                </c:pt>
                <c:pt idx="8">
                  <c:v>84.162122433666653</c:v>
                </c:pt>
                <c:pt idx="9">
                  <c:v>84.162122433666653</c:v>
                </c:pt>
                <c:pt idx="10">
                  <c:v>84.162122433666653</c:v>
                </c:pt>
                <c:pt idx="13">
                  <c:v>88.646815532916676</c:v>
                </c:pt>
                <c:pt idx="14">
                  <c:v>88.646815532916676</c:v>
                </c:pt>
                <c:pt idx="15">
                  <c:v>88.646815532916676</c:v>
                </c:pt>
                <c:pt idx="16">
                  <c:v>88.646815532916676</c:v>
                </c:pt>
                <c:pt idx="17">
                  <c:v>88.646815532916676</c:v>
                </c:pt>
                <c:pt idx="18">
                  <c:v>88.646815532916676</c:v>
                </c:pt>
                <c:pt idx="19">
                  <c:v>88.646815532916676</c:v>
                </c:pt>
                <c:pt idx="20">
                  <c:v>88.646815532916676</c:v>
                </c:pt>
                <c:pt idx="21">
                  <c:v>88.646815532916676</c:v>
                </c:pt>
                <c:pt idx="22">
                  <c:v>88.646815532916676</c:v>
                </c:pt>
                <c:pt idx="25">
                  <c:v>89.777988862416649</c:v>
                </c:pt>
                <c:pt idx="26">
                  <c:v>89.777988862416649</c:v>
                </c:pt>
                <c:pt idx="27">
                  <c:v>89.777988862416649</c:v>
                </c:pt>
                <c:pt idx="28">
                  <c:v>89.777988862416649</c:v>
                </c:pt>
                <c:pt idx="29">
                  <c:v>89.777988862416649</c:v>
                </c:pt>
                <c:pt idx="30">
                  <c:v>89.777988862416649</c:v>
                </c:pt>
                <c:pt idx="31">
                  <c:v>89.777988862416649</c:v>
                </c:pt>
                <c:pt idx="32">
                  <c:v>89.777988862416649</c:v>
                </c:pt>
                <c:pt idx="33">
                  <c:v>89.777988862416649</c:v>
                </c:pt>
                <c:pt idx="34">
                  <c:v>89.777988862416649</c:v>
                </c:pt>
                <c:pt idx="37">
                  <c:v>88.851224166666654</c:v>
                </c:pt>
                <c:pt idx="38">
                  <c:v>88.851224166666654</c:v>
                </c:pt>
                <c:pt idx="39">
                  <c:v>88.851224166666654</c:v>
                </c:pt>
                <c:pt idx="40">
                  <c:v>88.851224166666654</c:v>
                </c:pt>
                <c:pt idx="41">
                  <c:v>88.851224166666654</c:v>
                </c:pt>
                <c:pt idx="42">
                  <c:v>88.851224166666654</c:v>
                </c:pt>
                <c:pt idx="43">
                  <c:v>88.851224166666654</c:v>
                </c:pt>
                <c:pt idx="44">
                  <c:v>88.851224166666654</c:v>
                </c:pt>
                <c:pt idx="45">
                  <c:v>88.851224166666654</c:v>
                </c:pt>
                <c:pt idx="46">
                  <c:v>88.851224166666654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C-4FA1-B98A-95D4C23F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5127424"/>
        <c:axId val="-975129056"/>
      </c:lineChart>
      <c:catAx>
        <c:axId val="-9751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2905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751290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27424"/>
        <c:crosses val="autoZero"/>
        <c:crossBetween val="midCat"/>
        <c:majorUnit val="10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021824507744163"/>
          <c:y val="0.56384096985561272"/>
          <c:w val="0.56349591717701952"/>
          <c:h val="0.14930696162979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34682123067955E-2"/>
          <c:y val="0.21747010790317878"/>
          <c:w val="0.85944262175561392"/>
          <c:h val="0.57789734616506261"/>
        </c:manualLayout>
      </c:layout>
      <c:barChart>
        <c:barDir val="col"/>
        <c:grouping val="clustered"/>
        <c:varyColors val="0"/>
        <c:ser>
          <c:idx val="3"/>
          <c:order val="1"/>
          <c:tx>
            <c:v>Deviation from average</c:v>
          </c:tx>
          <c:spPr>
            <a:solidFill>
              <a:schemeClr val="accent3"/>
            </a:solidFill>
          </c:spPr>
          <c:invertIfNegative val="0"/>
          <c:cat>
            <c:numRef>
              <c:f>'27'!$A$29:$A$112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'27'!$G$29:$G$112</c:f>
              <c:numCache>
                <c:formatCode>0.0%</c:formatCode>
                <c:ptCount val="84"/>
                <c:pt idx="0">
                  <c:v>-7.749327800879946E-2</c:v>
                </c:pt>
                <c:pt idx="1">
                  <c:v>-2.7662742738143398E-2</c:v>
                </c:pt>
                <c:pt idx="2">
                  <c:v>-0.10965059069552563</c:v>
                </c:pt>
                <c:pt idx="3">
                  <c:v>-0.19894911122476977</c:v>
                </c:pt>
                <c:pt idx="4">
                  <c:v>-0.16391025490171229</c:v>
                </c:pt>
                <c:pt idx="5">
                  <c:v>-0.13570485678351818</c:v>
                </c:pt>
                <c:pt idx="6">
                  <c:v>-0.12766679976701323</c:v>
                </c:pt>
                <c:pt idx="7">
                  <c:v>-0.1137497632684159</c:v>
                </c:pt>
                <c:pt idx="8">
                  <c:v>-0.11436360283099334</c:v>
                </c:pt>
                <c:pt idx="9">
                  <c:v>-0.10903685082350922</c:v>
                </c:pt>
                <c:pt idx="10">
                  <c:v>-0.13945894224255806</c:v>
                </c:pt>
                <c:pt idx="11">
                  <c:v>-0.11922366535938123</c:v>
                </c:pt>
                <c:pt idx="12">
                  <c:v>-0.14065564571841804</c:v>
                </c:pt>
                <c:pt idx="13">
                  <c:v>-0.17092806575420938</c:v>
                </c:pt>
                <c:pt idx="14">
                  <c:v>-0.24118388352929254</c:v>
                </c:pt>
                <c:pt idx="15">
                  <c:v>-0.12450207982555161</c:v>
                </c:pt>
                <c:pt idx="16">
                  <c:v>-8.0830055267021361E-2</c:v>
                </c:pt>
                <c:pt idx="17">
                  <c:v>-3.1164652259188297E-2</c:v>
                </c:pt>
                <c:pt idx="18">
                  <c:v>-5.7052425662234008E-3</c:v>
                </c:pt>
                <c:pt idx="19">
                  <c:v>1.5273691514429144E-2</c:v>
                </c:pt>
                <c:pt idx="20">
                  <c:v>2.5090521762685336E-2</c:v>
                </c:pt>
                <c:pt idx="21">
                  <c:v>3.5716503901539465E-2</c:v>
                </c:pt>
                <c:pt idx="22">
                  <c:v>2.524659396505502E-2</c:v>
                </c:pt>
                <c:pt idx="23">
                  <c:v>3.6853494856811553E-2</c:v>
                </c:pt>
                <c:pt idx="24">
                  <c:v>0.12757281277245136</c:v>
                </c:pt>
                <c:pt idx="25">
                  <c:v>0.20978779348661658</c:v>
                </c:pt>
                <c:pt idx="26">
                  <c:v>0.29979784798983444</c:v>
                </c:pt>
                <c:pt idx="27">
                  <c:v>0.30970733101312153</c:v>
                </c:pt>
                <c:pt idx="28">
                  <c:v>0.25717041177822964</c:v>
                </c:pt>
                <c:pt idx="29">
                  <c:v>0.23354897934692942</c:v>
                </c:pt>
                <c:pt idx="30">
                  <c:v>0.20652985416353786</c:v>
                </c:pt>
                <c:pt idx="31">
                  <c:v>0.19287521244881645</c:v>
                </c:pt>
                <c:pt idx="32">
                  <c:v>0.15263537320085141</c:v>
                </c:pt>
                <c:pt idx="33">
                  <c:v>8.1544095250030368E-2</c:v>
                </c:pt>
                <c:pt idx="34">
                  <c:v>0.11657715569002747</c:v>
                </c:pt>
                <c:pt idx="35">
                  <c:v>8.6525658834726737E-2</c:v>
                </c:pt>
                <c:pt idx="36">
                  <c:v>0.13558102181161691</c:v>
                </c:pt>
                <c:pt idx="37">
                  <c:v>8.0784360959879953E-2</c:v>
                </c:pt>
                <c:pt idx="38">
                  <c:v>0.15352358395289856</c:v>
                </c:pt>
                <c:pt idx="39">
                  <c:v>0.10884710460997593</c:v>
                </c:pt>
                <c:pt idx="40">
                  <c:v>8.1576784592575446E-2</c:v>
                </c:pt>
                <c:pt idx="41">
                  <c:v>1.7804930518612094E-2</c:v>
                </c:pt>
                <c:pt idx="42">
                  <c:v>9.1377661854297187E-3</c:v>
                </c:pt>
                <c:pt idx="43">
                  <c:v>-1.2003612137888808E-2</c:v>
                </c:pt>
                <c:pt idx="44">
                  <c:v>-7.6160032966779978E-3</c:v>
                </c:pt>
                <c:pt idx="45">
                  <c:v>9.1058867889455275E-3</c:v>
                </c:pt>
                <c:pt idx="46">
                  <c:v>3.3064931043207402E-3</c:v>
                </c:pt>
                <c:pt idx="47">
                  <c:v>4.3923269063072645E-2</c:v>
                </c:pt>
                <c:pt idx="48">
                  <c:v>-4.5004910856850877E-2</c:v>
                </c:pt>
                <c:pt idx="49">
                  <c:v>-9.1981345954143312E-2</c:v>
                </c:pt>
                <c:pt idx="50">
                  <c:v>-0.10248695771791483</c:v>
                </c:pt>
                <c:pt idx="51">
                  <c:v>-9.5103244572775081E-2</c:v>
                </c:pt>
                <c:pt idx="52">
                  <c:v>-9.4006886202071316E-2</c:v>
                </c:pt>
                <c:pt idx="53">
                  <c:v>-8.4484400822834482E-2</c:v>
                </c:pt>
                <c:pt idx="54">
                  <c:v>-8.2295578015730175E-2</c:v>
                </c:pt>
                <c:pt idx="55">
                  <c:v>-8.2395528556941322E-2</c:v>
                </c:pt>
                <c:pt idx="56">
                  <c:v>-5.574628883586541E-2</c:v>
                </c:pt>
                <c:pt idx="57">
                  <c:v>-1.7329635117006692E-2</c:v>
                </c:pt>
                <c:pt idx="58">
                  <c:v>-5.671300516845057E-3</c:v>
                </c:pt>
                <c:pt idx="59">
                  <c:v>-4.807875739522971E-2</c:v>
                </c:pt>
                <c:pt idx="60">
                  <c:v>6.4305720340170014E-2</c:v>
                </c:pt>
                <c:pt idx="61">
                  <c:v>0.20442577841065779</c:v>
                </c:pt>
                <c:pt idx="62">
                  <c:v>0.18452586112491187</c:v>
                </c:pt>
                <c:pt idx="63">
                  <c:v>0.18787822984921654</c:v>
                </c:pt>
                <c:pt idx="64">
                  <c:v>0.1572901600082548</c:v>
                </c:pt>
                <c:pt idx="65">
                  <c:v>0.14194391345307977</c:v>
                </c:pt>
                <c:pt idx="66">
                  <c:v>0.11833027273360042</c:v>
                </c:pt>
                <c:pt idx="67">
                  <c:v>7.6240275141029601E-2</c:v>
                </c:pt>
                <c:pt idx="68">
                  <c:v>5.7920720274185378E-2</c:v>
                </c:pt>
                <c:pt idx="69">
                  <c:v>6.2935824633450599E-2</c:v>
                </c:pt>
                <c:pt idx="70">
                  <c:v>6.9449987168900718E-2</c:v>
                </c:pt>
                <c:pt idx="71">
                  <c:v>4.8510052972410733E-2</c:v>
                </c:pt>
                <c:pt idx="72">
                  <c:v>9.1574659030524863E-2</c:v>
                </c:pt>
                <c:pt idx="73">
                  <c:v>0.19881786867108997</c:v>
                </c:pt>
                <c:pt idx="74">
                  <c:v>0.25299728171316493</c:v>
                </c:pt>
                <c:pt idx="75">
                  <c:v>0.28379667396341413</c:v>
                </c:pt>
                <c:pt idx="76">
                  <c:v>0.24429498795276694</c:v>
                </c:pt>
                <c:pt idx="77">
                  <c:v>0.21253597381191547</c:v>
                </c:pt>
                <c:pt idx="78">
                  <c:v>0.18272491821655334</c:v>
                </c:pt>
                <c:pt idx="79">
                  <c:v>0.13769101427867381</c:v>
                </c:pt>
                <c:pt idx="80">
                  <c:v>0.10671319910321153</c:v>
                </c:pt>
                <c:pt idx="81">
                  <c:v>0.10043978630015449</c:v>
                </c:pt>
                <c:pt idx="82">
                  <c:v>0.11968524671210878</c:v>
                </c:pt>
                <c:pt idx="83">
                  <c:v>0.10895289876352621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3-40DD-8BA6-8D568097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975109472"/>
        <c:axId val="-975114912"/>
      </c:barChart>
      <c:scatterChart>
        <c:scatterStyle val="lineMarker"/>
        <c:varyColors val="0"/>
        <c:ser>
          <c:idx val="4"/>
          <c:order val="0"/>
          <c:tx>
            <c:strRef>
              <c:f>'27'!$B$121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9525" cap="flat">
                <a:solidFill>
                  <a:schemeClr val="bg1">
                    <a:lumMod val="65000"/>
                  </a:schemeClr>
                </a:solidFill>
                <a:prstDash val="lgDash"/>
              </a:ln>
            </c:spPr>
            <c:extLst>
              <c:ext xmlns:c16="http://schemas.microsoft.com/office/drawing/2014/chart" uri="{C3380CC4-5D6E-409C-BE32-E72D297353CC}">
                <c16:uniqueId val="{00000002-CD13-40DD-8BA6-8D568097B6E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3-40DD-8BA6-8D568097B6E7}"/>
                </c:ext>
              </c:extLst>
            </c:dLbl>
            <c:dLbl>
              <c:idx val="1"/>
              <c:layout>
                <c:manualLayout>
                  <c:x val="-1.1267497812773404E-2"/>
                  <c:y val="7.57767231061202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aseline="0"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06018518518518"/>
                      <c:h val="0.143518518518518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D13-40DD-8BA6-8D568097B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'27'!$A$122:$A$123</c:f>
              <c:numCache>
                <c:formatCode>General</c:formatCode>
                <c:ptCount val="2"/>
                <c:pt idx="0" formatCode="mmm\ yyyy">
                  <c:v>68</c:v>
                </c:pt>
                <c:pt idx="1">
                  <c:v>68</c:v>
                </c:pt>
              </c:numCache>
            </c:numRef>
          </c:xVal>
          <c:yVal>
            <c:numRef>
              <c:f>'27'!$B$122:$B$123</c:f>
              <c:numCache>
                <c:formatCode>0%</c:formatCode>
                <c:ptCount val="2"/>
                <c:pt idx="0">
                  <c:v>-0.5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13-40DD-8BA6-8D568097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05664"/>
        <c:axId val="-975108928"/>
      </c:scatterChart>
      <c:catAx>
        <c:axId val="-97510947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 yyyy" sourceLinked="1"/>
        <c:majorTickMark val="cross"/>
        <c:minorTickMark val="none"/>
        <c:tickLblPos val="none"/>
        <c:crossAx val="-975114912"/>
        <c:crossesAt val="0"/>
        <c:auto val="0"/>
        <c:lblAlgn val="ctr"/>
        <c:lblOffset val="100"/>
        <c:tickLblSkip val="12"/>
        <c:tickMarkSkip val="12"/>
        <c:noMultiLvlLbl val="0"/>
      </c:catAx>
      <c:valAx>
        <c:axId val="-975114912"/>
        <c:scaling>
          <c:orientation val="minMax"/>
          <c:max val="0.5"/>
          <c:min val="-0.5"/>
        </c:scaling>
        <c:delete val="1"/>
        <c:axPos val="r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-975109472"/>
        <c:crosses val="max"/>
        <c:crossBetween val="between"/>
        <c:majorUnit val="0.25"/>
      </c:valAx>
      <c:valAx>
        <c:axId val="-975108928"/>
        <c:scaling>
          <c:orientation val="minMax"/>
          <c:max val="0.5"/>
          <c:min val="-0.25"/>
        </c:scaling>
        <c:delete val="0"/>
        <c:axPos val="l"/>
        <c:numFmt formatCode="0%" sourceLinked="1"/>
        <c:majorTickMark val="none"/>
        <c:minorTickMark val="none"/>
        <c:tickLblPos val="nextTo"/>
        <c:spPr>
          <a:ln>
            <a:noFill/>
          </a:ln>
        </c:spPr>
        <c:crossAx val="-975105664"/>
        <c:crosses val="autoZero"/>
        <c:crossBetween val="midCat"/>
        <c:majorUnit val="0.25"/>
      </c:valAx>
      <c:valAx>
        <c:axId val="-975105664"/>
        <c:scaling>
          <c:orientation val="minMax"/>
          <c:max val="84"/>
          <c:min val="0"/>
        </c:scaling>
        <c:delete val="0"/>
        <c:axPos val="t"/>
        <c:numFmt formatCode="mmm\ yyyy" sourceLinked="1"/>
        <c:majorTickMark val="none"/>
        <c:minorTickMark val="none"/>
        <c:tickLblPos val="none"/>
        <c:spPr>
          <a:ln>
            <a:noFill/>
          </a:ln>
        </c:spPr>
        <c:crossAx val="-975108928"/>
        <c:crosses val="max"/>
        <c:crossBetween val="midCat"/>
      </c:valAx>
      <c:spPr>
        <a:noFill/>
        <a:ln w="9525">
          <a:solidFill>
            <a:schemeClr val="bg1">
              <a:lumMod val="85000"/>
            </a:schemeClr>
          </a:solidFill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16215292585037E-2"/>
          <c:y val="0.21420713035870512"/>
          <c:w val="0.85497678626716767"/>
          <c:h val="0.66787620297462813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'27'!$A$29:$A$112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'27'!$C$29:$C$112</c:f>
              <c:numCache>
                <c:formatCode>0.0</c:formatCode>
                <c:ptCount val="84"/>
                <c:pt idx="0">
                  <c:v>1993.9960000000001</c:v>
                </c:pt>
                <c:pt idx="1">
                  <c:v>1426.21</c:v>
                </c:pt>
                <c:pt idx="2">
                  <c:v>1184.8900000000001</c:v>
                </c:pt>
                <c:pt idx="3">
                  <c:v>1426.799</c:v>
                </c:pt>
                <c:pt idx="4">
                  <c:v>1847.454</c:v>
                </c:pt>
                <c:pt idx="5">
                  <c:v>2195.2260000000001</c:v>
                </c:pt>
                <c:pt idx="6">
                  <c:v>2381.2689999999998</c:v>
                </c:pt>
                <c:pt idx="7">
                  <c:v>2616.8409999999999</c:v>
                </c:pt>
                <c:pt idx="8">
                  <c:v>2950.3679999999999</c:v>
                </c:pt>
                <c:pt idx="9">
                  <c:v>3236.2539999999999</c:v>
                </c:pt>
                <c:pt idx="10">
                  <c:v>3030.0790000000002</c:v>
                </c:pt>
                <c:pt idx="11">
                  <c:v>2708.3180000000002</c:v>
                </c:pt>
                <c:pt idx="12">
                  <c:v>1993.9960000000001</c:v>
                </c:pt>
                <c:pt idx="13">
                  <c:v>1426.21</c:v>
                </c:pt>
                <c:pt idx="14">
                  <c:v>1184.8900000000001</c:v>
                </c:pt>
                <c:pt idx="15">
                  <c:v>1426.799</c:v>
                </c:pt>
                <c:pt idx="16">
                  <c:v>1847.454</c:v>
                </c:pt>
                <c:pt idx="17">
                  <c:v>2195.2260000000001</c:v>
                </c:pt>
                <c:pt idx="18">
                  <c:v>2381.2689999999998</c:v>
                </c:pt>
                <c:pt idx="19">
                  <c:v>2616.8409999999999</c:v>
                </c:pt>
                <c:pt idx="20">
                  <c:v>2950.3679999999999</c:v>
                </c:pt>
                <c:pt idx="21">
                  <c:v>3236.2539999999999</c:v>
                </c:pt>
                <c:pt idx="22">
                  <c:v>3030.0790000000002</c:v>
                </c:pt>
                <c:pt idx="23">
                  <c:v>2708.3180000000002</c:v>
                </c:pt>
                <c:pt idx="24">
                  <c:v>1993.9960000000001</c:v>
                </c:pt>
                <c:pt idx="25">
                  <c:v>1426.21</c:v>
                </c:pt>
                <c:pt idx="26">
                  <c:v>1184.8900000000001</c:v>
                </c:pt>
                <c:pt idx="27">
                  <c:v>1426.799</c:v>
                </c:pt>
                <c:pt idx="28">
                  <c:v>1847.454</c:v>
                </c:pt>
                <c:pt idx="29">
                  <c:v>2195.2260000000001</c:v>
                </c:pt>
                <c:pt idx="30">
                  <c:v>2381.2689999999998</c:v>
                </c:pt>
                <c:pt idx="31">
                  <c:v>2616.8409999999999</c:v>
                </c:pt>
                <c:pt idx="32">
                  <c:v>2950.3679999999999</c:v>
                </c:pt>
                <c:pt idx="33">
                  <c:v>3236.2539999999999</c:v>
                </c:pt>
                <c:pt idx="34">
                  <c:v>3030.0790000000002</c:v>
                </c:pt>
                <c:pt idx="35">
                  <c:v>2708.3180000000002</c:v>
                </c:pt>
                <c:pt idx="36">
                  <c:v>1993.9960000000001</c:v>
                </c:pt>
                <c:pt idx="37">
                  <c:v>1426.21</c:v>
                </c:pt>
                <c:pt idx="38">
                  <c:v>1184.8900000000001</c:v>
                </c:pt>
                <c:pt idx="39">
                  <c:v>1426.799</c:v>
                </c:pt>
                <c:pt idx="40">
                  <c:v>1847.454</c:v>
                </c:pt>
                <c:pt idx="41">
                  <c:v>2195.2260000000001</c:v>
                </c:pt>
                <c:pt idx="42">
                  <c:v>2381.2689999999998</c:v>
                </c:pt>
                <c:pt idx="43">
                  <c:v>2616.8409999999999</c:v>
                </c:pt>
                <c:pt idx="44">
                  <c:v>2950.3679999999999</c:v>
                </c:pt>
                <c:pt idx="45">
                  <c:v>3236.2539999999999</c:v>
                </c:pt>
                <c:pt idx="46">
                  <c:v>3030.0790000000002</c:v>
                </c:pt>
                <c:pt idx="47">
                  <c:v>2708.3180000000002</c:v>
                </c:pt>
                <c:pt idx="48">
                  <c:v>1993.9960000000001</c:v>
                </c:pt>
                <c:pt idx="49">
                  <c:v>1426.21</c:v>
                </c:pt>
                <c:pt idx="50">
                  <c:v>1184.8900000000001</c:v>
                </c:pt>
                <c:pt idx="51">
                  <c:v>1426.799</c:v>
                </c:pt>
                <c:pt idx="52">
                  <c:v>1847.454</c:v>
                </c:pt>
                <c:pt idx="53">
                  <c:v>2195.2260000000001</c:v>
                </c:pt>
                <c:pt idx="54">
                  <c:v>2381.2689999999998</c:v>
                </c:pt>
                <c:pt idx="55">
                  <c:v>2616.8409999999999</c:v>
                </c:pt>
                <c:pt idx="56">
                  <c:v>2950.3679999999999</c:v>
                </c:pt>
                <c:pt idx="57">
                  <c:v>3236.2539999999999</c:v>
                </c:pt>
                <c:pt idx="58">
                  <c:v>3030.0790000000002</c:v>
                </c:pt>
                <c:pt idx="59">
                  <c:v>2708.3180000000002</c:v>
                </c:pt>
                <c:pt idx="60">
                  <c:v>1993.9960000000001</c:v>
                </c:pt>
                <c:pt idx="61">
                  <c:v>1426.21</c:v>
                </c:pt>
                <c:pt idx="62">
                  <c:v>1184.8900000000001</c:v>
                </c:pt>
                <c:pt idx="63">
                  <c:v>1426.799</c:v>
                </c:pt>
                <c:pt idx="64">
                  <c:v>1847.454</c:v>
                </c:pt>
                <c:pt idx="65">
                  <c:v>2195.2260000000001</c:v>
                </c:pt>
                <c:pt idx="66">
                  <c:v>2381.2689999999998</c:v>
                </c:pt>
                <c:pt idx="67">
                  <c:v>2616.8409999999999</c:v>
                </c:pt>
                <c:pt idx="68">
                  <c:v>2950.3679999999999</c:v>
                </c:pt>
                <c:pt idx="69">
                  <c:v>3236.2539999999999</c:v>
                </c:pt>
                <c:pt idx="70">
                  <c:v>3030.0790000000002</c:v>
                </c:pt>
                <c:pt idx="71">
                  <c:v>2708.3180000000002</c:v>
                </c:pt>
                <c:pt idx="72">
                  <c:v>1993.9960000000001</c:v>
                </c:pt>
                <c:pt idx="73">
                  <c:v>1426.21</c:v>
                </c:pt>
                <c:pt idx="74">
                  <c:v>1184.8900000000001</c:v>
                </c:pt>
                <c:pt idx="75">
                  <c:v>1426.799</c:v>
                </c:pt>
                <c:pt idx="76">
                  <c:v>1847.454</c:v>
                </c:pt>
                <c:pt idx="77">
                  <c:v>2195.2260000000001</c:v>
                </c:pt>
                <c:pt idx="78">
                  <c:v>2381.2689999999998</c:v>
                </c:pt>
                <c:pt idx="79">
                  <c:v>2616.8409999999999</c:v>
                </c:pt>
                <c:pt idx="80">
                  <c:v>2950.3679999999999</c:v>
                </c:pt>
                <c:pt idx="81">
                  <c:v>3236.2539999999999</c:v>
                </c:pt>
                <c:pt idx="82">
                  <c:v>3030.0790000000002</c:v>
                </c:pt>
                <c:pt idx="83">
                  <c:v>2708.3180000000002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4288-9259-B2E6B9745E39}"/>
            </c:ext>
          </c:extLst>
        </c:ser>
        <c:ser>
          <c:idx val="2"/>
          <c:order val="2"/>
          <c:tx>
            <c:v>normal range</c:v>
          </c:tx>
          <c:spPr>
            <a:solidFill>
              <a:schemeClr val="bg2">
                <a:lumMod val="20000"/>
                <a:lumOff val="80000"/>
                <a:alpha val="80000"/>
              </a:schemeClr>
            </a:solidFill>
          </c:spPr>
          <c:cat>
            <c:numRef>
              <c:f>'27'!$A$29:$A$112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'27'!$E$29:$E$112</c:f>
              <c:numCache>
                <c:formatCode>0.0</c:formatCode>
                <c:ptCount val="84"/>
                <c:pt idx="0">
                  <c:v>640.971</c:v>
                </c:pt>
                <c:pt idx="1">
                  <c:v>654.92599999999993</c:v>
                </c:pt>
                <c:pt idx="2">
                  <c:v>844.74199999999996</c:v>
                </c:pt>
                <c:pt idx="3">
                  <c:v>905.99800000000005</c:v>
                </c:pt>
                <c:pt idx="4">
                  <c:v>930.43500000000017</c:v>
                </c:pt>
                <c:pt idx="5">
                  <c:v>937.86899999999969</c:v>
                </c:pt>
                <c:pt idx="6">
                  <c:v>912.2800000000002</c:v>
                </c:pt>
                <c:pt idx="7">
                  <c:v>905.375</c:v>
                </c:pt>
                <c:pt idx="8">
                  <c:v>889.46799999999985</c:v>
                </c:pt>
                <c:pt idx="9">
                  <c:v>692.24900000000025</c:v>
                </c:pt>
                <c:pt idx="10">
                  <c:v>901.53699999999981</c:v>
                </c:pt>
                <c:pt idx="11">
                  <c:v>632.66300000000001</c:v>
                </c:pt>
                <c:pt idx="12">
                  <c:v>640.971</c:v>
                </c:pt>
                <c:pt idx="13">
                  <c:v>654.92599999999993</c:v>
                </c:pt>
                <c:pt idx="14">
                  <c:v>844.74199999999996</c:v>
                </c:pt>
                <c:pt idx="15">
                  <c:v>905.99800000000005</c:v>
                </c:pt>
                <c:pt idx="16">
                  <c:v>930.43500000000017</c:v>
                </c:pt>
                <c:pt idx="17">
                  <c:v>937.86899999999969</c:v>
                </c:pt>
                <c:pt idx="18">
                  <c:v>912.2800000000002</c:v>
                </c:pt>
                <c:pt idx="19">
                  <c:v>905.375</c:v>
                </c:pt>
                <c:pt idx="20">
                  <c:v>889.46799999999985</c:v>
                </c:pt>
                <c:pt idx="21">
                  <c:v>692.24900000000025</c:v>
                </c:pt>
                <c:pt idx="22">
                  <c:v>901.53699999999981</c:v>
                </c:pt>
                <c:pt idx="23">
                  <c:v>632.66300000000001</c:v>
                </c:pt>
                <c:pt idx="24">
                  <c:v>640.971</c:v>
                </c:pt>
                <c:pt idx="25">
                  <c:v>654.92599999999993</c:v>
                </c:pt>
                <c:pt idx="26">
                  <c:v>844.74199999999996</c:v>
                </c:pt>
                <c:pt idx="27">
                  <c:v>905.99800000000005</c:v>
                </c:pt>
                <c:pt idx="28">
                  <c:v>930.43500000000017</c:v>
                </c:pt>
                <c:pt idx="29">
                  <c:v>937.86899999999969</c:v>
                </c:pt>
                <c:pt idx="30">
                  <c:v>912.2800000000002</c:v>
                </c:pt>
                <c:pt idx="31">
                  <c:v>905.375</c:v>
                </c:pt>
                <c:pt idx="32">
                  <c:v>889.46799999999985</c:v>
                </c:pt>
                <c:pt idx="33">
                  <c:v>692.24900000000025</c:v>
                </c:pt>
                <c:pt idx="34">
                  <c:v>901.53699999999981</c:v>
                </c:pt>
                <c:pt idx="35">
                  <c:v>632.66300000000001</c:v>
                </c:pt>
                <c:pt idx="36">
                  <c:v>640.971</c:v>
                </c:pt>
                <c:pt idx="37">
                  <c:v>654.92599999999993</c:v>
                </c:pt>
                <c:pt idx="38">
                  <c:v>844.74199999999996</c:v>
                </c:pt>
                <c:pt idx="39">
                  <c:v>905.99800000000005</c:v>
                </c:pt>
                <c:pt idx="40">
                  <c:v>930.43500000000017</c:v>
                </c:pt>
                <c:pt idx="41">
                  <c:v>937.86899999999969</c:v>
                </c:pt>
                <c:pt idx="42">
                  <c:v>912.2800000000002</c:v>
                </c:pt>
                <c:pt idx="43">
                  <c:v>905.375</c:v>
                </c:pt>
                <c:pt idx="44">
                  <c:v>889.46799999999985</c:v>
                </c:pt>
                <c:pt idx="45">
                  <c:v>692.24900000000025</c:v>
                </c:pt>
                <c:pt idx="46">
                  <c:v>901.53699999999981</c:v>
                </c:pt>
                <c:pt idx="47">
                  <c:v>632.66300000000001</c:v>
                </c:pt>
                <c:pt idx="48">
                  <c:v>640.971</c:v>
                </c:pt>
                <c:pt idx="49">
                  <c:v>654.92599999999993</c:v>
                </c:pt>
                <c:pt idx="50">
                  <c:v>844.74199999999996</c:v>
                </c:pt>
                <c:pt idx="51">
                  <c:v>905.99800000000005</c:v>
                </c:pt>
                <c:pt idx="52">
                  <c:v>930.43500000000017</c:v>
                </c:pt>
                <c:pt idx="53">
                  <c:v>937.86899999999969</c:v>
                </c:pt>
                <c:pt idx="54">
                  <c:v>912.2800000000002</c:v>
                </c:pt>
                <c:pt idx="55">
                  <c:v>905.375</c:v>
                </c:pt>
                <c:pt idx="56">
                  <c:v>889.46799999999985</c:v>
                </c:pt>
                <c:pt idx="57">
                  <c:v>692.24900000000025</c:v>
                </c:pt>
                <c:pt idx="58">
                  <c:v>901.53699999999981</c:v>
                </c:pt>
                <c:pt idx="59">
                  <c:v>632.66300000000001</c:v>
                </c:pt>
                <c:pt idx="60">
                  <c:v>640.971</c:v>
                </c:pt>
                <c:pt idx="61">
                  <c:v>654.92599999999993</c:v>
                </c:pt>
                <c:pt idx="62">
                  <c:v>844.74199999999996</c:v>
                </c:pt>
                <c:pt idx="63">
                  <c:v>905.99800000000005</c:v>
                </c:pt>
                <c:pt idx="64">
                  <c:v>930.43500000000017</c:v>
                </c:pt>
                <c:pt idx="65">
                  <c:v>937.86899999999969</c:v>
                </c:pt>
                <c:pt idx="66">
                  <c:v>912.2800000000002</c:v>
                </c:pt>
                <c:pt idx="67">
                  <c:v>905.375</c:v>
                </c:pt>
                <c:pt idx="68">
                  <c:v>889.46799999999985</c:v>
                </c:pt>
                <c:pt idx="69">
                  <c:v>692.24900000000025</c:v>
                </c:pt>
                <c:pt idx="70">
                  <c:v>901.53699999999981</c:v>
                </c:pt>
                <c:pt idx="71">
                  <c:v>632.66300000000001</c:v>
                </c:pt>
                <c:pt idx="72">
                  <c:v>640.971</c:v>
                </c:pt>
                <c:pt idx="73">
                  <c:v>654.92599999999993</c:v>
                </c:pt>
                <c:pt idx="74">
                  <c:v>844.74199999999996</c:v>
                </c:pt>
                <c:pt idx="75">
                  <c:v>905.99800000000005</c:v>
                </c:pt>
                <c:pt idx="76">
                  <c:v>930.43500000000017</c:v>
                </c:pt>
                <c:pt idx="77">
                  <c:v>937.86899999999969</c:v>
                </c:pt>
                <c:pt idx="78">
                  <c:v>912.2800000000002</c:v>
                </c:pt>
                <c:pt idx="79">
                  <c:v>905.375</c:v>
                </c:pt>
                <c:pt idx="80">
                  <c:v>889.46799999999985</c:v>
                </c:pt>
                <c:pt idx="81">
                  <c:v>692.24900000000025</c:v>
                </c:pt>
                <c:pt idx="82">
                  <c:v>901.53699999999981</c:v>
                </c:pt>
                <c:pt idx="83">
                  <c:v>632.66300000000001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9-4288-9259-B2E6B974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19264"/>
        <c:axId val="-975129600"/>
      </c:areaChart>
      <c:lineChart>
        <c:grouping val="standard"/>
        <c:varyColors val="0"/>
        <c:ser>
          <c:idx val="0"/>
          <c:order val="0"/>
          <c:tx>
            <c:v>storage level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'27'!$A$29:$A$112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'27'!$B$29:$B$112</c:f>
              <c:numCache>
                <c:formatCode>0.0</c:formatCode>
                <c:ptCount val="84"/>
                <c:pt idx="0">
                  <c:v>2140.556</c:v>
                </c:pt>
                <c:pt idx="1">
                  <c:v>1672.662</c:v>
                </c:pt>
                <c:pt idx="2">
                  <c:v>1390.279</c:v>
                </c:pt>
                <c:pt idx="3">
                  <c:v>1426.799</c:v>
                </c:pt>
                <c:pt idx="4">
                  <c:v>1847.454</c:v>
                </c:pt>
                <c:pt idx="5">
                  <c:v>2195.2260000000001</c:v>
                </c:pt>
                <c:pt idx="6">
                  <c:v>2381.2689999999998</c:v>
                </c:pt>
                <c:pt idx="7">
                  <c:v>2616.8409999999999</c:v>
                </c:pt>
                <c:pt idx="8">
                  <c:v>2950.3679999999999</c:v>
                </c:pt>
                <c:pt idx="9">
                  <c:v>3236.2539999999999</c:v>
                </c:pt>
                <c:pt idx="10">
                  <c:v>3030.0790000000002</c:v>
                </c:pt>
                <c:pt idx="11">
                  <c:v>2708.3180000000002</c:v>
                </c:pt>
                <c:pt idx="12">
                  <c:v>1993.9960000000001</c:v>
                </c:pt>
                <c:pt idx="13">
                  <c:v>1426.21</c:v>
                </c:pt>
                <c:pt idx="14">
                  <c:v>1184.8900000000001</c:v>
                </c:pt>
                <c:pt idx="15">
                  <c:v>1559.4010000000001</c:v>
                </c:pt>
                <c:pt idx="16">
                  <c:v>2031.0309999999999</c:v>
                </c:pt>
                <c:pt idx="17">
                  <c:v>2460.748</c:v>
                </c:pt>
                <c:pt idx="18">
                  <c:v>2714.1959999999999</c:v>
                </c:pt>
                <c:pt idx="19">
                  <c:v>2997.81</c:v>
                </c:pt>
                <c:pt idx="20">
                  <c:v>3414.9389999999999</c:v>
                </c:pt>
                <c:pt idx="21">
                  <c:v>3762.0430000000001</c:v>
                </c:pt>
                <c:pt idx="22">
                  <c:v>3610.029</c:v>
                </c:pt>
                <c:pt idx="23">
                  <c:v>3188.2429999999999</c:v>
                </c:pt>
                <c:pt idx="24">
                  <c:v>2616.3850000000002</c:v>
                </c:pt>
                <c:pt idx="25">
                  <c:v>2081.136</c:v>
                </c:pt>
                <c:pt idx="26">
                  <c:v>2029.6320000000001</c:v>
                </c:pt>
                <c:pt idx="27">
                  <c:v>2332.797</c:v>
                </c:pt>
                <c:pt idx="28">
                  <c:v>2777.8890000000001</c:v>
                </c:pt>
                <c:pt idx="29">
                  <c:v>3133.0949999999998</c:v>
                </c:pt>
                <c:pt idx="30">
                  <c:v>3293.549</c:v>
                </c:pt>
                <c:pt idx="31">
                  <c:v>3522.2159999999999</c:v>
                </c:pt>
                <c:pt idx="32">
                  <c:v>3839.8359999999998</c:v>
                </c:pt>
                <c:pt idx="33">
                  <c:v>3928.5030000000002</c:v>
                </c:pt>
                <c:pt idx="34">
                  <c:v>3931.616</c:v>
                </c:pt>
                <c:pt idx="35">
                  <c:v>3340.9810000000002</c:v>
                </c:pt>
                <c:pt idx="36">
                  <c:v>2634.9670000000001</c:v>
                </c:pt>
                <c:pt idx="37">
                  <c:v>1859.2180000000001</c:v>
                </c:pt>
                <c:pt idx="38">
                  <c:v>1801.2249999999999</c:v>
                </c:pt>
                <c:pt idx="39">
                  <c:v>1975.0329999999999</c:v>
                </c:pt>
                <c:pt idx="40">
                  <c:v>2389.8910000000001</c:v>
                </c:pt>
                <c:pt idx="41">
                  <c:v>2585.1260000000002</c:v>
                </c:pt>
                <c:pt idx="42">
                  <c:v>2754.7139999999999</c:v>
                </c:pt>
                <c:pt idx="43">
                  <c:v>2917.268</c:v>
                </c:pt>
                <c:pt idx="44">
                  <c:v>3305.982</c:v>
                </c:pt>
                <c:pt idx="45">
                  <c:v>3665.3850000000002</c:v>
                </c:pt>
                <c:pt idx="46">
                  <c:v>3532.7750000000001</c:v>
                </c:pt>
                <c:pt idx="47">
                  <c:v>3209.982</c:v>
                </c:pt>
                <c:pt idx="48">
                  <c:v>2215.9409999999998</c:v>
                </c:pt>
                <c:pt idx="49">
                  <c:v>1562.018</c:v>
                </c:pt>
                <c:pt idx="50">
                  <c:v>1401.4649999999999</c:v>
                </c:pt>
                <c:pt idx="51">
                  <c:v>1611.7650000000001</c:v>
                </c:pt>
                <c:pt idx="52">
                  <c:v>2001.915</c:v>
                </c:pt>
                <c:pt idx="53">
                  <c:v>2325.3209999999999</c:v>
                </c:pt>
                <c:pt idx="54">
                  <c:v>2505.1219999999998</c:v>
                </c:pt>
                <c:pt idx="55">
                  <c:v>2709.4209999999998</c:v>
                </c:pt>
                <c:pt idx="56">
                  <c:v>3145.643</c:v>
                </c:pt>
                <c:pt idx="57">
                  <c:v>3569.3629999999998</c:v>
                </c:pt>
                <c:pt idx="58">
                  <c:v>3501.163</c:v>
                </c:pt>
                <c:pt idx="59">
                  <c:v>2927.0830000000001</c:v>
                </c:pt>
                <c:pt idx="60">
                  <c:v>2469.5819999999999</c:v>
                </c:pt>
                <c:pt idx="61">
                  <c:v>2071.9119999999998</c:v>
                </c:pt>
                <c:pt idx="62">
                  <c:v>1849.635</c:v>
                </c:pt>
                <c:pt idx="63">
                  <c:v>2115.8000000000002</c:v>
                </c:pt>
                <c:pt idx="64">
                  <c:v>2557.19</c:v>
                </c:pt>
                <c:pt idx="65">
                  <c:v>2900.4270000000001</c:v>
                </c:pt>
                <c:pt idx="66">
                  <c:v>3052.7844286</c:v>
                </c:pt>
                <c:pt idx="67">
                  <c:v>3177.8267142999998</c:v>
                </c:pt>
                <c:pt idx="68">
                  <c:v>3524.308</c:v>
                </c:pt>
                <c:pt idx="69">
                  <c:v>3860.9119999999998</c:v>
                </c:pt>
                <c:pt idx="70">
                  <c:v>3765.6750000000002</c:v>
                </c:pt>
                <c:pt idx="71">
                  <c:v>3224.0859999999998</c:v>
                </c:pt>
                <c:pt idx="72">
                  <c:v>2532.8560000000002</c:v>
                </c:pt>
                <c:pt idx="73">
                  <c:v>2062.2649999999999</c:v>
                </c:pt>
                <c:pt idx="74">
                  <c:v>1956.5530000000001</c:v>
                </c:pt>
                <c:pt idx="75">
                  <c:v>2286.6460000000002</c:v>
                </c:pt>
                <c:pt idx="76">
                  <c:v>2749.4389999999999</c:v>
                </c:pt>
                <c:pt idx="77">
                  <c:v>3079.7240000000002</c:v>
                </c:pt>
                <c:pt idx="78">
                  <c:v>3228.567</c:v>
                </c:pt>
                <c:pt idx="79">
                  <c:v>3359.2730000000001</c:v>
                </c:pt>
                <c:pt idx="80">
                  <c:v>3686.8530000000001</c:v>
                </c:pt>
                <c:pt idx="81">
                  <c:v>3997.1379999999999</c:v>
                </c:pt>
                <c:pt idx="82">
                  <c:v>3942.56</c:v>
                </c:pt>
                <c:pt idx="83">
                  <c:v>3409.9430000000002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9-4288-9259-B2E6B974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119264"/>
        <c:axId val="-975129600"/>
      </c:lineChart>
      <c:scatterChart>
        <c:scatterStyle val="lineMarker"/>
        <c:varyColors val="0"/>
        <c:ser>
          <c:idx val="3"/>
          <c:order val="3"/>
          <c:tx>
            <c:strRef>
              <c:f>'27'!$B$117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bg1">
                  <a:lumMod val="75000"/>
                </a:schemeClr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  <c:spPr>
              <a:ln w="9525" cap="rnd">
                <a:solidFill>
                  <a:schemeClr val="bg1">
                    <a:lumMod val="75000"/>
                  </a:schemeClr>
                </a:solidFill>
                <a:prstDash val="lgDash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4-9E89-4288-9259-B2E6B9745E39}"/>
              </c:ext>
            </c:extLst>
          </c:dPt>
          <c:xVal>
            <c:numRef>
              <c:f>'27'!$A$118:$A$119</c:f>
              <c:numCache>
                <c:formatCode>General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xVal>
          <c:yVal>
            <c:numRef>
              <c:f>'27'!$B$118:$B$119</c:f>
              <c:numCache>
                <c:formatCode>0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89-4288-9259-B2E6B974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27968"/>
        <c:axId val="-975133952"/>
      </c:scatterChart>
      <c:dateAx>
        <c:axId val="-975119264"/>
        <c:scaling>
          <c:orientation val="minMax"/>
          <c:min val="4310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 yyyy" sourceLinked="1"/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crossAx val="-975129600"/>
        <c:crosses val="autoZero"/>
        <c:auto val="0"/>
        <c:lblOffset val="100"/>
        <c:baseTimeUnit val="months"/>
        <c:majorUnit val="12"/>
        <c:minorUnit val="12"/>
      </c:dateAx>
      <c:valAx>
        <c:axId val="-975129600"/>
        <c:scaling>
          <c:orientation val="minMax"/>
          <c:max val="45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19264"/>
        <c:crosses val="autoZero"/>
        <c:crossBetween val="between"/>
        <c:majorUnit val="500"/>
      </c:valAx>
      <c:valAx>
        <c:axId val="-975133952"/>
        <c:scaling>
          <c:orientation val="minMax"/>
          <c:max val="500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975127968"/>
        <c:crosses val="max"/>
        <c:crossBetween val="midCat"/>
      </c:valAx>
      <c:valAx>
        <c:axId val="-975127968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75133952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 baseline="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6545640128317E-2"/>
          <c:y val="0.14470191226096737"/>
          <c:w val="0.73481590842811306"/>
          <c:h val="0.711443882014748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'28'!$B$26</c:f>
              <c:strCache>
                <c:ptCount val="1"/>
                <c:pt idx="0">
                  <c:v>pipeline imports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'28'!$C$25:$G$25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'28'!$C$26:$G$26</c:f>
              <c:numCache>
                <c:formatCode>0.0</c:formatCode>
                <c:ptCount val="5"/>
                <c:pt idx="0">
                  <c:v>6.8895671857999998</c:v>
                </c:pt>
                <c:pt idx="1">
                  <c:v>7.6333041123000003</c:v>
                </c:pt>
                <c:pt idx="2">
                  <c:v>8.2151101397000001</c:v>
                </c:pt>
                <c:pt idx="3">
                  <c:v>7.6442884247</c:v>
                </c:pt>
                <c:pt idx="4">
                  <c:v>7.3665324425999996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E-4E0B-A95C-8197A9226DC8}"/>
            </c:ext>
          </c:extLst>
        </c:ser>
        <c:ser>
          <c:idx val="2"/>
          <c:order val="1"/>
          <c:tx>
            <c:strRef>
              <c:f>'28'!$B$27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'28'!$C$25:$G$25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'28'!$C$27:$G$27</c:f>
              <c:numCache>
                <c:formatCode>0.0</c:formatCode>
                <c:ptCount val="5"/>
                <c:pt idx="0">
                  <c:v>0.1344632459</c:v>
                </c:pt>
                <c:pt idx="1">
                  <c:v>5.9143504110000002E-2</c:v>
                </c:pt>
                <c:pt idx="2">
                  <c:v>6.9226246574999997E-2</c:v>
                </c:pt>
                <c:pt idx="3">
                  <c:v>5.3964958079000001E-2</c:v>
                </c:pt>
                <c:pt idx="4">
                  <c:v>5.9254870724999999E-2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E-4E0B-A95C-8197A9226DC8}"/>
            </c:ext>
          </c:extLst>
        </c:ser>
        <c:ser>
          <c:idx val="3"/>
          <c:order val="2"/>
          <c:tx>
            <c:strRef>
              <c:f>'28'!$B$28</c:f>
              <c:strCache>
                <c:ptCount val="1"/>
                <c:pt idx="0">
                  <c:v>pipeline exports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'28'!$C$25:$G$25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'28'!$C$28:$G$28</c:f>
              <c:numCache>
                <c:formatCode>0.0</c:formatCode>
                <c:ptCount val="5"/>
                <c:pt idx="0">
                  <c:v>-7.8960441802999997</c:v>
                </c:pt>
                <c:pt idx="1">
                  <c:v>-8.4706597452000008</c:v>
                </c:pt>
                <c:pt idx="2">
                  <c:v>-8.3239966492999997</c:v>
                </c:pt>
                <c:pt idx="3">
                  <c:v>-9.0338627780999996</c:v>
                </c:pt>
                <c:pt idx="4">
                  <c:v>-9.3175680328000006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E-4E0B-A95C-8197A9226DC8}"/>
            </c:ext>
          </c:extLst>
        </c:ser>
        <c:ser>
          <c:idx val="4"/>
          <c:order val="3"/>
          <c:tx>
            <c:strRef>
              <c:f>'28'!$B$29</c:f>
              <c:strCache>
                <c:ptCount val="1"/>
                <c:pt idx="0">
                  <c:v>LNG exports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'28'!$C$29:$G$29</c:f>
              <c:numCache>
                <c:formatCode>0.0</c:formatCode>
                <c:ptCount val="5"/>
                <c:pt idx="0">
                  <c:v>-6.5295836366</c:v>
                </c:pt>
                <c:pt idx="1">
                  <c:v>-9.7556656766999996</c:v>
                </c:pt>
                <c:pt idx="2">
                  <c:v>-10.590803704000001</c:v>
                </c:pt>
                <c:pt idx="3">
                  <c:v>-11.604549915</c:v>
                </c:pt>
                <c:pt idx="4">
                  <c:v>-13.154945355000001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E-4E0B-A95C-8197A922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75105120"/>
        <c:axId val="-975130688"/>
      </c:barChart>
      <c:lineChart>
        <c:grouping val="standard"/>
        <c:varyColors val="0"/>
        <c:ser>
          <c:idx val="0"/>
          <c:order val="4"/>
          <c:tx>
            <c:strRef>
              <c:f>'28'!$B$30</c:f>
              <c:strCache>
                <c:ptCount val="1"/>
                <c:pt idx="0">
                  <c:v>net trade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381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840173124054861E-2"/>
                  <c:y val="0.17461155394590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887330308876954E-2"/>
                      <c:h val="9.58728516224999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47E-4E0B-A95C-8197A9226DC8}"/>
                </c:ext>
              </c:extLst>
            </c:dLbl>
            <c:dLbl>
              <c:idx val="1"/>
              <c:layout>
                <c:manualLayout>
                  <c:x val="-4.2525160348333944E-2"/>
                  <c:y val="0.182515319568626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935982339955843E-2"/>
                      <c:h val="9.17660754418017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7E-4E0B-A95C-8197A9226DC8}"/>
                </c:ext>
              </c:extLst>
            </c:dLbl>
            <c:dLbl>
              <c:idx val="2"/>
              <c:layout>
                <c:manualLayout>
                  <c:x val="-3.5998505153743199E-2"/>
                  <c:y val="0.19744312761726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7E-4E0B-A95C-8197A9226DC8}"/>
                </c:ext>
              </c:extLst>
            </c:dLbl>
            <c:dLbl>
              <c:idx val="3"/>
              <c:layout>
                <c:manualLayout>
                  <c:x val="-3.8206010672507076E-2"/>
                  <c:y val="0.189229575255865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7E-4E0B-A95C-8197A9226DC8}"/>
                </c:ext>
              </c:extLst>
            </c:dLbl>
            <c:dLbl>
              <c:idx val="4"/>
              <c:layout>
                <c:manualLayout>
                  <c:x val="-4.0520762719229712E-2"/>
                  <c:y val="0.168972497534317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7E-4E0B-A95C-8197A9226D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'28'!$C$30:$G$30</c:f>
              <c:numCache>
                <c:formatCode>0.0</c:formatCode>
                <c:ptCount val="5"/>
                <c:pt idx="0">
                  <c:v>-7.4015973851999997</c:v>
                </c:pt>
                <c:pt idx="1">
                  <c:v>-10.53387780549</c:v>
                </c:pt>
                <c:pt idx="2">
                  <c:v>-10.630463967024999</c:v>
                </c:pt>
                <c:pt idx="3">
                  <c:v>-12.940159310321</c:v>
                </c:pt>
                <c:pt idx="4">
                  <c:v>-15.046726074475002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7E-4E0B-A95C-8197A922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105120"/>
        <c:axId val="-975130688"/>
      </c:lineChart>
      <c:scatterChart>
        <c:scatterStyle val="lineMarker"/>
        <c:varyColors val="0"/>
        <c:ser>
          <c:idx val="5"/>
          <c:order val="5"/>
          <c:tx>
            <c:strRef>
              <c:f>'28'!$C$42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9525" cap="flat">
                <a:solidFill>
                  <a:schemeClr val="bg1">
                    <a:lumMod val="6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7E-4E0B-A95C-8197A9226DC8}"/>
              </c:ext>
            </c:extLst>
          </c:dPt>
          <c:xVal>
            <c:numRef>
              <c:f>'28'!$B$43:$B$44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'28'!$C$43:$C$44</c:f>
              <c:numCache>
                <c:formatCode>0.00</c:formatCode>
                <c:ptCount val="2"/>
                <c:pt idx="0">
                  <c:v>-2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7E-4E0B-A95C-8197A922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22528"/>
        <c:axId val="-975123616"/>
      </c:scatterChart>
      <c:dateAx>
        <c:axId val="-9751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75130688"/>
        <c:crosses val="autoZero"/>
        <c:auto val="0"/>
        <c:lblOffset val="100"/>
        <c:baseTimeUnit val="days"/>
      </c:dateAx>
      <c:valAx>
        <c:axId val="-975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75105120"/>
        <c:crosses val="autoZero"/>
        <c:crossBetween val="between"/>
      </c:valAx>
      <c:valAx>
        <c:axId val="-975123616"/>
        <c:scaling>
          <c:orientation val="minMax"/>
          <c:max val="0.60000000000000009"/>
          <c:min val="-1.2"/>
        </c:scaling>
        <c:delete val="0"/>
        <c:axPos val="r"/>
        <c:numFmt formatCode="0.00" sourceLinked="1"/>
        <c:majorTickMark val="none"/>
        <c:minorTickMark val="none"/>
        <c:tickLblPos val="none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75122528"/>
        <c:crosses val="max"/>
        <c:crossBetween val="midCat"/>
      </c:valAx>
      <c:valAx>
        <c:axId val="-97512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51236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242061248368"/>
          <c:y val="0.17255905511811023"/>
          <c:w val="0.822217181686831"/>
          <c:h val="0.65600549931258589"/>
        </c:manualLayout>
      </c:layout>
      <c:barChart>
        <c:barDir val="col"/>
        <c:grouping val="clustered"/>
        <c:varyColors val="0"/>
        <c:ser>
          <c:idx val="0"/>
          <c:order val="0"/>
          <c:tx>
            <c:v>Growth</c:v>
          </c:tx>
          <c:spPr>
            <a:solidFill>
              <a:schemeClr val="accent3"/>
            </a:solidFill>
          </c:spPr>
          <c:invertIfNegative val="0"/>
          <c:dLbls>
            <c:dLbl>
              <c:idx val="5"/>
              <c:layout>
                <c:manualLayout>
                  <c:x val="-9.046183258577669E-3"/>
                  <c:y val="1.2108980827447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B2-4E00-83E4-29F876E9E263}"/>
                </c:ext>
              </c:extLst>
            </c:dLbl>
            <c:dLbl>
              <c:idx val="6"/>
              <c:layout>
                <c:manualLayout>
                  <c:x val="1.3569274887866504E-2"/>
                  <c:y val="1.6145307769929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B2-4E00-83E4-29F876E9E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'29'!$F$29:$F$36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'29'!$H$29:$H$36</c:f>
              <c:numCache>
                <c:formatCode>0.0%</c:formatCode>
                <c:ptCount val="8"/>
                <c:pt idx="0">
                  <c:v>2.6949346988028866E-2</c:v>
                </c:pt>
                <c:pt idx="1">
                  <c:v>-1.382945871024055E-3</c:v>
                </c:pt>
                <c:pt idx="2">
                  <c:v>1.1272824447635443E-2</c:v>
                </c:pt>
                <c:pt idx="3">
                  <c:v>1.0865665022948612E-2</c:v>
                </c:pt>
                <c:pt idx="4">
                  <c:v>3.8170785453724765E-2</c:v>
                </c:pt>
                <c:pt idx="5">
                  <c:v>0.10732712276823086</c:v>
                </c:pt>
                <c:pt idx="6">
                  <c:v>3.9915301958201477E-2</c:v>
                </c:pt>
                <c:pt idx="7">
                  <c:v>-6.7114107423120739E-3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2-4E00-83E4-29F876E9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975130144"/>
        <c:axId val="-975104576"/>
      </c:barChart>
      <c:scatterChart>
        <c:scatterStyle val="lineMarker"/>
        <c:varyColors val="0"/>
        <c:ser>
          <c:idx val="1"/>
          <c:order val="1"/>
          <c:tx>
            <c:strRef>
              <c:f>'29'!$B$126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'29'!$A$127:$A$128</c:f>
              <c:numCache>
                <c:formatCode>General</c:formatCode>
                <c:ptCount val="2"/>
                <c:pt idx="0">
                  <c:v>6.5</c:v>
                </c:pt>
                <c:pt idx="1">
                  <c:v>6.5</c:v>
                </c:pt>
              </c:numCache>
            </c:numRef>
          </c:xVal>
          <c:yVal>
            <c:numRef>
              <c:f>'29'!$B$127:$B$128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2-4E00-83E4-29F876E9E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07296"/>
        <c:axId val="-975120352"/>
      </c:scatterChart>
      <c:catAx>
        <c:axId val="-9751301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04576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-975104576"/>
        <c:scaling>
          <c:orientation val="minMax"/>
          <c:min val="-2.0000000000000004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30144"/>
        <c:crosses val="autoZero"/>
        <c:crossBetween val="between"/>
        <c:majorUnit val="1.0000000000000002E-2"/>
      </c:valAx>
      <c:valAx>
        <c:axId val="-975120352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-975107296"/>
        <c:crosses val="max"/>
        <c:crossBetween val="midCat"/>
        <c:majorUnit val="1"/>
      </c:valAx>
      <c:valAx>
        <c:axId val="-97510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5120352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/>
              <a:t>U.S. monthly nominal residential electricity price</a:t>
            </a:r>
          </a:p>
          <a:p>
            <a:pPr algn="l">
              <a:defRPr/>
            </a:pPr>
            <a:r>
              <a:rPr lang="en-US" sz="1000" b="0"/>
              <a:t>cents per kilowatthour</a:t>
            </a:r>
          </a:p>
        </c:rich>
      </c:tx>
      <c:layout>
        <c:manualLayout>
          <c:xMode val="edge"/>
          <c:yMode val="edge"/>
          <c:x val="1.8833234422620616E-2"/>
          <c:y val="1.17117045535806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60564210683696"/>
          <c:y val="0.17988320077548328"/>
          <c:w val="0.81269625666148659"/>
          <c:h val="0.65176986580007468"/>
        </c:manualLayout>
      </c:layout>
      <c:lineChart>
        <c:grouping val="standard"/>
        <c:varyColors val="0"/>
        <c:ser>
          <c:idx val="0"/>
          <c:order val="0"/>
          <c:tx>
            <c:v>history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'29'!$A$28:$A$123</c:f>
              <c:numCache>
                <c:formatCode>mmm\ yyyy</c:formatCode>
                <c:ptCount val="9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  <c:pt idx="94">
                  <c:v>45597</c:v>
                </c:pt>
                <c:pt idx="95">
                  <c:v>45627</c:v>
                </c:pt>
              </c:numCache>
            </c:numRef>
          </c:cat>
          <c:val>
            <c:numRef>
              <c:f>'29'!$B$28:$B$123</c:f>
              <c:numCache>
                <c:formatCode>#,##0.00</c:formatCode>
                <c:ptCount val="96"/>
                <c:pt idx="0">
                  <c:v>12.21</c:v>
                </c:pt>
                <c:pt idx="1">
                  <c:v>12.79</c:v>
                </c:pt>
                <c:pt idx="2">
                  <c:v>12.89</c:v>
                </c:pt>
                <c:pt idx="3">
                  <c:v>12.72</c:v>
                </c:pt>
                <c:pt idx="4">
                  <c:v>13.07</c:v>
                </c:pt>
                <c:pt idx="5">
                  <c:v>13.2</c:v>
                </c:pt>
                <c:pt idx="6">
                  <c:v>13.08</c:v>
                </c:pt>
                <c:pt idx="7">
                  <c:v>13.15</c:v>
                </c:pt>
                <c:pt idx="8">
                  <c:v>13.28</c:v>
                </c:pt>
                <c:pt idx="9">
                  <c:v>12.8</c:v>
                </c:pt>
                <c:pt idx="10">
                  <c:v>12.94</c:v>
                </c:pt>
                <c:pt idx="11">
                  <c:v>12.45</c:v>
                </c:pt>
                <c:pt idx="12">
                  <c:v>12.22</c:v>
                </c:pt>
                <c:pt idx="13">
                  <c:v>12.63</c:v>
                </c:pt>
                <c:pt idx="14">
                  <c:v>12.97</c:v>
                </c:pt>
                <c:pt idx="15">
                  <c:v>12.88</c:v>
                </c:pt>
                <c:pt idx="16">
                  <c:v>13.12</c:v>
                </c:pt>
                <c:pt idx="17">
                  <c:v>13.03</c:v>
                </c:pt>
                <c:pt idx="18">
                  <c:v>13.13</c:v>
                </c:pt>
                <c:pt idx="19">
                  <c:v>13.26</c:v>
                </c:pt>
                <c:pt idx="20">
                  <c:v>13.01</c:v>
                </c:pt>
                <c:pt idx="21">
                  <c:v>12.85</c:v>
                </c:pt>
                <c:pt idx="22">
                  <c:v>12.9</c:v>
                </c:pt>
                <c:pt idx="23">
                  <c:v>12.43</c:v>
                </c:pt>
                <c:pt idx="24">
                  <c:v>12.47</c:v>
                </c:pt>
                <c:pt idx="25">
                  <c:v>12.72</c:v>
                </c:pt>
                <c:pt idx="26">
                  <c:v>12.84</c:v>
                </c:pt>
                <c:pt idx="27">
                  <c:v>13.25</c:v>
                </c:pt>
                <c:pt idx="28">
                  <c:v>13.31</c:v>
                </c:pt>
                <c:pt idx="29">
                  <c:v>13.32</c:v>
                </c:pt>
                <c:pt idx="30">
                  <c:v>13.26</c:v>
                </c:pt>
                <c:pt idx="31">
                  <c:v>13.3</c:v>
                </c:pt>
                <c:pt idx="32">
                  <c:v>13.16</c:v>
                </c:pt>
                <c:pt idx="33">
                  <c:v>12.81</c:v>
                </c:pt>
                <c:pt idx="34">
                  <c:v>13.03</c:v>
                </c:pt>
                <c:pt idx="35">
                  <c:v>12.68</c:v>
                </c:pt>
                <c:pt idx="36">
                  <c:v>12.76</c:v>
                </c:pt>
                <c:pt idx="37">
                  <c:v>12.82</c:v>
                </c:pt>
                <c:pt idx="38">
                  <c:v>13.04</c:v>
                </c:pt>
                <c:pt idx="39">
                  <c:v>13.24</c:v>
                </c:pt>
                <c:pt idx="40">
                  <c:v>13.1</c:v>
                </c:pt>
                <c:pt idx="41">
                  <c:v>13.22</c:v>
                </c:pt>
                <c:pt idx="42">
                  <c:v>13.21</c:v>
                </c:pt>
                <c:pt idx="43">
                  <c:v>13.26</c:v>
                </c:pt>
                <c:pt idx="44">
                  <c:v>13.49</c:v>
                </c:pt>
                <c:pt idx="45">
                  <c:v>13.66</c:v>
                </c:pt>
                <c:pt idx="46">
                  <c:v>13.31</c:v>
                </c:pt>
                <c:pt idx="47">
                  <c:v>12.78</c:v>
                </c:pt>
                <c:pt idx="48">
                  <c:v>12.62</c:v>
                </c:pt>
                <c:pt idx="49">
                  <c:v>13.01</c:v>
                </c:pt>
                <c:pt idx="50">
                  <c:v>13.24</c:v>
                </c:pt>
                <c:pt idx="51">
                  <c:v>13.73</c:v>
                </c:pt>
                <c:pt idx="52">
                  <c:v>13.86</c:v>
                </c:pt>
                <c:pt idx="53">
                  <c:v>13.83</c:v>
                </c:pt>
                <c:pt idx="54">
                  <c:v>13.83</c:v>
                </c:pt>
                <c:pt idx="55">
                  <c:v>13.92</c:v>
                </c:pt>
                <c:pt idx="56">
                  <c:v>14.14</c:v>
                </c:pt>
                <c:pt idx="57">
                  <c:v>14.06</c:v>
                </c:pt>
                <c:pt idx="58">
                  <c:v>14.07</c:v>
                </c:pt>
                <c:pt idx="59">
                  <c:v>13.72</c:v>
                </c:pt>
                <c:pt idx="60">
                  <c:v>13.72</c:v>
                </c:pt>
                <c:pt idx="61">
                  <c:v>13.83</c:v>
                </c:pt>
                <c:pt idx="62">
                  <c:v>14.48</c:v>
                </c:pt>
                <c:pt idx="63">
                  <c:v>14.71</c:v>
                </c:pt>
                <c:pt idx="64">
                  <c:v>14.97</c:v>
                </c:pt>
                <c:pt idx="65">
                  <c:v>15.4</c:v>
                </c:pt>
                <c:pt idx="66">
                  <c:v>15.41</c:v>
                </c:pt>
                <c:pt idx="67">
                  <c:v>15.93</c:v>
                </c:pt>
                <c:pt idx="68">
                  <c:v>16.309999999999999</c:v>
                </c:pt>
                <c:pt idx="69">
                  <c:v>16.010000000000002</c:v>
                </c:pt>
                <c:pt idx="70">
                  <c:v>15.64</c:v>
                </c:pt>
                <c:pt idx="71">
                  <c:v>14.96</c:v>
                </c:pt>
                <c:pt idx="72">
                  <c:v>15.47</c:v>
                </c:pt>
                <c:pt idx="73">
                  <c:v>15.96</c:v>
                </c:pt>
                <c:pt idx="74">
                  <c:v>15.85</c:v>
                </c:pt>
                <c:pt idx="75">
                  <c:v>16.11</c:v>
                </c:pt>
                <c:pt idx="76">
                  <c:v>16.14</c:v>
                </c:pt>
                <c:pt idx="77">
                  <c:v>16.11</c:v>
                </c:pt>
                <c:pt idx="78">
                  <c:v>15.70086</c:v>
                </c:pt>
                <c:pt idx="79">
                  <c:v>15.84013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A-4078-9BAA-C4DBEFEA3C85}"/>
            </c:ext>
          </c:extLst>
        </c:ser>
        <c:ser>
          <c:idx val="1"/>
          <c:order val="1"/>
          <c:tx>
            <c:v>forecast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'29'!$A$28:$A$123</c:f>
              <c:numCache>
                <c:formatCode>mmm\ yyyy</c:formatCode>
                <c:ptCount val="9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  <c:pt idx="93">
                  <c:v>45566</c:v>
                </c:pt>
                <c:pt idx="94">
                  <c:v>45597</c:v>
                </c:pt>
                <c:pt idx="95">
                  <c:v>45627</c:v>
                </c:pt>
              </c:numCache>
            </c:numRef>
          </c:cat>
          <c:val>
            <c:numRef>
              <c:f>'29'!$C$28:$C$123</c:f>
              <c:numCache>
                <c:formatCode>#,##0.00</c:formatCode>
                <c:ptCount val="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15.84013</c:v>
                </c:pt>
                <c:pt idx="80">
                  <c:v>15.99757</c:v>
                </c:pt>
                <c:pt idx="81">
                  <c:v>15.68765</c:v>
                </c:pt>
                <c:pt idx="82">
                  <c:v>15.376239999999999</c:v>
                </c:pt>
                <c:pt idx="83">
                  <c:v>14.6599</c:v>
                </c:pt>
                <c:pt idx="84">
                  <c:v>15.01337</c:v>
                </c:pt>
                <c:pt idx="85">
                  <c:v>15.47091</c:v>
                </c:pt>
                <c:pt idx="86">
                  <c:v>15.519159999999999</c:v>
                </c:pt>
                <c:pt idx="87">
                  <c:v>15.95176</c:v>
                </c:pt>
                <c:pt idx="88">
                  <c:v>15.93003</c:v>
                </c:pt>
                <c:pt idx="89">
                  <c:v>15.935230000000001</c:v>
                </c:pt>
                <c:pt idx="90">
                  <c:v>15.636240000000001</c:v>
                </c:pt>
                <c:pt idx="91">
                  <c:v>15.891030000000001</c:v>
                </c:pt>
                <c:pt idx="92">
                  <c:v>16.163430000000002</c:v>
                </c:pt>
                <c:pt idx="93">
                  <c:v>15.7303</c:v>
                </c:pt>
                <c:pt idx="94">
                  <c:v>15.48892</c:v>
                </c:pt>
                <c:pt idx="95">
                  <c:v>14.7927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A-4078-9BAA-C4DBEFEA3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5121984"/>
        <c:axId val="-975133408"/>
      </c:lineChart>
      <c:catAx>
        <c:axId val="-9751219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33408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-97513340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-975121984"/>
        <c:crosses val="autoZero"/>
        <c:crossBetween val="midCat"/>
        <c:majorUnit val="1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614975339414038"/>
          <c:y val="0.57079678511688625"/>
          <c:w val="0.43855767709764926"/>
          <c:h val="0.1210548681414823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0065050915192"/>
          <c:y val="0.14755395322582798"/>
          <c:w val="0.7586813520937028"/>
          <c:h val="0.69395382268026051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'30'!$H$26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 w="9525">
              <a:solidFill>
                <a:srgbClr val="002060"/>
              </a:solidFill>
            </a:ln>
          </c:spPr>
          <c:invertIfNegative val="0"/>
          <c:cat>
            <c:numRef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'30'!$H$33:$H$39</c:f>
              <c:numCache>
                <c:formatCode>#,##0.000</c:formatCode>
                <c:ptCount val="7"/>
                <c:pt idx="0">
                  <c:v>3.5368412230999999E-2</c:v>
                </c:pt>
                <c:pt idx="1">
                  <c:v>2.9066046727999999E-2</c:v>
                </c:pt>
                <c:pt idx="2">
                  <c:v>2.7249452480000002E-2</c:v>
                </c:pt>
                <c:pt idx="3">
                  <c:v>2.8854774343E-2</c:v>
                </c:pt>
                <c:pt idx="4">
                  <c:v>3.2634303568999996E-2</c:v>
                </c:pt>
                <c:pt idx="5">
                  <c:v>2.6686874455999997E-2</c:v>
                </c:pt>
                <c:pt idx="6">
                  <c:v>2.8277585099999999E-2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C89-4066-AF26-2E7DA86B4043}"/>
            </c:ext>
          </c:extLst>
        </c:ser>
        <c:ser>
          <c:idx val="2"/>
          <c:order val="1"/>
          <c:tx>
            <c:strRef>
              <c:f>'30'!$D$27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50-44B0-BF7E-80558BF960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50-44B0-BF7E-80558BF960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50-44B0-BF7E-80558BF960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50-44B0-BF7E-80558BF960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724E2D-9721-4AB7-9236-6C5CC613F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D50-44B0-BF7E-80558BF960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8277A-A54B-4E82-8525-C15EDB508C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D50-44B0-BF7E-80558BF960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F43AD5A-BA62-4633-924C-3A1B0E34D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D50-44B0-BF7E-80558BF96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'30'!$D$33:$D$39</c:f>
              <c:numCache>
                <c:formatCode>#,##0.000</c:formatCode>
                <c:ptCount val="7"/>
                <c:pt idx="0">
                  <c:v>0.80708447699999997</c:v>
                </c:pt>
                <c:pt idx="1">
                  <c:v>0.80940926199999996</c:v>
                </c:pt>
                <c:pt idx="2">
                  <c:v>0.78987886299999999</c:v>
                </c:pt>
                <c:pt idx="3">
                  <c:v>0.77964459499999994</c:v>
                </c:pt>
                <c:pt idx="4">
                  <c:v>0.77153717648999998</c:v>
                </c:pt>
                <c:pt idx="5">
                  <c:v>0.77698743400000003</c:v>
                </c:pt>
                <c:pt idx="6">
                  <c:v>0.79472600000000004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'30'!$D$42:$D$48</c15:f>
                <c15:dlblRangeCache>
                  <c:ptCount val="7"/>
                  <c:pt idx="0">
                    <c:v>20%</c:v>
                  </c:pt>
                  <c:pt idx="1">
                    <c:v>20%</c:v>
                  </c:pt>
                  <c:pt idx="2">
                    <c:v>20%</c:v>
                  </c:pt>
                  <c:pt idx="3">
                    <c:v>20%</c:v>
                  </c:pt>
                  <c:pt idx="4">
                    <c:v>19%</c:v>
                  </c:pt>
                  <c:pt idx="5">
                    <c:v>19%</c:v>
                  </c:pt>
                  <c:pt idx="6">
                    <c:v>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A-9C89-4066-AF26-2E7DA86B4043}"/>
            </c:ext>
          </c:extLst>
        </c:ser>
        <c:ser>
          <c:idx val="3"/>
          <c:order val="2"/>
          <c:tx>
            <c:strRef>
              <c:f>'30'!$E$26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D50-44B0-BF7E-80558BF960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D50-44B0-BF7E-80558BF960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D50-44B0-BF7E-80558BF960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D50-44B0-BF7E-80558BF960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8AAF02-910F-44E6-A58C-9FFE83A4D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D50-44B0-BF7E-80558BF960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AF4AD27-F7AF-427F-874D-444FF2FBF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D50-44B0-BF7E-80558BF960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AFCBD6-B536-429D-AEF7-25F759DF1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D50-44B0-BF7E-80558BF96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'30'!$E$33:$E$39</c:f>
              <c:numCache>
                <c:formatCode>#,##0.000</c:formatCode>
                <c:ptCount val="7"/>
                <c:pt idx="0">
                  <c:v>0.29114766448000001</c:v>
                </c:pt>
                <c:pt idx="1">
                  <c:v>0.28665204170999997</c:v>
                </c:pt>
                <c:pt idx="2">
                  <c:v>0.28405931514000005</c:v>
                </c:pt>
                <c:pt idx="3">
                  <c:v>0.25039097713000003</c:v>
                </c:pt>
                <c:pt idx="4">
                  <c:v>0.26083808782000001</c:v>
                </c:pt>
                <c:pt idx="5">
                  <c:v>0.24493652166000002</c:v>
                </c:pt>
                <c:pt idx="6">
                  <c:v>0.28051714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'30'!$E$42:$E$48</c15:f>
                <c15:dlblRangeCache>
                  <c:ptCount val="7"/>
                  <c:pt idx="0">
                    <c:v>7%</c:v>
                  </c:pt>
                  <c:pt idx="1">
                    <c:v>7%</c:v>
                  </c:pt>
                  <c:pt idx="2">
                    <c:v>7%</c:v>
                  </c:pt>
                  <c:pt idx="3">
                    <c:v>6%</c:v>
                  </c:pt>
                  <c:pt idx="4">
                    <c:v>6%</c:v>
                  </c:pt>
                  <c:pt idx="5">
                    <c:v>6%</c:v>
                  </c:pt>
                  <c:pt idx="6">
                    <c:v>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B-9C89-4066-AF26-2E7DA86B4043}"/>
            </c:ext>
          </c:extLst>
        </c:ser>
        <c:ser>
          <c:idx val="4"/>
          <c:order val="3"/>
          <c:tx>
            <c:strRef>
              <c:f>'30'!$F$27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D50-44B0-BF7E-80558BF960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D50-44B0-BF7E-80558BF960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D50-44B0-BF7E-80558BF960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D50-44B0-BF7E-80558BF960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FC664F6-54B2-45CA-B995-1402BEBFA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D50-44B0-BF7E-80558BF960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94A1DB-AF81-427D-8994-D1C7326E5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D50-44B0-BF7E-80558BF960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DAC15C-4339-4DF9-A65B-FF489F491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D50-44B0-BF7E-80558BF96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'30'!$F$33:$F$39</c:f>
              <c:numCache>
                <c:formatCode>#,##0.000</c:formatCode>
                <c:ptCount val="7"/>
                <c:pt idx="0">
                  <c:v>6.3252826816000002E-2</c:v>
                </c:pt>
                <c:pt idx="1">
                  <c:v>7.1264746444999999E-2</c:v>
                </c:pt>
                <c:pt idx="2">
                  <c:v>8.8511447906000004E-2</c:v>
                </c:pt>
                <c:pt idx="3">
                  <c:v>0.11452330057</c:v>
                </c:pt>
                <c:pt idx="4">
                  <c:v>0.14461494934999999</c:v>
                </c:pt>
                <c:pt idx="5">
                  <c:v>0.16769066851</c:v>
                </c:pt>
                <c:pt idx="6">
                  <c:v>0.23517126999999999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'30'!$F$42:$F$48</c15:f>
                <c15:dlblRangeCache>
                  <c:ptCount val="7"/>
                  <c:pt idx="0">
                    <c:v>2%</c:v>
                  </c:pt>
                  <c:pt idx="1">
                    <c:v>2%</c:v>
                  </c:pt>
                  <c:pt idx="2">
                    <c:v>2%</c:v>
                  </c:pt>
                  <c:pt idx="3">
                    <c:v>3%</c:v>
                  </c:pt>
                  <c:pt idx="4">
                    <c:v>4%</c:v>
                  </c:pt>
                  <c:pt idx="5">
                    <c:v>4%</c:v>
                  </c:pt>
                  <c:pt idx="6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C-9C89-4066-AF26-2E7DA86B4043}"/>
            </c:ext>
          </c:extLst>
        </c:ser>
        <c:ser>
          <c:idx val="5"/>
          <c:order val="4"/>
          <c:tx>
            <c:strRef>
              <c:f>'30'!$G$27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bg1"/>
              </a:solidFill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D50-44B0-BF7E-80558BF960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D50-44B0-BF7E-80558BF960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D50-44B0-BF7E-80558BF960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D50-44B0-BF7E-80558BF960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846EC7-2CD7-4F51-AB7C-BB9B0B159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D50-44B0-BF7E-80558BF960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797FDB-67F4-4FC1-BB41-A55E5A99C4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D50-44B0-BF7E-80558BF960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57FDC0-E126-42D3-A7B8-1AFD9652F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D50-44B0-BF7E-80558BF96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'30'!$G$33:$G$39</c:f>
              <c:numCache>
                <c:formatCode>#,##0.000</c:formatCode>
                <c:ptCount val="7"/>
                <c:pt idx="0">
                  <c:v>0.27239642786000001</c:v>
                </c:pt>
                <c:pt idx="1">
                  <c:v>0.29560402480999998</c:v>
                </c:pt>
                <c:pt idx="2">
                  <c:v>0.33715292219999998</c:v>
                </c:pt>
                <c:pt idx="3">
                  <c:v>0.37791732656999999</c:v>
                </c:pt>
                <c:pt idx="4">
                  <c:v>0.43451289566000001</c:v>
                </c:pt>
                <c:pt idx="5">
                  <c:v>0.43712832970999999</c:v>
                </c:pt>
                <c:pt idx="6">
                  <c:v>0.46069614999999997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'30'!$G$42:$G$48</c15:f>
                <c15:dlblRangeCache>
                  <c:ptCount val="7"/>
                  <c:pt idx="0">
                    <c:v>7%</c:v>
                  </c:pt>
                  <c:pt idx="1">
                    <c:v>7%</c:v>
                  </c:pt>
                  <c:pt idx="2">
                    <c:v>9%</c:v>
                  </c:pt>
                  <c:pt idx="3">
                    <c:v>10%</c:v>
                  </c:pt>
                  <c:pt idx="4">
                    <c:v>11%</c:v>
                  </c:pt>
                  <c:pt idx="5">
                    <c:v>11%</c:v>
                  </c:pt>
                  <c:pt idx="6">
                    <c:v>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D-9C89-4066-AF26-2E7DA86B4043}"/>
            </c:ext>
          </c:extLst>
        </c:ser>
        <c:ser>
          <c:idx val="1"/>
          <c:order val="5"/>
          <c:tx>
            <c:strRef>
              <c:f>'30'!$C$27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50-44B0-BF7E-80558BF960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50-44B0-BF7E-80558BF960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50-44B0-BF7E-80558BF960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50-44B0-BF7E-80558BF960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5691BA-A115-4E0D-AEA4-43FABC5488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D50-44B0-BF7E-80558BF960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4ADF77-4309-4E8D-A7C3-14621974C4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D50-44B0-BF7E-80558BF960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2FF4EE-BB5E-41F6-8EDB-164A0251E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D50-44B0-BF7E-80558BF96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'30'!$C$33:$C$39</c:f>
              <c:numCache>
                <c:formatCode>#,##0.000</c:formatCode>
                <c:ptCount val="7"/>
                <c:pt idx="0">
                  <c:v>1.1421730106000001</c:v>
                </c:pt>
                <c:pt idx="1">
                  <c:v>0.95873199527999997</c:v>
                </c:pt>
                <c:pt idx="2">
                  <c:v>0.76770158556000001</c:v>
                </c:pt>
                <c:pt idx="3">
                  <c:v>0.89243998186999995</c:v>
                </c:pt>
                <c:pt idx="4">
                  <c:v>0.82340707655000001</c:v>
                </c:pt>
                <c:pt idx="5">
                  <c:v>0.63664994493999993</c:v>
                </c:pt>
                <c:pt idx="6">
                  <c:v>0.60538026999999994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'30'!$C$42:$C$48</c15:f>
                <c15:dlblRangeCache>
                  <c:ptCount val="7"/>
                  <c:pt idx="0">
                    <c:v>28%</c:v>
                  </c:pt>
                  <c:pt idx="1">
                    <c:v>24%</c:v>
                  </c:pt>
                  <c:pt idx="2">
                    <c:v>20%</c:v>
                  </c:pt>
                  <c:pt idx="3">
                    <c:v>23%</c:v>
                  </c:pt>
                  <c:pt idx="4">
                    <c:v>20%</c:v>
                  </c:pt>
                  <c:pt idx="5">
                    <c:v>16%</c:v>
                  </c:pt>
                  <c:pt idx="6">
                    <c:v>15%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9-9C89-4066-AF26-2E7DA86B4043}"/>
            </c:ext>
          </c:extLst>
        </c:ser>
        <c:ser>
          <c:idx val="0"/>
          <c:order val="6"/>
          <c:tx>
            <c:strRef>
              <c:f>'30'!$B$26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bg1"/>
              </a:solidFill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50-44B0-BF7E-80558BF960C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50-44B0-BF7E-80558BF960C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50-44B0-BF7E-80558BF960C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50-44B0-BF7E-80558BF960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100015-80C1-4038-8BF3-5CEECA049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D50-44B0-BF7E-80558BF960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74FF25-0D60-4409-83B4-8D73188E3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D50-44B0-BF7E-80558BF960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DD17DE-FC95-47F7-BFAC-4E30DEB68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D50-44B0-BF7E-80558BF96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numRef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'30'!$B$33:$B$39</c:f>
              <c:numCache>
                <c:formatCode>#,##0.000</c:formatCode>
                <c:ptCount val="7"/>
                <c:pt idx="0">
                  <c:v>1.3685324511999999</c:v>
                </c:pt>
                <c:pt idx="1">
                  <c:v>1.4798578905999999</c:v>
                </c:pt>
                <c:pt idx="2">
                  <c:v>1.5222990802</c:v>
                </c:pt>
                <c:pt idx="3">
                  <c:v>1.4766033879</c:v>
                </c:pt>
                <c:pt idx="4">
                  <c:v>1.5861687492000001</c:v>
                </c:pt>
                <c:pt idx="5">
                  <c:v>1.7030578247999999</c:v>
                </c:pt>
                <c:pt idx="6">
                  <c:v>1.6531233999999999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'30'!$B$42:$B$48</c15:f>
                <c15:dlblRangeCache>
                  <c:ptCount val="7"/>
                  <c:pt idx="0">
                    <c:v>34%</c:v>
                  </c:pt>
                  <c:pt idx="1">
                    <c:v>37%</c:v>
                  </c:pt>
                  <c:pt idx="2">
                    <c:v>40%</c:v>
                  </c:pt>
                  <c:pt idx="3">
                    <c:v>37%</c:v>
                  </c:pt>
                  <c:pt idx="4">
                    <c:v>39%</c:v>
                  </c:pt>
                  <c:pt idx="5">
                    <c:v>42%</c:v>
                  </c:pt>
                  <c:pt idx="6">
                    <c:v>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2-9C89-4066-AF26-2E7DA86B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-975118176"/>
        <c:axId val="-975116000"/>
      </c:barChart>
      <c:catAx>
        <c:axId val="-9751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16000"/>
        <c:crosses val="autoZero"/>
        <c:auto val="0"/>
        <c:lblAlgn val="ctr"/>
        <c:lblOffset val="100"/>
        <c:tickLblSkip val="2"/>
        <c:noMultiLvlLbl val="0"/>
      </c:catAx>
      <c:valAx>
        <c:axId val="-975116000"/>
        <c:scaling>
          <c:orientation val="minMax"/>
          <c:max val="4.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none"/>
        <c:minorTickMark val="none"/>
        <c:tickLblPos val="low"/>
        <c:spPr>
          <a:noFill/>
          <a:ln>
            <a:solidFill>
              <a:schemeClr val="bg1">
                <a:lumMod val="85000"/>
              </a:schemeClr>
            </a:solidFill>
            <a:prstDash val="lgDash"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18176"/>
        <c:crossesAt val="6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4841336405613"/>
          <c:y val="0.15542764150002955"/>
          <c:w val="0.66478167894792795"/>
          <c:h val="0.67385704371435173"/>
        </c:manualLayout>
      </c:layout>
      <c:lineChart>
        <c:grouping val="standard"/>
        <c:varyColors val="0"/>
        <c:ser>
          <c:idx val="3"/>
          <c:order val="0"/>
          <c:tx>
            <c:strRef>
              <c:f>'30'!$Q$27</c:f>
              <c:strCache>
                <c:ptCount val="1"/>
                <c:pt idx="0">
                  <c:v>Nuclear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'30'!$A$28:$A$39</c15:sqref>
                  </c15:fullRef>
                </c:ext>
              </c:extLst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'30'!$Q$28:$Q$39</c15:sqref>
                  </c15:fullRef>
                </c:ext>
              </c:extLst>
              <c:f>'30'!$Q$33:$Q$39</c:f>
              <c:numCache>
                <c:formatCode>#,##0</c:formatCode>
                <c:ptCount val="7"/>
                <c:pt idx="0">
                  <c:v>99.432900000000004</c:v>
                </c:pt>
                <c:pt idx="1">
                  <c:v>98.119</c:v>
                </c:pt>
                <c:pt idx="2">
                  <c:v>96.500600000000006</c:v>
                </c:pt>
                <c:pt idx="3">
                  <c:v>95.546400000000006</c:v>
                </c:pt>
                <c:pt idx="4">
                  <c:v>94.782700000000006</c:v>
                </c:pt>
                <c:pt idx="5">
                  <c:v>95.896699999999996</c:v>
                </c:pt>
                <c:pt idx="6">
                  <c:v>97.052589999999995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8-48EC-96D8-70EE1F873C35}"/>
            </c:ext>
          </c:extLst>
        </c:ser>
        <c:ser>
          <c:idx val="1"/>
          <c:order val="1"/>
          <c:tx>
            <c:strRef>
              <c:f>'30'!$L$27</c:f>
              <c:strCache>
                <c:ptCount val="1"/>
                <c:pt idx="0">
                  <c:v>Coal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'30'!$A$28:$A$39</c15:sqref>
                  </c15:fullRef>
                </c:ext>
              </c:extLst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'30'!$L$28:$L$39</c15:sqref>
                  </c15:fullRef>
                </c:ext>
              </c:extLst>
              <c:f>'30'!$L$33:$L$39</c:f>
              <c:numCache>
                <c:formatCode>#,##0</c:formatCode>
                <c:ptCount val="7"/>
                <c:pt idx="0">
                  <c:v>240.68600000000001</c:v>
                </c:pt>
                <c:pt idx="1">
                  <c:v>226.80930000000001</c:v>
                </c:pt>
                <c:pt idx="2">
                  <c:v>213.9503</c:v>
                </c:pt>
                <c:pt idx="3">
                  <c:v>208.32599999999999</c:v>
                </c:pt>
                <c:pt idx="4">
                  <c:v>187.9349</c:v>
                </c:pt>
                <c:pt idx="5">
                  <c:v>178.13390000000001</c:v>
                </c:pt>
                <c:pt idx="6">
                  <c:v>177.0104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8-48EC-96D8-70EE1F873C35}"/>
            </c:ext>
          </c:extLst>
        </c:ser>
        <c:ser>
          <c:idx val="0"/>
          <c:order val="2"/>
          <c:tx>
            <c:strRef>
              <c:f>'30'!$K$27</c:f>
              <c:strCache>
                <c:ptCount val="1"/>
                <c:pt idx="0">
                  <c:v>Natural gas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'30'!$A$28:$A$39</c15:sqref>
                  </c15:fullRef>
                </c:ext>
              </c:extLst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'30'!$K$28:$K$39</c15:sqref>
                  </c15:fullRef>
                </c:ext>
              </c:extLst>
              <c:f>'30'!$K$33:$K$39</c:f>
              <c:numCache>
                <c:formatCode>#,##0</c:formatCode>
                <c:ptCount val="7"/>
                <c:pt idx="0">
                  <c:v>453.67720000000003</c:v>
                </c:pt>
                <c:pt idx="1">
                  <c:v>459.51650000000001</c:v>
                </c:pt>
                <c:pt idx="2">
                  <c:v>468.15949999999998</c:v>
                </c:pt>
                <c:pt idx="3">
                  <c:v>473.4588</c:v>
                </c:pt>
                <c:pt idx="4">
                  <c:v>485.42739999999998</c:v>
                </c:pt>
                <c:pt idx="5">
                  <c:v>489.1354</c:v>
                </c:pt>
                <c:pt idx="6">
                  <c:v>487.50510000000003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8-48EC-96D8-70EE1F873C35}"/>
            </c:ext>
          </c:extLst>
        </c:ser>
        <c:ser>
          <c:idx val="4"/>
          <c:order val="3"/>
          <c:tx>
            <c:strRef>
              <c:f>'30'!$N$27</c:f>
              <c:strCache>
                <c:ptCount val="1"/>
                <c:pt idx="0">
                  <c:v>Solar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'30'!$A$28:$A$39</c15:sqref>
                  </c15:fullRef>
                </c:ext>
              </c:extLst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'30'!$N$28:$N$39</c15:sqref>
                  </c15:fullRef>
                </c:ext>
              </c:extLst>
              <c:f>'30'!$N$33:$N$39</c:f>
              <c:numCache>
                <c:formatCode>#,##0</c:formatCode>
                <c:ptCount val="7"/>
                <c:pt idx="0">
                  <c:v>31.500499999999999</c:v>
                </c:pt>
                <c:pt idx="1">
                  <c:v>37.029199999999996</c:v>
                </c:pt>
                <c:pt idx="2">
                  <c:v>47.585999999999999</c:v>
                </c:pt>
                <c:pt idx="3">
                  <c:v>61.0092</c:v>
                </c:pt>
                <c:pt idx="4">
                  <c:v>72.216800000000006</c:v>
                </c:pt>
                <c:pt idx="5">
                  <c:v>98.120699999999999</c:v>
                </c:pt>
                <c:pt idx="6">
                  <c:v>130.95609999999999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8-48EC-96D8-70EE1F873C35}"/>
            </c:ext>
          </c:extLst>
        </c:ser>
        <c:ser>
          <c:idx val="6"/>
          <c:order val="4"/>
          <c:tx>
            <c:strRef>
              <c:f>'30'!$U$27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'30'!$A$28:$A$39</c15:sqref>
                  </c15:fullRef>
                </c:ext>
              </c:extLst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'30'!$U$28:$U$39</c15:sqref>
                  </c15:fullRef>
                </c:ext>
              </c:extLst>
              <c:f>'30'!$U$33:$U$39</c:f>
              <c:numCache>
                <c:formatCode>#,##0</c:formatCode>
                <c:ptCount val="7"/>
                <c:pt idx="0">
                  <c:v>41.6663</c:v>
                </c:pt>
                <c:pt idx="1">
                  <c:v>40.859399999999994</c:v>
                </c:pt>
                <c:pt idx="2">
                  <c:v>37.354599999999998</c:v>
                </c:pt>
                <c:pt idx="3">
                  <c:v>40.719799999999992</c:v>
                </c:pt>
                <c:pt idx="4">
                  <c:v>45.433099999999996</c:v>
                </c:pt>
                <c:pt idx="5">
                  <c:v>54.7791</c:v>
                </c:pt>
                <c:pt idx="6">
                  <c:v>66.820700000000002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78-48EC-96D8-70EE1F873C35}"/>
            </c:ext>
          </c:extLst>
        </c:ser>
        <c:ser>
          <c:idx val="2"/>
          <c:order val="6"/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'30'!$A$28:$A$39</c15:sqref>
                  </c15:fullRef>
                </c:ext>
              </c:extLst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'30'!$M$28:$M$39</c15:sqref>
                  </c15:fullRef>
                </c:ext>
              </c:extLst>
              <c:f>'30'!$M$33:$M$39</c:f>
              <c:numCache>
                <c:formatCode>#,##0</c:formatCode>
                <c:ptCount val="7"/>
                <c:pt idx="0">
                  <c:v>94.299300000000002</c:v>
                </c:pt>
                <c:pt idx="1">
                  <c:v>103.4528</c:v>
                </c:pt>
                <c:pt idx="2">
                  <c:v>118.0311</c:v>
                </c:pt>
                <c:pt idx="3">
                  <c:v>132.62889999999999</c:v>
                </c:pt>
                <c:pt idx="4">
                  <c:v>141.0223</c:v>
                </c:pt>
                <c:pt idx="5">
                  <c:v>149.16220000000001</c:v>
                </c:pt>
                <c:pt idx="6">
                  <c:v>155.19290000000001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2-47E2-9435-1CBA132DA49E}"/>
            </c:ext>
          </c:extLst>
        </c:ser>
        <c:ser>
          <c:idx val="5"/>
          <c:order val="7"/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'30'!$A$28:$A$39</c15:sqref>
                  </c15:fullRef>
                </c:ext>
              </c:extLst>
              <c:f>'30'!$A$33:$A$39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'30'!$R$28:$R$39</c15:sqref>
                  </c15:fullRef>
                </c:ext>
              </c:extLst>
              <c:f>'30'!$R$33:$R$39</c:f>
              <c:numCache>
                <c:formatCode>#,##0</c:formatCode>
                <c:ptCount val="7"/>
                <c:pt idx="0">
                  <c:v>102.41840000000001</c:v>
                </c:pt>
                <c:pt idx="1">
                  <c:v>102.2623</c:v>
                </c:pt>
                <c:pt idx="2">
                  <c:v>102.6521</c:v>
                </c:pt>
                <c:pt idx="3">
                  <c:v>102.61839999999999</c:v>
                </c:pt>
                <c:pt idx="4">
                  <c:v>102.79310000000001</c:v>
                </c:pt>
                <c:pt idx="5">
                  <c:v>103.0065</c:v>
                </c:pt>
                <c:pt idx="6">
                  <c:v>103.0925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2-47E2-9435-1CBA132DA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5111104"/>
        <c:axId val="-975108384"/>
        <c:extLst>
          <c:ext xmlns:c15="http://schemas.microsoft.com/office/drawing/2012/chart" uri="{02D57815-91ED-43cb-92C2-25804820EDAC}">
            <c15:filteredLineSeries>
              <c15:ser>
                <c:idx val="7"/>
                <c:order val="5"/>
                <c:tx>
                  <c:strRef>
                    <c:extLst>
                      <c:ext uri="{02D57815-91ED-43cb-92C2-25804820EDAC}">
                        <c15:formulaRef>
                          <c15:sqref>'30'!$B$50</c15:sqref>
                        </c15:formulaRef>
                      </c:ext>
                    </c:extLst>
                    <c:strCache>
                      <c:ptCount val="1"/>
                      <c:pt idx="0">
                        <c:v>Forecast</c:v>
                      </c:pt>
                    </c:strCache>
                  </c:strRef>
                </c:tx>
                <c:spPr>
                  <a:ln w="127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'30'!$B$51:$B$52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C78-48EC-96D8-70EE1F873C35}"/>
                  </c:ext>
                </c:extLst>
              </c15:ser>
            </c15:filteredLineSeries>
          </c:ext>
        </c:extLst>
      </c:lineChart>
      <c:catAx>
        <c:axId val="-9751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08384"/>
        <c:crosses val="autoZero"/>
        <c:auto val="0"/>
        <c:lblAlgn val="ctr"/>
        <c:lblOffset val="100"/>
        <c:tickLblSkip val="2"/>
        <c:noMultiLvlLbl val="0"/>
      </c:catAx>
      <c:valAx>
        <c:axId val="-975108384"/>
        <c:scaling>
          <c:orientation val="minMax"/>
          <c:max val="5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none"/>
        <c:minorTickMark val="none"/>
        <c:tickLblPos val="low"/>
        <c:spPr>
          <a:ln>
            <a:solidFill>
              <a:schemeClr val="bg1">
                <a:lumMod val="85000"/>
              </a:schemeClr>
            </a:solidFill>
            <a:prstDash val="lgDash"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11104"/>
        <c:crossesAt val="6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3715498535923"/>
          <c:y val="0.14405797779897361"/>
          <c:w val="0.81747965027601166"/>
          <c:h val="0.698253358014144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'31'!$B$26</c:f>
              <c:strCache>
                <c:ptCount val="1"/>
                <c:pt idx="0">
                  <c:v>residential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'31'!$I$25:$L$25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'31'!$I$26:$L$26</c:f>
              <c:numCache>
                <c:formatCode>0</c:formatCode>
                <c:ptCount val="4"/>
                <c:pt idx="0">
                  <c:v>5.8818361999999524</c:v>
                </c:pt>
                <c:pt idx="1">
                  <c:v>51.399562300000071</c:v>
                </c:pt>
                <c:pt idx="2">
                  <c:v>-41.123964699999988</c:v>
                </c:pt>
                <c:pt idx="3">
                  <c:v>59.893270099999881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7-4A53-B36B-3F18C4BC229A}"/>
            </c:ext>
          </c:extLst>
        </c:ser>
        <c:ser>
          <c:idx val="2"/>
          <c:order val="1"/>
          <c:tx>
            <c:strRef>
              <c:f>'31'!$B$27</c:f>
              <c:strCache>
                <c:ptCount val="1"/>
                <c:pt idx="0">
                  <c:v>industrial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'31'!$I$25:$L$25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'31'!$I$27:$L$27</c:f>
              <c:numCache>
                <c:formatCode>0</c:formatCode>
                <c:ptCount val="4"/>
                <c:pt idx="0">
                  <c:v>41.531462079999983</c:v>
                </c:pt>
                <c:pt idx="1">
                  <c:v>6.9195472999999765</c:v>
                </c:pt>
                <c:pt idx="2">
                  <c:v>-13.199522659999957</c:v>
                </c:pt>
                <c:pt idx="3">
                  <c:v>14.55026485999997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7-4A53-B36B-3F18C4BC229A}"/>
            </c:ext>
          </c:extLst>
        </c:ser>
        <c:ser>
          <c:idx val="0"/>
          <c:order val="3"/>
          <c:tx>
            <c:strRef>
              <c:f>'31'!$B$28</c:f>
              <c:strCache>
                <c:ptCount val="1"/>
                <c:pt idx="0">
                  <c:v>commercial and transportation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numRef>
              <c:f>'31'!$I$25:$L$25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'31'!$I$28:$L$28</c:f>
              <c:numCache>
                <c:formatCode>0</c:formatCode>
                <c:ptCount val="4"/>
                <c:pt idx="0">
                  <c:v>40.786471099999972</c:v>
                </c:pt>
                <c:pt idx="1">
                  <c:v>44.85951040000009</c:v>
                </c:pt>
                <c:pt idx="2">
                  <c:v>2.0616166728998451</c:v>
                </c:pt>
                <c:pt idx="3">
                  <c:v>1.8433750271001372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7-4A53-B36B-3F18C4BC229A}"/>
            </c:ext>
          </c:extLst>
        </c:ser>
        <c:ser>
          <c:idx val="5"/>
          <c:order val="4"/>
          <c:tx>
            <c:strRef>
              <c:f>'31'!$B$29</c:f>
              <c:strCache>
                <c:ptCount val="1"/>
                <c:pt idx="0">
                  <c:v>direct use of electricity</c:v>
                </c:pt>
              </c:strCache>
            </c:strRef>
          </c:tx>
          <c:spPr>
            <a:solidFill>
              <a:schemeClr val="accent5"/>
            </a:solidFill>
            <a:ln w="28575">
              <a:noFill/>
            </a:ln>
          </c:spPr>
          <c:invertIfNegative val="0"/>
          <c:cat>
            <c:numRef>
              <c:f>'31'!$I$25:$L$25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'31'!$I$29:$L$29</c:f>
              <c:numCache>
                <c:formatCode>0</c:formatCode>
                <c:ptCount val="4"/>
                <c:pt idx="0">
                  <c:v>0.21264159000000404</c:v>
                </c:pt>
                <c:pt idx="1">
                  <c:v>0.30820332999999778</c:v>
                </c:pt>
                <c:pt idx="2">
                  <c:v>1.1712935700000173</c:v>
                </c:pt>
                <c:pt idx="3">
                  <c:v>3.0738315199999988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7-4A53-B36B-3F18C4BC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75128512"/>
        <c:axId val="-975104032"/>
      </c:barChart>
      <c:lineChart>
        <c:grouping val="stacked"/>
        <c:varyColors val="0"/>
        <c:ser>
          <c:idx val="4"/>
          <c:order val="2"/>
          <c:tx>
            <c:strRef>
              <c:f>'31'!$B$30</c:f>
              <c:strCache>
                <c:ptCount val="1"/>
                <c:pt idx="0">
                  <c:v>total consumption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bg1"/>
              </a:solidFill>
              <a:ln w="38100">
                <a:solidFill>
                  <a:schemeClr val="tx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1611691246042514E-2"/>
                  <c:y val="-4.3255786434266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7-4A53-B36B-3F18C4BC229A}"/>
                </c:ext>
              </c:extLst>
            </c:dLbl>
            <c:dLbl>
              <c:idx val="1"/>
              <c:layout>
                <c:manualLayout>
                  <c:x val="-8.0806371277547306E-2"/>
                  <c:y val="-3.9510102812871213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1478088823550701"/>
                      <c:h val="7.16491215750986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4D7-4A53-B36B-3F18C4BC229A}"/>
                </c:ext>
              </c:extLst>
            </c:dLbl>
            <c:dLbl>
              <c:idx val="2"/>
              <c:layout>
                <c:manualLayout>
                  <c:x val="-6.8124826577092831E-2"/>
                  <c:y val="4.7437252809912817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9.7141301106976732E-2"/>
                      <c:h val="7.99064001711271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4D7-4A53-B36B-3F18C4BC229A}"/>
                </c:ext>
              </c:extLst>
            </c:dLbl>
            <c:dLbl>
              <c:idx val="3"/>
              <c:layout>
                <c:manualLayout>
                  <c:x val="-6.8510881048689395E-2"/>
                  <c:y val="-4.1643178935227211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8288" rIns="38100" bIns="18288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8.827997221786571E-2"/>
                      <c:h val="6.75204822770843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4D7-4A53-B36B-3F18C4BC229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288" rIns="38100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'31'!$I$25:$L$25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'31'!$I$30:$L$30</c:f>
              <c:numCache>
                <c:formatCode>0</c:formatCode>
                <c:ptCount val="4"/>
                <c:pt idx="0">
                  <c:v>88.412413999999899</c:v>
                </c:pt>
                <c:pt idx="1">
                  <c:v>103.4868277999999</c:v>
                </c:pt>
                <c:pt idx="2">
                  <c:v>-51.090498900000057</c:v>
                </c:pt>
                <c:pt idx="3">
                  <c:v>79.360936300000049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D7-4A53-B36B-3F18C4BC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128512"/>
        <c:axId val="-975104032"/>
      </c:lineChart>
      <c:scatterChart>
        <c:scatterStyle val="lineMarker"/>
        <c:varyColors val="0"/>
        <c:ser>
          <c:idx val="3"/>
          <c:order val="5"/>
          <c:tx>
            <c:strRef>
              <c:f>'31'!$B$99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'31'!$A$100:$A$101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'31'!$B$100:$B$102</c:f>
              <c:numCache>
                <c:formatCode>0.00</c:formatCode>
                <c:ptCount val="3"/>
                <c:pt idx="0">
                  <c:v>-0.3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D7-4A53-B36B-3F18C4BC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02944"/>
        <c:axId val="-975103488"/>
      </c:scatterChart>
      <c:catAx>
        <c:axId val="-975128512"/>
        <c:scaling>
          <c:orientation val="minMax"/>
        </c:scaling>
        <c:delete val="0"/>
        <c:axPos val="b"/>
        <c:majorGridlines>
          <c:spPr>
            <a:ln w="12700">
              <a:noFill/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04032"/>
        <c:crosses val="autoZero"/>
        <c:auto val="1"/>
        <c:lblAlgn val="ctr"/>
        <c:lblOffset val="100"/>
        <c:tickLblSkip val="1"/>
        <c:noMultiLvlLbl val="0"/>
      </c:catAx>
      <c:valAx>
        <c:axId val="-975104032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28512"/>
        <c:crosses val="autoZero"/>
        <c:crossBetween val="between"/>
        <c:majorUnit val="50"/>
      </c:valAx>
      <c:valAx>
        <c:axId val="-975103488"/>
        <c:scaling>
          <c:orientation val="minMax"/>
          <c:max val="0.30000000000000004"/>
          <c:min val="-0.30000000000000004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75102944"/>
        <c:crosses val="max"/>
        <c:crossBetween val="midCat"/>
      </c:valAx>
      <c:valAx>
        <c:axId val="-97510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5103488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79994167395748E-2"/>
          <c:y val="0.14565839443394404"/>
          <c:w val="0.73468410443620091"/>
          <c:h val="0.69278209822000381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'31'!$A$35:$A$94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'31'!$C$35:$C$94</c:f>
              <c:numCache>
                <c:formatCode>0</c:formatCode>
                <c:ptCount val="60"/>
                <c:pt idx="0">
                  <c:v>328.24613531</c:v>
                </c:pt>
                <c:pt idx="1">
                  <c:v>306.42524272000003</c:v>
                </c:pt>
                <c:pt idx="2">
                  <c:v>301.75270029000001</c:v>
                </c:pt>
                <c:pt idx="3">
                  <c:v>273.13242410999999</c:v>
                </c:pt>
                <c:pt idx="4">
                  <c:v>285.62707562000003</c:v>
                </c:pt>
                <c:pt idx="5">
                  <c:v>331.35530130000001</c:v>
                </c:pt>
                <c:pt idx="6">
                  <c:v>391.57795358999999</c:v>
                </c:pt>
                <c:pt idx="7">
                  <c:v>380.97996870999998</c:v>
                </c:pt>
                <c:pt idx="8">
                  <c:v>333.68275260000001</c:v>
                </c:pt>
                <c:pt idx="9">
                  <c:v>307.86937210999997</c:v>
                </c:pt>
                <c:pt idx="10">
                  <c:v>288.22815359999998</c:v>
                </c:pt>
                <c:pt idx="11">
                  <c:v>327.49994082000001</c:v>
                </c:pt>
                <c:pt idx="12">
                  <c:v>333.97653987000001</c:v>
                </c:pt>
                <c:pt idx="13">
                  <c:v>309.81629168000001</c:v>
                </c:pt>
                <c:pt idx="14">
                  <c:v>306.27266571000001</c:v>
                </c:pt>
                <c:pt idx="15">
                  <c:v>283.32879831000002</c:v>
                </c:pt>
                <c:pt idx="16">
                  <c:v>301.12230082000002</c:v>
                </c:pt>
                <c:pt idx="17">
                  <c:v>350.19927899999999</c:v>
                </c:pt>
                <c:pt idx="18">
                  <c:v>386.62593329999999</c:v>
                </c:pt>
                <c:pt idx="19">
                  <c:v>393.62795166000001</c:v>
                </c:pt>
                <c:pt idx="20">
                  <c:v>347.83230209999999</c:v>
                </c:pt>
                <c:pt idx="21">
                  <c:v>313.61335131999999</c:v>
                </c:pt>
                <c:pt idx="22">
                  <c:v>298.83887577000002</c:v>
                </c:pt>
                <c:pt idx="23">
                  <c:v>319.53514523000001</c:v>
                </c:pt>
                <c:pt idx="24">
                  <c:v>349.82694217</c:v>
                </c:pt>
                <c:pt idx="25">
                  <c:v>315.50281280000002</c:v>
                </c:pt>
                <c:pt idx="26">
                  <c:v>315.46913190999999</c:v>
                </c:pt>
                <c:pt idx="27">
                  <c:v>294.49447620000001</c:v>
                </c:pt>
                <c:pt idx="28">
                  <c:v>319.35780197999998</c:v>
                </c:pt>
                <c:pt idx="29">
                  <c:v>357.72452970000001</c:v>
                </c:pt>
                <c:pt idx="30">
                  <c:v>400.11619182999999</c:v>
                </c:pt>
                <c:pt idx="31">
                  <c:v>400.27520664000002</c:v>
                </c:pt>
                <c:pt idx="32">
                  <c:v>349.6966524</c:v>
                </c:pt>
                <c:pt idx="33">
                  <c:v>306.67040541</c:v>
                </c:pt>
                <c:pt idx="34">
                  <c:v>301.50925469999999</c:v>
                </c:pt>
                <c:pt idx="35">
                  <c:v>337.63285688000002</c:v>
                </c:pt>
                <c:pt idx="36">
                  <c:v>334.97752987000001</c:v>
                </c:pt>
                <c:pt idx="37">
                  <c:v>301.43980720000002</c:v>
                </c:pt>
                <c:pt idx="38">
                  <c:v>315.20014987000002</c:v>
                </c:pt>
                <c:pt idx="39">
                  <c:v>288.52673769</c:v>
                </c:pt>
                <c:pt idx="40">
                  <c:v>307.39151218000001</c:v>
                </c:pt>
                <c:pt idx="41">
                  <c:v>337.24392691000003</c:v>
                </c:pt>
                <c:pt idx="42">
                  <c:v>396.98689999999999</c:v>
                </c:pt>
                <c:pt idx="43">
                  <c:v>406.19470000000001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4-495F-AB57-FDBF1A7FCBBC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'31'!$A$35:$A$94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'31'!$D$35:$D$94</c:f>
              <c:numCache>
                <c:formatCode>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406.19470000000001</c:v>
                </c:pt>
                <c:pt idx="44">
                  <c:v>356.79039999999998</c:v>
                </c:pt>
                <c:pt idx="45">
                  <c:v>311.45949999999999</c:v>
                </c:pt>
                <c:pt idx="46">
                  <c:v>302.99090000000001</c:v>
                </c:pt>
                <c:pt idx="47">
                  <c:v>337.9837</c:v>
                </c:pt>
                <c:pt idx="48">
                  <c:v>344.75170000000003</c:v>
                </c:pt>
                <c:pt idx="49">
                  <c:v>321.70589999999999</c:v>
                </c:pt>
                <c:pt idx="50">
                  <c:v>316.97199999999998</c:v>
                </c:pt>
                <c:pt idx="51">
                  <c:v>290.48669999999998</c:v>
                </c:pt>
                <c:pt idx="52">
                  <c:v>313.37310000000002</c:v>
                </c:pt>
                <c:pt idx="53">
                  <c:v>352.2149</c:v>
                </c:pt>
                <c:pt idx="54">
                  <c:v>406.7765</c:v>
                </c:pt>
                <c:pt idx="55">
                  <c:v>417.18310000000002</c:v>
                </c:pt>
                <c:pt idx="56">
                  <c:v>357.27170000000001</c:v>
                </c:pt>
                <c:pt idx="57">
                  <c:v>312.03809999999999</c:v>
                </c:pt>
                <c:pt idx="58">
                  <c:v>304.3793</c:v>
                </c:pt>
                <c:pt idx="59">
                  <c:v>339.39370000000002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4-495F-AB57-FDBF1A7F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5126880"/>
        <c:axId val="-975136128"/>
      </c:lineChart>
      <c:catAx>
        <c:axId val="-9751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3612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75136128"/>
        <c:scaling>
          <c:orientation val="minMax"/>
          <c:max val="425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26880"/>
        <c:crosses val="autoZero"/>
        <c:crossBetween val="midCat"/>
        <c:majorUnit val="25"/>
        <c:minorUnit val="0.5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8667037888342528"/>
          <c:y val="0.6210812873812529"/>
          <c:w val="0.50491046184904076"/>
          <c:h val="0.20453853151504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>
                <a:effectLst/>
              </a:rPr>
              <a:t>World liquid</a:t>
            </a:r>
            <a:r>
              <a:rPr lang="en-US" sz="1000" b="1" baseline="0">
                <a:effectLst/>
              </a:rPr>
              <a:t> fuels production </a:t>
            </a:r>
            <a:endParaRPr lang="en-US" sz="1000">
              <a:effectLst/>
            </a:endParaRPr>
          </a:p>
          <a:p>
            <a:pPr algn="l">
              <a:defRPr/>
            </a:pPr>
            <a:r>
              <a:rPr lang="en-US" sz="1000" b="0" baseline="0">
                <a:effectLst/>
              </a:rPr>
              <a:t>million barrels per day</a:t>
            </a:r>
            <a:endParaRPr lang="en-US" sz="1000" b="0">
              <a:effectLst/>
            </a:endParaRPr>
          </a:p>
        </c:rich>
      </c:tx>
      <c:layout>
        <c:manualLayout>
          <c:xMode val="edge"/>
          <c:yMode val="edge"/>
          <c:x val="6.2299504228638077E-4"/>
          <c:y val="1.5782917417454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26836611978677E-2"/>
          <c:y val="0.14555020139693087"/>
          <c:w val="0.84472940568883736"/>
          <c:h val="0.65701979474291239"/>
        </c:manualLayout>
      </c:layout>
      <c:areaChart>
        <c:grouping val="stacked"/>
        <c:varyColors val="0"/>
        <c:ser>
          <c:idx val="3"/>
          <c:order val="0"/>
          <c:tx>
            <c:strRef>
              <c:f>'3'!$D$27</c:f>
              <c:strCache>
                <c:ptCount val="1"/>
                <c:pt idx="0">
                  <c:v>OPEC Countries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'3'!$D$28:$D$75</c:f>
              <c:numCache>
                <c:formatCode>0.000</c:formatCode>
                <c:ptCount val="48"/>
                <c:pt idx="0">
                  <c:v>30.599509992000002</c:v>
                </c:pt>
                <c:pt idx="1">
                  <c:v>30.115158188999999</c:v>
                </c:pt>
                <c:pt idx="2">
                  <c:v>30.281925082000001</c:v>
                </c:pt>
                <c:pt idx="3">
                  <c:v>30.361959235</c:v>
                </c:pt>
                <c:pt idx="4">
                  <c:v>30.860035027999999</c:v>
                </c:pt>
                <c:pt idx="5">
                  <c:v>31.413076066999999</c:v>
                </c:pt>
                <c:pt idx="6">
                  <c:v>32.154076066999998</c:v>
                </c:pt>
                <c:pt idx="7">
                  <c:v>32.148692394000001</c:v>
                </c:pt>
                <c:pt idx="8">
                  <c:v>32.555456431000003</c:v>
                </c:pt>
                <c:pt idx="9">
                  <c:v>32.834720468</c:v>
                </c:pt>
                <c:pt idx="10">
                  <c:v>33.129259826000002</c:v>
                </c:pt>
                <c:pt idx="11">
                  <c:v>33.349787894000002</c:v>
                </c:pt>
                <c:pt idx="12">
                  <c:v>33.441799594999999</c:v>
                </c:pt>
                <c:pt idx="13">
                  <c:v>34.109917799999998</c:v>
                </c:pt>
                <c:pt idx="14">
                  <c:v>33.723923401</c:v>
                </c:pt>
                <c:pt idx="15">
                  <c:v>34.018289629000002</c:v>
                </c:pt>
                <c:pt idx="16">
                  <c:v>33.528821297</c:v>
                </c:pt>
                <c:pt idx="17">
                  <c:v>33.743867696000002</c:v>
                </c:pt>
                <c:pt idx="18">
                  <c:v>33.995885168999997</c:v>
                </c:pt>
                <c:pt idx="19">
                  <c:v>35.026936999999997</c:v>
                </c:pt>
                <c:pt idx="20">
                  <c:v>35.112017299999998</c:v>
                </c:pt>
                <c:pt idx="21">
                  <c:v>34.644072796000003</c:v>
                </c:pt>
                <c:pt idx="22">
                  <c:v>34.242966590999998</c:v>
                </c:pt>
                <c:pt idx="23">
                  <c:v>34.410161000000002</c:v>
                </c:pt>
                <c:pt idx="24">
                  <c:v>33.818354407000001</c:v>
                </c:pt>
                <c:pt idx="25">
                  <c:v>33.945799999999998</c:v>
                </c:pt>
                <c:pt idx="26">
                  <c:v>34.074800000000003</c:v>
                </c:pt>
                <c:pt idx="27">
                  <c:v>34.049199999999999</c:v>
                </c:pt>
                <c:pt idx="28">
                  <c:v>33.459396650000002</c:v>
                </c:pt>
                <c:pt idx="29">
                  <c:v>33.633097349000003</c:v>
                </c:pt>
                <c:pt idx="30">
                  <c:v>32.865116198000003</c:v>
                </c:pt>
                <c:pt idx="31">
                  <c:v>32.446257451000001</c:v>
                </c:pt>
                <c:pt idx="32">
                  <c:v>32.777630152</c:v>
                </c:pt>
                <c:pt idx="33">
                  <c:v>32.958142805000001</c:v>
                </c:pt>
                <c:pt idx="34">
                  <c:v>32.941455548999997</c:v>
                </c:pt>
                <c:pt idx="35">
                  <c:v>33.028148973</c:v>
                </c:pt>
                <c:pt idx="36">
                  <c:v>33.804661115999998</c:v>
                </c:pt>
                <c:pt idx="37">
                  <c:v>33.707955820000002</c:v>
                </c:pt>
                <c:pt idx="38">
                  <c:v>33.771428422</c:v>
                </c:pt>
                <c:pt idx="39">
                  <c:v>33.729561865000001</c:v>
                </c:pt>
                <c:pt idx="40">
                  <c:v>33.759877254999999</c:v>
                </c:pt>
                <c:pt idx="41">
                  <c:v>33.8646216</c:v>
                </c:pt>
                <c:pt idx="42">
                  <c:v>33.878837091000001</c:v>
                </c:pt>
                <c:pt idx="43">
                  <c:v>33.888937368000001</c:v>
                </c:pt>
                <c:pt idx="44">
                  <c:v>33.844194102000003</c:v>
                </c:pt>
                <c:pt idx="45">
                  <c:v>33.719678082000001</c:v>
                </c:pt>
                <c:pt idx="46">
                  <c:v>33.572951785999997</c:v>
                </c:pt>
                <c:pt idx="47">
                  <c:v>33.539772489000001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0-46C7-A463-D14E91340BDF}"/>
            </c:ext>
          </c:extLst>
        </c:ser>
        <c:ser>
          <c:idx val="2"/>
          <c:order val="1"/>
          <c:tx>
            <c:strRef>
              <c:f>'3'!$C$27</c:f>
              <c:strCache>
                <c:ptCount val="1"/>
                <c:pt idx="0">
                  <c:v>non-OPEC Countries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'3'!$C$28:$C$75</c:f>
              <c:numCache>
                <c:formatCode>0.000</c:formatCode>
                <c:ptCount val="48"/>
                <c:pt idx="0">
                  <c:v>63.279421655</c:v>
                </c:pt>
                <c:pt idx="1">
                  <c:v>60.406016518999998</c:v>
                </c:pt>
                <c:pt idx="2">
                  <c:v>63.56943631</c:v>
                </c:pt>
                <c:pt idx="3">
                  <c:v>63.638351282000002</c:v>
                </c:pt>
                <c:pt idx="4">
                  <c:v>64.113838333999993</c:v>
                </c:pt>
                <c:pt idx="5">
                  <c:v>64.111562175000003</c:v>
                </c:pt>
                <c:pt idx="6">
                  <c:v>64.905114605999998</c:v>
                </c:pt>
                <c:pt idx="7">
                  <c:v>64.336698006999995</c:v>
                </c:pt>
                <c:pt idx="8">
                  <c:v>64.161690539000006</c:v>
                </c:pt>
                <c:pt idx="9">
                  <c:v>65.233544107</c:v>
                </c:pt>
                <c:pt idx="10">
                  <c:v>65.573384073</c:v>
                </c:pt>
                <c:pt idx="11">
                  <c:v>64.915091942999993</c:v>
                </c:pt>
                <c:pt idx="12">
                  <c:v>64.808912930000005</c:v>
                </c:pt>
                <c:pt idx="13">
                  <c:v>64.877452645999995</c:v>
                </c:pt>
                <c:pt idx="14">
                  <c:v>65.910405632000007</c:v>
                </c:pt>
                <c:pt idx="15">
                  <c:v>64.764947665999998</c:v>
                </c:pt>
                <c:pt idx="16">
                  <c:v>65.171058574</c:v>
                </c:pt>
                <c:pt idx="17">
                  <c:v>65.376817509999995</c:v>
                </c:pt>
                <c:pt idx="18">
                  <c:v>66.334546852000003</c:v>
                </c:pt>
                <c:pt idx="19">
                  <c:v>65.935223332999996</c:v>
                </c:pt>
                <c:pt idx="20">
                  <c:v>66.143979216999995</c:v>
                </c:pt>
                <c:pt idx="21">
                  <c:v>66.743734509999996</c:v>
                </c:pt>
                <c:pt idx="22">
                  <c:v>67.207382545000002</c:v>
                </c:pt>
                <c:pt idx="23">
                  <c:v>65.980413558999999</c:v>
                </c:pt>
                <c:pt idx="24">
                  <c:v>66.742114923000003</c:v>
                </c:pt>
                <c:pt idx="25">
                  <c:v>67.122175217000006</c:v>
                </c:pt>
                <c:pt idx="26">
                  <c:v>67.303403621000001</c:v>
                </c:pt>
                <c:pt idx="27">
                  <c:v>67.319432582000005</c:v>
                </c:pt>
                <c:pt idx="28">
                  <c:v>67.148860364000001</c:v>
                </c:pt>
                <c:pt idx="29">
                  <c:v>68.109245637000001</c:v>
                </c:pt>
                <c:pt idx="30">
                  <c:v>68.409778399999993</c:v>
                </c:pt>
                <c:pt idx="31">
                  <c:v>68.344510091000004</c:v>
                </c:pt>
                <c:pt idx="32">
                  <c:v>68.014830904999997</c:v>
                </c:pt>
                <c:pt idx="33">
                  <c:v>68.432615859999999</c:v>
                </c:pt>
                <c:pt idx="34">
                  <c:v>68.712507334999998</c:v>
                </c:pt>
                <c:pt idx="35">
                  <c:v>68.480951113000003</c:v>
                </c:pt>
                <c:pt idx="36">
                  <c:v>68.440767019000006</c:v>
                </c:pt>
                <c:pt idx="37">
                  <c:v>68.338620031000005</c:v>
                </c:pt>
                <c:pt idx="38">
                  <c:v>68.529139697000005</c:v>
                </c:pt>
                <c:pt idx="39">
                  <c:v>68.681158499999995</c:v>
                </c:pt>
                <c:pt idx="40">
                  <c:v>68.778393627</c:v>
                </c:pt>
                <c:pt idx="41">
                  <c:v>69.214546079000002</c:v>
                </c:pt>
                <c:pt idx="42">
                  <c:v>69.514348372000001</c:v>
                </c:pt>
                <c:pt idx="43">
                  <c:v>69.395311622999998</c:v>
                </c:pt>
                <c:pt idx="44">
                  <c:v>69.190174830999993</c:v>
                </c:pt>
                <c:pt idx="45">
                  <c:v>69.645739814999999</c:v>
                </c:pt>
                <c:pt idx="46">
                  <c:v>69.902572982999999</c:v>
                </c:pt>
                <c:pt idx="47">
                  <c:v>69.806821514000006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0-46C7-A463-D14E9134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320880"/>
        <c:axId val="-1501319248"/>
      </c:areaChart>
      <c:scatterChart>
        <c:scatterStyle val="lineMarker"/>
        <c:varyColors val="0"/>
        <c:ser>
          <c:idx val="0"/>
          <c:order val="2"/>
          <c:tx>
            <c:strRef>
              <c:f>'3'!$C$79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'3'!$B$80:$B$81</c:f>
              <c:numCache>
                <c:formatCode>0</c:formatCode>
                <c:ptCount val="2"/>
                <c:pt idx="0">
                  <c:v>32.5</c:v>
                </c:pt>
                <c:pt idx="1">
                  <c:v>32.5</c:v>
                </c:pt>
              </c:numCache>
            </c:numRef>
          </c:xVal>
          <c:yVal>
            <c:numRef>
              <c:f>'3'!$C$80:$C$81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00-46C7-A463-D14E9134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383536"/>
        <c:axId val="-1500390608"/>
      </c:scatterChart>
      <c:dateAx>
        <c:axId val="-15013208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01319248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150131924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1501320880"/>
        <c:crosses val="autoZero"/>
        <c:crossBetween val="midCat"/>
      </c:valAx>
      <c:valAx>
        <c:axId val="-150039060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-1500383536"/>
        <c:crosses val="max"/>
        <c:crossBetween val="midCat"/>
      </c:valAx>
      <c:valAx>
        <c:axId val="-1500383536"/>
        <c:scaling>
          <c:orientation val="minMax"/>
          <c:max val="48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1500390608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5475357247011"/>
          <c:y val="0.13024530491927147"/>
          <c:w val="0.79394548491803707"/>
          <c:h val="0.7133665947018450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'32'!$B$26</c:f>
              <c:strCache>
                <c:ptCount val="1"/>
                <c:pt idx="0">
                  <c:v>Western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'32'!$I$25:$L$25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'32'!$I$26:$L$26</c:f>
              <c:numCache>
                <c:formatCode>0.000</c:formatCode>
                <c:ptCount val="4"/>
                <c:pt idx="0">
                  <c:v>22.945129000000009</c:v>
                </c:pt>
                <c:pt idx="1">
                  <c:v>12.118176000000005</c:v>
                </c:pt>
                <c:pt idx="2">
                  <c:v>-20.788902000000007</c:v>
                </c:pt>
                <c:pt idx="3">
                  <c:v>-65.722432999999995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E-4451-A2FF-F90A60B35104}"/>
            </c:ext>
          </c:extLst>
        </c:ser>
        <c:ser>
          <c:idx val="2"/>
          <c:order val="1"/>
          <c:tx>
            <c:strRef>
              <c:f>'32'!$B$27</c:f>
              <c:strCache>
                <c:ptCount val="1"/>
                <c:pt idx="0">
                  <c:v>Appalachian region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'32'!$I$25:$L$25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'32'!$I$27:$L$27</c:f>
              <c:numCache>
                <c:formatCode>0.000</c:formatCode>
                <c:ptCount val="4"/>
                <c:pt idx="0">
                  <c:v>16.934095000000013</c:v>
                </c:pt>
                <c:pt idx="1">
                  <c:v>3.0288499999999772</c:v>
                </c:pt>
                <c:pt idx="2">
                  <c:v>0.58808700000000158</c:v>
                </c:pt>
                <c:pt idx="3">
                  <c:v>-40.005932999999985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E-4451-A2FF-F90A60B35104}"/>
            </c:ext>
          </c:extLst>
        </c:ser>
        <c:ser>
          <c:idx val="4"/>
          <c:order val="2"/>
          <c:tx>
            <c:strRef>
              <c:f>'32'!$B$28</c:f>
              <c:strCache>
                <c:ptCount val="1"/>
                <c:pt idx="0">
                  <c:v>Interior region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round/>
            </a:ln>
            <a:effectLst/>
          </c:spPr>
          <c:invertIfNegative val="0"/>
          <c:cat>
            <c:numRef>
              <c:f>'32'!$I$25:$L$25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'32'!$I$28:$L$28</c:f>
              <c:numCache>
                <c:formatCode>0.000</c:formatCode>
                <c:ptCount val="4"/>
                <c:pt idx="0">
                  <c:v>2.7476480000000123</c:v>
                </c:pt>
                <c:pt idx="1">
                  <c:v>3.9681329999999946</c:v>
                </c:pt>
                <c:pt idx="2">
                  <c:v>6.1487439999999935</c:v>
                </c:pt>
                <c:pt idx="3">
                  <c:v>-12.938510999999991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E-4451-A2FF-F90A60B35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75125792"/>
        <c:axId val="-975135040"/>
      </c:barChart>
      <c:lineChart>
        <c:grouping val="stacked"/>
        <c:varyColors val="0"/>
        <c:ser>
          <c:idx val="3"/>
          <c:order val="3"/>
          <c:tx>
            <c:strRef>
              <c:f>'32'!$B$29</c:f>
              <c:strCache>
                <c:ptCount val="1"/>
                <c:pt idx="0">
                  <c:v>Total production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bg1"/>
              </a:solidFill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5.9443513740182773E-2"/>
                  <c:y val="-3.9449721564048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1E-4451-A2FF-F90A60B35104}"/>
                </c:ext>
              </c:extLst>
            </c:dLbl>
            <c:dLbl>
              <c:idx val="1"/>
              <c:layout>
                <c:manualLayout>
                  <c:x val="-7.1692630348814235E-2"/>
                  <c:y val="-3.7853143102373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05529412173886"/>
                      <c:h val="5.47281594499090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61E-4451-A2FF-F90A60B35104}"/>
                </c:ext>
              </c:extLst>
            </c:dLbl>
            <c:dLbl>
              <c:idx val="2"/>
              <c:layout>
                <c:manualLayout>
                  <c:x val="-7.8806296671153353E-2"/>
                  <c:y val="5.0838656844475111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 i="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50412771779348"/>
                      <c:h val="6.7422912461165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61E-4451-A2FF-F90A60B35104}"/>
                </c:ext>
              </c:extLst>
            </c:dLbl>
            <c:dLbl>
              <c:idx val="3"/>
              <c:layout>
                <c:manualLayout>
                  <c:x val="-9.1790389341656634E-2"/>
                  <c:y val="3.2901239279525658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 i="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51582123900321"/>
                      <c:h val="7.97978436438812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61E-4451-A2FF-F90A60B3510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'32'!$I$25:$L$25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'32'!$I$29:$L$29</c:f>
              <c:numCache>
                <c:formatCode>0.0</c:formatCode>
                <c:ptCount val="4"/>
                <c:pt idx="0">
                  <c:v>42.626872000000034</c:v>
                </c:pt>
                <c:pt idx="1">
                  <c:v>19.115158999999977</c:v>
                </c:pt>
                <c:pt idx="2">
                  <c:v>-14.052071000000012</c:v>
                </c:pt>
                <c:pt idx="3">
                  <c:v>-118.66687699999997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E-4451-A2FF-F90A60B35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125792"/>
        <c:axId val="-975135040"/>
      </c:lineChart>
      <c:scatterChart>
        <c:scatterStyle val="lineMarker"/>
        <c:varyColors val="0"/>
        <c:ser>
          <c:idx val="0"/>
          <c:order val="4"/>
          <c:tx>
            <c:strRef>
              <c:f>'32'!$B$98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'32'!$A$99:$A$100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'32'!$B$99:$B$100</c:f>
              <c:numCache>
                <c:formatCode>0.00</c:formatCode>
                <c:ptCount val="2"/>
                <c:pt idx="0">
                  <c:v>-200</c:v>
                </c:pt>
                <c:pt idx="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E-4451-A2FF-F90A60B35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102400"/>
        <c:axId val="-975113280"/>
      </c:scatterChart>
      <c:catAx>
        <c:axId val="-975125792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35040"/>
        <c:crosses val="autoZero"/>
        <c:auto val="1"/>
        <c:lblAlgn val="ctr"/>
        <c:lblOffset val="100"/>
        <c:tickLblSkip val="1"/>
        <c:noMultiLvlLbl val="0"/>
      </c:catAx>
      <c:valAx>
        <c:axId val="-975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25792"/>
        <c:crosses val="autoZero"/>
        <c:crossBetween val="between"/>
      </c:valAx>
      <c:valAx>
        <c:axId val="-975113280"/>
        <c:scaling>
          <c:orientation val="minMax"/>
          <c:max val="70"/>
          <c:min val="-200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75102400"/>
        <c:crosses val="max"/>
        <c:crossBetween val="midCat"/>
        <c:majorUnit val="30"/>
      </c:valAx>
      <c:valAx>
        <c:axId val="-97510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51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3925342665501"/>
          <c:y val="0.13132716877586678"/>
          <c:w val="0.79568498432835466"/>
          <c:h val="0.71705742026985086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flat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'32'!$A$34:$A$93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'32'!$C$34:$C$93</c:f>
              <c:numCache>
                <c:formatCode>0.000</c:formatCode>
                <c:ptCount val="60"/>
                <c:pt idx="0">
                  <c:v>55.666972999999999</c:v>
                </c:pt>
                <c:pt idx="1">
                  <c:v>47.425207999999998</c:v>
                </c:pt>
                <c:pt idx="2">
                  <c:v>46.106031999999999</c:v>
                </c:pt>
                <c:pt idx="3">
                  <c:v>39.346704000000003</c:v>
                </c:pt>
                <c:pt idx="4">
                  <c:v>37.262844999999999</c:v>
                </c:pt>
                <c:pt idx="5">
                  <c:v>39.608334999999997</c:v>
                </c:pt>
                <c:pt idx="6">
                  <c:v>43.217199999999998</c:v>
                </c:pt>
                <c:pt idx="7">
                  <c:v>47.522893000000003</c:v>
                </c:pt>
                <c:pt idx="8">
                  <c:v>45.141308000000002</c:v>
                </c:pt>
                <c:pt idx="9">
                  <c:v>44.988278999999999</c:v>
                </c:pt>
                <c:pt idx="10">
                  <c:v>44.344920999999999</c:v>
                </c:pt>
                <c:pt idx="11">
                  <c:v>44.803655999999997</c:v>
                </c:pt>
                <c:pt idx="12">
                  <c:v>48.556348999999997</c:v>
                </c:pt>
                <c:pt idx="13">
                  <c:v>40.868284000000003</c:v>
                </c:pt>
                <c:pt idx="14">
                  <c:v>50.881473</c:v>
                </c:pt>
                <c:pt idx="15">
                  <c:v>45.317715</c:v>
                </c:pt>
                <c:pt idx="16">
                  <c:v>48.632001000000002</c:v>
                </c:pt>
                <c:pt idx="17">
                  <c:v>48.797648000000002</c:v>
                </c:pt>
                <c:pt idx="18">
                  <c:v>48.475408000000002</c:v>
                </c:pt>
                <c:pt idx="19">
                  <c:v>50.041584</c:v>
                </c:pt>
                <c:pt idx="20">
                  <c:v>49.762177000000001</c:v>
                </c:pt>
                <c:pt idx="21">
                  <c:v>49.078792999999997</c:v>
                </c:pt>
                <c:pt idx="22">
                  <c:v>48.949624</c:v>
                </c:pt>
                <c:pt idx="23">
                  <c:v>48.70017</c:v>
                </c:pt>
                <c:pt idx="24">
                  <c:v>49.780833999999999</c:v>
                </c:pt>
                <c:pt idx="25">
                  <c:v>47.772986000000003</c:v>
                </c:pt>
                <c:pt idx="26">
                  <c:v>51.438144000000001</c:v>
                </c:pt>
                <c:pt idx="27">
                  <c:v>46.723599</c:v>
                </c:pt>
                <c:pt idx="28">
                  <c:v>49.911577999999999</c:v>
                </c:pt>
                <c:pt idx="29">
                  <c:v>49.022773000000001</c:v>
                </c:pt>
                <c:pt idx="30">
                  <c:v>49.235261999999999</c:v>
                </c:pt>
                <c:pt idx="31">
                  <c:v>53.529631999999999</c:v>
                </c:pt>
                <c:pt idx="32">
                  <c:v>51.505099000000001</c:v>
                </c:pt>
                <c:pt idx="33">
                  <c:v>52.449793999999997</c:v>
                </c:pt>
                <c:pt idx="34">
                  <c:v>49.481012</c:v>
                </c:pt>
                <c:pt idx="35">
                  <c:v>46.325671999999997</c:v>
                </c:pt>
                <c:pt idx="36">
                  <c:v>51.855021999999998</c:v>
                </c:pt>
                <c:pt idx="37">
                  <c:v>46.497962999999999</c:v>
                </c:pt>
                <c:pt idx="38">
                  <c:v>53.111269999999998</c:v>
                </c:pt>
                <c:pt idx="39">
                  <c:v>48.831254999999999</c:v>
                </c:pt>
                <c:pt idx="40">
                  <c:v>49.707082</c:v>
                </c:pt>
                <c:pt idx="41">
                  <c:v>48.063867000000002</c:v>
                </c:pt>
                <c:pt idx="42">
                  <c:v>49.064605999999998</c:v>
                </c:pt>
                <c:pt idx="43">
                  <c:v>53.493450000000003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4-40D4-80A8-824E0DE6F199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'32'!$A$34:$A$93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'32'!$D$34:$D$93</c:f>
              <c:numCache>
                <c:formatCode>0.000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53.493450000000003</c:v>
                </c:pt>
                <c:pt idx="44">
                  <c:v>48.311360000000001</c:v>
                </c:pt>
                <c:pt idx="45">
                  <c:v>47.63241</c:v>
                </c:pt>
                <c:pt idx="46">
                  <c:v>44.021569999999997</c:v>
                </c:pt>
                <c:pt idx="47">
                  <c:v>42.534460000000003</c:v>
                </c:pt>
                <c:pt idx="48">
                  <c:v>43.759709999999998</c:v>
                </c:pt>
                <c:pt idx="49">
                  <c:v>36.836320000000001</c:v>
                </c:pt>
                <c:pt idx="50">
                  <c:v>41.591450000000002</c:v>
                </c:pt>
                <c:pt idx="51">
                  <c:v>36.173000000000002</c:v>
                </c:pt>
                <c:pt idx="52">
                  <c:v>36.64246</c:v>
                </c:pt>
                <c:pt idx="53">
                  <c:v>36.266199999999998</c:v>
                </c:pt>
                <c:pt idx="54">
                  <c:v>37.877740000000003</c:v>
                </c:pt>
                <c:pt idx="55">
                  <c:v>43.350850000000001</c:v>
                </c:pt>
                <c:pt idx="56">
                  <c:v>38.639380000000003</c:v>
                </c:pt>
                <c:pt idx="57">
                  <c:v>39.40401</c:v>
                </c:pt>
                <c:pt idx="58">
                  <c:v>37.29045</c:v>
                </c:pt>
                <c:pt idx="59">
                  <c:v>36.625869999999999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4-40D4-80A8-824E0DE6F199}"/>
            </c:ext>
          </c:extLst>
        </c:ser>
        <c:ser>
          <c:idx val="1"/>
          <c:order val="2"/>
          <c:tx>
            <c:strRef>
              <c:f>'32'!$E$33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'32'!$A$34:$A$93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'32'!$E$34:$E$93</c:f>
              <c:numCache>
                <c:formatCode>0.000</c:formatCode>
                <c:ptCount val="60"/>
                <c:pt idx="1">
                  <c:v>44.619529499999999</c:v>
                </c:pt>
                <c:pt idx="2">
                  <c:v>44.619529499999999</c:v>
                </c:pt>
                <c:pt idx="3">
                  <c:v>44.619529499999999</c:v>
                </c:pt>
                <c:pt idx="4">
                  <c:v>44.619529499999999</c:v>
                </c:pt>
                <c:pt idx="5">
                  <c:v>44.619529499999999</c:v>
                </c:pt>
                <c:pt idx="6">
                  <c:v>44.619529499999999</c:v>
                </c:pt>
                <c:pt idx="7">
                  <c:v>44.619529499999999</c:v>
                </c:pt>
                <c:pt idx="8">
                  <c:v>44.619529499999999</c:v>
                </c:pt>
                <c:pt idx="9">
                  <c:v>44.619529499999999</c:v>
                </c:pt>
                <c:pt idx="10">
                  <c:v>44.619529499999999</c:v>
                </c:pt>
                <c:pt idx="13">
                  <c:v>48.171768833333338</c:v>
                </c:pt>
                <c:pt idx="14">
                  <c:v>48.171768833333338</c:v>
                </c:pt>
                <c:pt idx="15">
                  <c:v>48.171768833333338</c:v>
                </c:pt>
                <c:pt idx="16">
                  <c:v>48.171768833333338</c:v>
                </c:pt>
                <c:pt idx="17">
                  <c:v>48.171768833333338</c:v>
                </c:pt>
                <c:pt idx="18">
                  <c:v>48.171768833333338</c:v>
                </c:pt>
                <c:pt idx="19">
                  <c:v>48.171768833333338</c:v>
                </c:pt>
                <c:pt idx="20">
                  <c:v>48.171768833333338</c:v>
                </c:pt>
                <c:pt idx="21">
                  <c:v>48.171768833333338</c:v>
                </c:pt>
                <c:pt idx="22">
                  <c:v>48.171768833333338</c:v>
                </c:pt>
                <c:pt idx="25">
                  <c:v>49.764698750000001</c:v>
                </c:pt>
                <c:pt idx="26">
                  <c:v>49.764698750000001</c:v>
                </c:pt>
                <c:pt idx="27">
                  <c:v>49.764698750000001</c:v>
                </c:pt>
                <c:pt idx="28">
                  <c:v>49.764698750000001</c:v>
                </c:pt>
                <c:pt idx="29">
                  <c:v>49.764698750000001</c:v>
                </c:pt>
                <c:pt idx="30">
                  <c:v>49.764698750000001</c:v>
                </c:pt>
                <c:pt idx="31">
                  <c:v>49.764698750000001</c:v>
                </c:pt>
                <c:pt idx="32">
                  <c:v>49.764698750000001</c:v>
                </c:pt>
                <c:pt idx="33">
                  <c:v>49.764698750000001</c:v>
                </c:pt>
                <c:pt idx="34">
                  <c:v>49.764698750000001</c:v>
                </c:pt>
                <c:pt idx="37">
                  <c:v>48.593692916666662</c:v>
                </c:pt>
                <c:pt idx="38">
                  <c:v>48.593692916666662</c:v>
                </c:pt>
                <c:pt idx="39">
                  <c:v>48.593692916666662</c:v>
                </c:pt>
                <c:pt idx="40">
                  <c:v>48.593692916666662</c:v>
                </c:pt>
                <c:pt idx="41">
                  <c:v>48.593692916666662</c:v>
                </c:pt>
                <c:pt idx="42">
                  <c:v>48.593692916666662</c:v>
                </c:pt>
                <c:pt idx="43">
                  <c:v>48.593692916666662</c:v>
                </c:pt>
                <c:pt idx="44">
                  <c:v>48.593692916666662</c:v>
                </c:pt>
                <c:pt idx="45">
                  <c:v>48.593692916666662</c:v>
                </c:pt>
                <c:pt idx="46">
                  <c:v>48.593692916666662</c:v>
                </c:pt>
                <c:pt idx="49">
                  <c:v>38.704786666666671</c:v>
                </c:pt>
                <c:pt idx="50">
                  <c:v>38.704786666666671</c:v>
                </c:pt>
                <c:pt idx="51">
                  <c:v>38.704786666666671</c:v>
                </c:pt>
                <c:pt idx="52">
                  <c:v>38.704786666666671</c:v>
                </c:pt>
                <c:pt idx="53">
                  <c:v>38.704786666666671</c:v>
                </c:pt>
                <c:pt idx="54">
                  <c:v>38.704786666666671</c:v>
                </c:pt>
                <c:pt idx="55">
                  <c:v>38.704786666666671</c:v>
                </c:pt>
                <c:pt idx="56">
                  <c:v>38.704786666666671</c:v>
                </c:pt>
                <c:pt idx="57">
                  <c:v>38.704786666666671</c:v>
                </c:pt>
                <c:pt idx="58">
                  <c:v>38.704786666666671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4-40D4-80A8-824E0DE6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5112736"/>
        <c:axId val="-975112192"/>
      </c:lineChart>
      <c:catAx>
        <c:axId val="-9751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1219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75112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12736"/>
        <c:crosses val="autoZero"/>
        <c:crossBetween val="midCat"/>
        <c:majorUnit val="10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034025955088947"/>
          <c:y val="0.5386201724784403"/>
          <c:w val="0.53108850976961208"/>
          <c:h val="0.2048625171853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30359635805028"/>
          <c:y val="0.13053428153452343"/>
          <c:w val="0.82441304605173016"/>
          <c:h val="0.693539624867257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'33'!$B$26</c:f>
              <c:strCache>
                <c:ptCount val="1"/>
                <c:pt idx="0">
                  <c:v>electric power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'33'!$I$25:$L$25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'33'!$I$26:$L$26</c:f>
              <c:numCache>
                <c:formatCode>0.000</c:formatCode>
                <c:ptCount val="4"/>
                <c:pt idx="0">
                  <c:v>65.607696099999998</c:v>
                </c:pt>
                <c:pt idx="1">
                  <c:v>-31.496828770000036</c:v>
                </c:pt>
                <c:pt idx="2">
                  <c:v>-94.593904609999981</c:v>
                </c:pt>
                <c:pt idx="3">
                  <c:v>-20.99418184000001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9-4D85-BE4C-E995D4F540F7}"/>
            </c:ext>
          </c:extLst>
        </c:ser>
        <c:ser>
          <c:idx val="2"/>
          <c:order val="1"/>
          <c:tx>
            <c:strRef>
              <c:f>'33'!$B$27</c:f>
              <c:strCache>
                <c:ptCount val="1"/>
                <c:pt idx="0">
                  <c:v>retail and other industry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'33'!$I$25:$L$25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'33'!$I$27:$L$27</c:f>
              <c:numCache>
                <c:formatCode>0.000</c:formatCode>
                <c:ptCount val="4"/>
                <c:pt idx="0">
                  <c:v>0.20345592800000034</c:v>
                </c:pt>
                <c:pt idx="1">
                  <c:v>3.4841890999999237E-2</c:v>
                </c:pt>
                <c:pt idx="2">
                  <c:v>-3.2474204769999986</c:v>
                </c:pt>
                <c:pt idx="3">
                  <c:v>-0.83881236100000223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9-4D85-BE4C-E995D4F540F7}"/>
            </c:ext>
          </c:extLst>
        </c:ser>
        <c:ser>
          <c:idx val="4"/>
          <c:order val="2"/>
          <c:tx>
            <c:strRef>
              <c:f>'33'!$B$28</c:f>
              <c:strCache>
                <c:ptCount val="1"/>
                <c:pt idx="0">
                  <c:v>coke plants</c:v>
                </c:pt>
              </c:strCache>
            </c:strRef>
          </c:tx>
          <c:spPr>
            <a:solidFill>
              <a:schemeClr val="accent5"/>
            </a:solidFill>
            <a:ln w="28575" cap="rnd">
              <a:noFill/>
              <a:round/>
            </a:ln>
            <a:effectLst/>
          </c:spPr>
          <c:invertIfNegative val="0"/>
          <c:cat>
            <c:numRef>
              <c:f>'33'!$I$25:$L$25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'33'!$I$28:$L$28</c:f>
              <c:numCache>
                <c:formatCode>0.000</c:formatCode>
                <c:ptCount val="4"/>
                <c:pt idx="0">
                  <c:v>3.1750310220000006</c:v>
                </c:pt>
                <c:pt idx="1">
                  <c:v>-1.5793739920000007</c:v>
                </c:pt>
                <c:pt idx="2">
                  <c:v>0.34710876100000121</c:v>
                </c:pt>
                <c:pt idx="3">
                  <c:v>0.33287421400000028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9-4D85-BE4C-E995D4F5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75111648"/>
        <c:axId val="-975101856"/>
      </c:barChart>
      <c:lineChart>
        <c:grouping val="stacked"/>
        <c:varyColors val="0"/>
        <c:ser>
          <c:idx val="3"/>
          <c:order val="3"/>
          <c:tx>
            <c:strRef>
              <c:f>'33'!$B$29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bg1"/>
              </a:solidFill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5.6649433345548408E-2"/>
                  <c:y val="-5.0902699662542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39-4D85-BE4C-E995D4F540F7}"/>
                </c:ext>
              </c:extLst>
            </c:dLbl>
            <c:dLbl>
              <c:idx val="3"/>
              <c:layout>
                <c:manualLayout>
                  <c:x val="-5.4827648731306036E-2"/>
                  <c:y val="3.6805040543770727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73770948411128"/>
                      <c:h val="0.111478998433217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839-4D85-BE4C-E995D4F540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'33'!$I$25:$L$25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'33'!$I$29:$L$29</c:f>
              <c:numCache>
                <c:formatCode>0.0</c:formatCode>
                <c:ptCount val="4"/>
                <c:pt idx="0">
                  <c:v>68.986183049999994</c:v>
                </c:pt>
                <c:pt idx="1">
                  <c:v>-33.041360871000037</c:v>
                </c:pt>
                <c:pt idx="2">
                  <c:v>-97.494216325999972</c:v>
                </c:pt>
                <c:pt idx="3">
                  <c:v>-21.500119987000012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9-4D85-BE4C-E995D4F5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111648"/>
        <c:axId val="-975101856"/>
      </c:lineChart>
      <c:scatterChart>
        <c:scatterStyle val="lineMarker"/>
        <c:varyColors val="0"/>
        <c:ser>
          <c:idx val="0"/>
          <c:order val="4"/>
          <c:tx>
            <c:strRef>
              <c:f>'33'!$B$99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'33'!$A$100:$A$101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'33'!$B$100:$B$101</c:f>
              <c:numCache>
                <c:formatCode>0.00</c:formatCode>
                <c:ptCount val="2"/>
                <c:pt idx="0">
                  <c:v>-80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39-4D85-BE4C-E995D4F5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094240"/>
        <c:axId val="-975073568"/>
      </c:scatterChart>
      <c:catAx>
        <c:axId val="-975111648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01856"/>
        <c:crosses val="autoZero"/>
        <c:auto val="1"/>
        <c:lblAlgn val="ctr"/>
        <c:lblOffset val="100"/>
        <c:tickLblSkip val="1"/>
        <c:noMultiLvlLbl val="0"/>
      </c:catAx>
      <c:valAx>
        <c:axId val="-975101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111648"/>
        <c:crosses val="autoZero"/>
        <c:crossBetween val="between"/>
        <c:majorUnit val="25"/>
      </c:valAx>
      <c:valAx>
        <c:axId val="-975073568"/>
        <c:scaling>
          <c:orientation val="minMax"/>
          <c:max val="20"/>
          <c:min val="-80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75094240"/>
        <c:crosses val="max"/>
        <c:crossBetween val="midCat"/>
      </c:valAx>
      <c:valAx>
        <c:axId val="-97509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507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1356528355771"/>
          <c:y val="0.13146169228846391"/>
          <c:w val="0.80701659121172709"/>
          <c:h val="0.69330052493438321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'33'!$A$35:$A$94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'33'!$C$35:$C$94</c:f>
              <c:numCache>
                <c:formatCode>0.000</c:formatCode>
                <c:ptCount val="60"/>
                <c:pt idx="0">
                  <c:v>40.771261193999997</c:v>
                </c:pt>
                <c:pt idx="1">
                  <c:v>36.011703142999998</c:v>
                </c:pt>
                <c:pt idx="2">
                  <c:v>32.842827487999998</c:v>
                </c:pt>
                <c:pt idx="3">
                  <c:v>26.754132930000001</c:v>
                </c:pt>
                <c:pt idx="4">
                  <c:v>29.783501813000001</c:v>
                </c:pt>
                <c:pt idx="5">
                  <c:v>39.797904000000003</c:v>
                </c:pt>
                <c:pt idx="6">
                  <c:v>52.852355979000002</c:v>
                </c:pt>
                <c:pt idx="7">
                  <c:v>53.610339025000002</c:v>
                </c:pt>
                <c:pt idx="8">
                  <c:v>41.827720859999999</c:v>
                </c:pt>
                <c:pt idx="9">
                  <c:v>37.392535729999999</c:v>
                </c:pt>
                <c:pt idx="10">
                  <c:v>37.873816920000003</c:v>
                </c:pt>
                <c:pt idx="11">
                  <c:v>47.175003052000001</c:v>
                </c:pt>
                <c:pt idx="12">
                  <c:v>49.009761674000003</c:v>
                </c:pt>
                <c:pt idx="13">
                  <c:v>51.520742167999998</c:v>
                </c:pt>
                <c:pt idx="14">
                  <c:v>38.330783930999999</c:v>
                </c:pt>
                <c:pt idx="15">
                  <c:v>33.633784050000003</c:v>
                </c:pt>
                <c:pt idx="16">
                  <c:v>39.281848803000003</c:v>
                </c:pt>
                <c:pt idx="17">
                  <c:v>51.589706790000001</c:v>
                </c:pt>
                <c:pt idx="18">
                  <c:v>60.022262775000002</c:v>
                </c:pt>
                <c:pt idx="19">
                  <c:v>59.903693634</c:v>
                </c:pt>
                <c:pt idx="20">
                  <c:v>47.960249910000002</c:v>
                </c:pt>
                <c:pt idx="21">
                  <c:v>39.435283179000002</c:v>
                </c:pt>
                <c:pt idx="22">
                  <c:v>36.623472419999999</c:v>
                </c:pt>
                <c:pt idx="23">
                  <c:v>38.367695847999997</c:v>
                </c:pt>
                <c:pt idx="24">
                  <c:v>52.357412025000002</c:v>
                </c:pt>
                <c:pt idx="25">
                  <c:v>43.430347968</c:v>
                </c:pt>
                <c:pt idx="26">
                  <c:v>37.946834453999998</c:v>
                </c:pt>
                <c:pt idx="27">
                  <c:v>34.267154130000002</c:v>
                </c:pt>
                <c:pt idx="28">
                  <c:v>38.500642292999999</c:v>
                </c:pt>
                <c:pt idx="29">
                  <c:v>45.133863239999997</c:v>
                </c:pt>
                <c:pt idx="30">
                  <c:v>52.853915743999998</c:v>
                </c:pt>
                <c:pt idx="31">
                  <c:v>51.704407967999998</c:v>
                </c:pt>
                <c:pt idx="32">
                  <c:v>40.626971879999999</c:v>
                </c:pt>
                <c:pt idx="33">
                  <c:v>34.957433029999997</c:v>
                </c:pt>
                <c:pt idx="34">
                  <c:v>35.74708605</c:v>
                </c:pt>
                <c:pt idx="35">
                  <c:v>45.111855525999999</c:v>
                </c:pt>
                <c:pt idx="36">
                  <c:v>38.111880407000001</c:v>
                </c:pt>
                <c:pt idx="37">
                  <c:v>30.164084832</c:v>
                </c:pt>
                <c:pt idx="38">
                  <c:v>32.028663576</c:v>
                </c:pt>
                <c:pt idx="39">
                  <c:v>25.787541990000001</c:v>
                </c:pt>
                <c:pt idx="40">
                  <c:v>28.560371710999998</c:v>
                </c:pt>
                <c:pt idx="41">
                  <c:v>36.670516999999997</c:v>
                </c:pt>
                <c:pt idx="42">
                  <c:v>48.15988136</c:v>
                </c:pt>
                <c:pt idx="43">
                  <c:v>48.896886209999998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E-4BD7-8B3C-1FB6052D91B7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'33'!$A$35:$A$94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'33'!$D$35:$D$94</c:f>
              <c:numCache>
                <c:formatCode>0.000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48.896886209999998</c:v>
                </c:pt>
                <c:pt idx="44">
                  <c:v>37.412430000000001</c:v>
                </c:pt>
                <c:pt idx="45">
                  <c:v>25.767189999999999</c:v>
                </c:pt>
                <c:pt idx="46">
                  <c:v>25.758459999999999</c:v>
                </c:pt>
                <c:pt idx="47">
                  <c:v>37.825830000000003</c:v>
                </c:pt>
                <c:pt idx="48">
                  <c:v>40.115000000000002</c:v>
                </c:pt>
                <c:pt idx="49">
                  <c:v>30.96902</c:v>
                </c:pt>
                <c:pt idx="50">
                  <c:v>26.99297</c:v>
                </c:pt>
                <c:pt idx="51">
                  <c:v>21.958909999999999</c:v>
                </c:pt>
                <c:pt idx="52">
                  <c:v>24.883489999999998</c:v>
                </c:pt>
                <c:pt idx="53">
                  <c:v>35.972459999999998</c:v>
                </c:pt>
                <c:pt idx="54">
                  <c:v>44.09543</c:v>
                </c:pt>
                <c:pt idx="55">
                  <c:v>46.887749999999997</c:v>
                </c:pt>
                <c:pt idx="56">
                  <c:v>33.44332</c:v>
                </c:pt>
                <c:pt idx="57">
                  <c:v>25.985980000000001</c:v>
                </c:pt>
                <c:pt idx="58">
                  <c:v>26.522200000000002</c:v>
                </c:pt>
                <c:pt idx="59">
                  <c:v>35.817070000000001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E-4BD7-8B3C-1FB6052D91B7}"/>
            </c:ext>
          </c:extLst>
        </c:ser>
        <c:ser>
          <c:idx val="1"/>
          <c:order val="2"/>
          <c:tx>
            <c:strRef>
              <c:f>'33'!$E$34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'33'!$A$35:$A$94</c:f>
              <c:numCache>
                <c:formatCode>General</c:formatCode>
                <c:ptCount val="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</c:numCache>
            </c:numRef>
          </c:cat>
          <c:val>
            <c:numRef>
              <c:f>'33'!$E$35:$E$94</c:f>
              <c:numCache>
                <c:formatCode>0.000</c:formatCode>
                <c:ptCount val="60"/>
                <c:pt idx="2">
                  <c:v>39.724425177833339</c:v>
                </c:pt>
                <c:pt idx="3">
                  <c:v>39.724425177833339</c:v>
                </c:pt>
                <c:pt idx="4">
                  <c:v>39.724425177833339</c:v>
                </c:pt>
                <c:pt idx="5">
                  <c:v>39.724425177833339</c:v>
                </c:pt>
                <c:pt idx="6">
                  <c:v>39.724425177833339</c:v>
                </c:pt>
                <c:pt idx="7">
                  <c:v>39.724425177833339</c:v>
                </c:pt>
                <c:pt idx="8">
                  <c:v>39.724425177833339</c:v>
                </c:pt>
                <c:pt idx="9">
                  <c:v>39.724425177833339</c:v>
                </c:pt>
                <c:pt idx="14">
                  <c:v>45.473273765166674</c:v>
                </c:pt>
                <c:pt idx="15">
                  <c:v>45.473273765166674</c:v>
                </c:pt>
                <c:pt idx="16">
                  <c:v>45.473273765166674</c:v>
                </c:pt>
                <c:pt idx="17">
                  <c:v>45.473273765166674</c:v>
                </c:pt>
                <c:pt idx="18">
                  <c:v>45.473273765166674</c:v>
                </c:pt>
                <c:pt idx="19">
                  <c:v>45.473273765166674</c:v>
                </c:pt>
                <c:pt idx="20">
                  <c:v>45.473273765166674</c:v>
                </c:pt>
                <c:pt idx="21">
                  <c:v>45.473273765166674</c:v>
                </c:pt>
                <c:pt idx="26">
                  <c:v>42.719827025666667</c:v>
                </c:pt>
                <c:pt idx="27">
                  <c:v>42.719827025666667</c:v>
                </c:pt>
                <c:pt idx="28">
                  <c:v>42.719827025666667</c:v>
                </c:pt>
                <c:pt idx="29">
                  <c:v>42.719827025666667</c:v>
                </c:pt>
                <c:pt idx="30">
                  <c:v>42.719827025666667</c:v>
                </c:pt>
                <c:pt idx="31">
                  <c:v>42.719827025666667</c:v>
                </c:pt>
                <c:pt idx="32">
                  <c:v>42.719827025666667</c:v>
                </c:pt>
                <c:pt idx="33">
                  <c:v>42.719827025666667</c:v>
                </c:pt>
                <c:pt idx="38">
                  <c:v>34.59531142383333</c:v>
                </c:pt>
                <c:pt idx="39">
                  <c:v>34.59531142383333</c:v>
                </c:pt>
                <c:pt idx="40">
                  <c:v>34.59531142383333</c:v>
                </c:pt>
                <c:pt idx="41">
                  <c:v>34.59531142383333</c:v>
                </c:pt>
                <c:pt idx="42">
                  <c:v>34.59531142383333</c:v>
                </c:pt>
                <c:pt idx="43">
                  <c:v>34.59531142383333</c:v>
                </c:pt>
                <c:pt idx="44">
                  <c:v>34.59531142383333</c:v>
                </c:pt>
                <c:pt idx="45">
                  <c:v>34.59531142383333</c:v>
                </c:pt>
                <c:pt idx="50">
                  <c:v>32.80363333333333</c:v>
                </c:pt>
                <c:pt idx="51">
                  <c:v>32.80363333333333</c:v>
                </c:pt>
                <c:pt idx="52">
                  <c:v>32.80363333333333</c:v>
                </c:pt>
                <c:pt idx="53">
                  <c:v>32.80363333333333</c:v>
                </c:pt>
                <c:pt idx="54">
                  <c:v>32.80363333333333</c:v>
                </c:pt>
                <c:pt idx="55">
                  <c:v>32.80363333333333</c:v>
                </c:pt>
                <c:pt idx="56">
                  <c:v>32.80363333333333</c:v>
                </c:pt>
                <c:pt idx="57">
                  <c:v>32.80363333333333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E-4BD7-8B3C-1FB6052D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5083904"/>
        <c:axId val="-975095872"/>
      </c:lineChart>
      <c:catAx>
        <c:axId val="-9750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09587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7509587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75083904"/>
        <c:crosses val="autoZero"/>
        <c:crossBetween val="midCat"/>
        <c:majorUnit val="10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2039270155944186"/>
          <c:y val="0.5927387814887155"/>
          <c:w val="0.45866807450291541"/>
          <c:h val="0.17321007604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30103249288957E-2"/>
          <c:y val="0.15539486558263058"/>
          <c:w val="0.91017732539530116"/>
          <c:h val="0.67136622715060024"/>
        </c:manualLayout>
      </c:layout>
      <c:areaChart>
        <c:grouping val="stacked"/>
        <c:varyColors val="0"/>
        <c:ser>
          <c:idx val="1"/>
          <c:order val="1"/>
          <c:tx>
            <c:strRef>
              <c:f>'34'!$C$28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</c:spPr>
          <c:cat>
            <c:numRef>
              <c:f>'34'!$A$29:$A$112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'34'!$C$29:$C$112</c:f>
              <c:numCache>
                <c:formatCode>0</c:formatCode>
                <c:ptCount val="84"/>
                <c:pt idx="0">
                  <c:v>84.522165000000001</c:v>
                </c:pt>
                <c:pt idx="1">
                  <c:v>81.089270999999997</c:v>
                </c:pt>
                <c:pt idx="2">
                  <c:v>86.304034999999999</c:v>
                </c:pt>
                <c:pt idx="3">
                  <c:v>91.040986000000004</c:v>
                </c:pt>
                <c:pt idx="4">
                  <c:v>93.077398000000002</c:v>
                </c:pt>
                <c:pt idx="5">
                  <c:v>87.318875000000006</c:v>
                </c:pt>
                <c:pt idx="6">
                  <c:v>79.740561</c:v>
                </c:pt>
                <c:pt idx="7">
                  <c:v>76.214230999999998</c:v>
                </c:pt>
                <c:pt idx="8">
                  <c:v>77.475972999999996</c:v>
                </c:pt>
                <c:pt idx="9">
                  <c:v>81.879538999999994</c:v>
                </c:pt>
                <c:pt idx="10">
                  <c:v>89.191877000000005</c:v>
                </c:pt>
                <c:pt idx="11">
                  <c:v>89.962925999999996</c:v>
                </c:pt>
                <c:pt idx="12">
                  <c:v>84.522165000000001</c:v>
                </c:pt>
                <c:pt idx="13">
                  <c:v>81.089270999999997</c:v>
                </c:pt>
                <c:pt idx="14">
                  <c:v>86.304034999999999</c:v>
                </c:pt>
                <c:pt idx="15">
                  <c:v>91.040986000000004</c:v>
                </c:pt>
                <c:pt idx="16">
                  <c:v>93.077398000000002</c:v>
                </c:pt>
                <c:pt idx="17">
                  <c:v>87.318875000000006</c:v>
                </c:pt>
                <c:pt idx="18">
                  <c:v>79.740561</c:v>
                </c:pt>
                <c:pt idx="19">
                  <c:v>76.214230999999998</c:v>
                </c:pt>
                <c:pt idx="20">
                  <c:v>77.475972999999996</c:v>
                </c:pt>
                <c:pt idx="21">
                  <c:v>81.879538999999994</c:v>
                </c:pt>
                <c:pt idx="22">
                  <c:v>89.191877000000005</c:v>
                </c:pt>
                <c:pt idx="23">
                  <c:v>89.962925999999996</c:v>
                </c:pt>
                <c:pt idx="24">
                  <c:v>84.522165000000001</c:v>
                </c:pt>
                <c:pt idx="25">
                  <c:v>81.089270999999997</c:v>
                </c:pt>
                <c:pt idx="26">
                  <c:v>86.304034999999999</c:v>
                </c:pt>
                <c:pt idx="27">
                  <c:v>91.040986000000004</c:v>
                </c:pt>
                <c:pt idx="28">
                  <c:v>93.077398000000002</c:v>
                </c:pt>
                <c:pt idx="29">
                  <c:v>87.318875000000006</c:v>
                </c:pt>
                <c:pt idx="30">
                  <c:v>79.740561</c:v>
                </c:pt>
                <c:pt idx="31">
                  <c:v>76.214230999999998</c:v>
                </c:pt>
                <c:pt idx="32">
                  <c:v>77.475972999999996</c:v>
                </c:pt>
                <c:pt idx="33">
                  <c:v>81.879538999999994</c:v>
                </c:pt>
                <c:pt idx="34">
                  <c:v>89.191877000000005</c:v>
                </c:pt>
                <c:pt idx="35">
                  <c:v>89.962925999999996</c:v>
                </c:pt>
                <c:pt idx="36">
                  <c:v>84.522165000000001</c:v>
                </c:pt>
                <c:pt idx="37">
                  <c:v>81.089270999999997</c:v>
                </c:pt>
                <c:pt idx="38">
                  <c:v>86.304034999999999</c:v>
                </c:pt>
                <c:pt idx="39">
                  <c:v>91.040986000000004</c:v>
                </c:pt>
                <c:pt idx="40">
                  <c:v>93.077398000000002</c:v>
                </c:pt>
                <c:pt idx="41">
                  <c:v>87.318875000000006</c:v>
                </c:pt>
                <c:pt idx="42">
                  <c:v>79.740561</c:v>
                </c:pt>
                <c:pt idx="43">
                  <c:v>76.214230999999998</c:v>
                </c:pt>
                <c:pt idx="44">
                  <c:v>77.475972999999996</c:v>
                </c:pt>
                <c:pt idx="45">
                  <c:v>81.879538999999994</c:v>
                </c:pt>
                <c:pt idx="46">
                  <c:v>89.191877000000005</c:v>
                </c:pt>
                <c:pt idx="47">
                  <c:v>89.962925999999996</c:v>
                </c:pt>
                <c:pt idx="48">
                  <c:v>84.522165000000001</c:v>
                </c:pt>
                <c:pt idx="49">
                  <c:v>81.089270999999997</c:v>
                </c:pt>
                <c:pt idx="50">
                  <c:v>86.304034999999999</c:v>
                </c:pt>
                <c:pt idx="51">
                  <c:v>91.040986000000004</c:v>
                </c:pt>
                <c:pt idx="52">
                  <c:v>93.077398000000002</c:v>
                </c:pt>
                <c:pt idx="53">
                  <c:v>87.318875000000006</c:v>
                </c:pt>
                <c:pt idx="54">
                  <c:v>79.740561</c:v>
                </c:pt>
                <c:pt idx="55">
                  <c:v>76.214230999999998</c:v>
                </c:pt>
                <c:pt idx="56">
                  <c:v>77.475972999999996</c:v>
                </c:pt>
                <c:pt idx="57">
                  <c:v>81.879538999999994</c:v>
                </c:pt>
                <c:pt idx="58">
                  <c:v>89.191877000000005</c:v>
                </c:pt>
                <c:pt idx="59">
                  <c:v>89.962925999999996</c:v>
                </c:pt>
                <c:pt idx="60">
                  <c:v>84.522165000000001</c:v>
                </c:pt>
                <c:pt idx="61">
                  <c:v>81.089270999999997</c:v>
                </c:pt>
                <c:pt idx="62">
                  <c:v>86.304034999999999</c:v>
                </c:pt>
                <c:pt idx="63">
                  <c:v>91.040986000000004</c:v>
                </c:pt>
                <c:pt idx="64">
                  <c:v>93.077398000000002</c:v>
                </c:pt>
                <c:pt idx="65">
                  <c:v>87.318875000000006</c:v>
                </c:pt>
                <c:pt idx="66">
                  <c:v>79.740561</c:v>
                </c:pt>
                <c:pt idx="67">
                  <c:v>76.214230999999998</c:v>
                </c:pt>
                <c:pt idx="68">
                  <c:v>77.475972999999996</c:v>
                </c:pt>
                <c:pt idx="69">
                  <c:v>81.879538999999994</c:v>
                </c:pt>
                <c:pt idx="70">
                  <c:v>89.191877000000005</c:v>
                </c:pt>
                <c:pt idx="71">
                  <c:v>89.962925999999996</c:v>
                </c:pt>
                <c:pt idx="72">
                  <c:v>84.522165000000001</c:v>
                </c:pt>
                <c:pt idx="73">
                  <c:v>81.089270999999997</c:v>
                </c:pt>
                <c:pt idx="74">
                  <c:v>86.304034999999999</c:v>
                </c:pt>
                <c:pt idx="75">
                  <c:v>91.040986000000004</c:v>
                </c:pt>
                <c:pt idx="76">
                  <c:v>93.077398000000002</c:v>
                </c:pt>
                <c:pt idx="77">
                  <c:v>87.318875000000006</c:v>
                </c:pt>
                <c:pt idx="78">
                  <c:v>79.740561</c:v>
                </c:pt>
                <c:pt idx="79">
                  <c:v>76.214230999999998</c:v>
                </c:pt>
                <c:pt idx="80">
                  <c:v>77.475972999999996</c:v>
                </c:pt>
                <c:pt idx="81">
                  <c:v>81.879538999999994</c:v>
                </c:pt>
                <c:pt idx="82">
                  <c:v>89.191877000000005</c:v>
                </c:pt>
                <c:pt idx="83">
                  <c:v>89.962925999999996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6-44ED-B42C-343C41BF7494}"/>
            </c:ext>
          </c:extLst>
        </c:ser>
        <c:ser>
          <c:idx val="2"/>
          <c:order val="2"/>
          <c:tx>
            <c:strRef>
              <c:f>'34'!$E$28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bg2">
                <a:lumMod val="20000"/>
                <a:lumOff val="80000"/>
                <a:alpha val="80000"/>
              </a:schemeClr>
            </a:solidFill>
            <a:ln>
              <a:noFill/>
            </a:ln>
          </c:spPr>
          <c:cat>
            <c:numRef>
              <c:f>'34'!$A$29:$A$112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'34'!$E$29:$E$112</c:f>
              <c:numCache>
                <c:formatCode>0</c:formatCode>
                <c:ptCount val="84"/>
                <c:pt idx="0">
                  <c:v>49.611862000000002</c:v>
                </c:pt>
                <c:pt idx="1">
                  <c:v>58.022277000000003</c:v>
                </c:pt>
                <c:pt idx="2">
                  <c:v>58.729471999999987</c:v>
                </c:pt>
                <c:pt idx="3">
                  <c:v>60.492810999999989</c:v>
                </c:pt>
                <c:pt idx="4">
                  <c:v>60.638514999999998</c:v>
                </c:pt>
                <c:pt idx="5">
                  <c:v>62.616344999999981</c:v>
                </c:pt>
                <c:pt idx="6">
                  <c:v>57.408002999999994</c:v>
                </c:pt>
                <c:pt idx="7">
                  <c:v>52.115502000000006</c:v>
                </c:pt>
                <c:pt idx="8">
                  <c:v>50.425646999999998</c:v>
                </c:pt>
                <c:pt idx="9">
                  <c:v>50.178331000000014</c:v>
                </c:pt>
                <c:pt idx="10">
                  <c:v>45.330276999999995</c:v>
                </c:pt>
                <c:pt idx="11">
                  <c:v>41.467747000000017</c:v>
                </c:pt>
                <c:pt idx="12">
                  <c:v>49.611862000000002</c:v>
                </c:pt>
                <c:pt idx="13">
                  <c:v>58.022277000000003</c:v>
                </c:pt>
                <c:pt idx="14">
                  <c:v>58.729471999999987</c:v>
                </c:pt>
                <c:pt idx="15">
                  <c:v>60.492810999999989</c:v>
                </c:pt>
                <c:pt idx="16">
                  <c:v>60.638514999999998</c:v>
                </c:pt>
                <c:pt idx="17">
                  <c:v>62.616344999999981</c:v>
                </c:pt>
                <c:pt idx="18">
                  <c:v>57.408002999999994</c:v>
                </c:pt>
                <c:pt idx="19">
                  <c:v>52.115502000000006</c:v>
                </c:pt>
                <c:pt idx="20">
                  <c:v>50.425646999999998</c:v>
                </c:pt>
                <c:pt idx="21">
                  <c:v>50.178331000000014</c:v>
                </c:pt>
                <c:pt idx="22">
                  <c:v>45.330276999999995</c:v>
                </c:pt>
                <c:pt idx="23">
                  <c:v>41.467747000000017</c:v>
                </c:pt>
                <c:pt idx="24">
                  <c:v>49.611862000000002</c:v>
                </c:pt>
                <c:pt idx="25">
                  <c:v>58.022277000000003</c:v>
                </c:pt>
                <c:pt idx="26">
                  <c:v>58.729471999999987</c:v>
                </c:pt>
                <c:pt idx="27">
                  <c:v>60.492810999999989</c:v>
                </c:pt>
                <c:pt idx="28">
                  <c:v>60.638514999999998</c:v>
                </c:pt>
                <c:pt idx="29">
                  <c:v>62.616344999999981</c:v>
                </c:pt>
                <c:pt idx="30">
                  <c:v>57.408002999999994</c:v>
                </c:pt>
                <c:pt idx="31">
                  <c:v>52.115502000000006</c:v>
                </c:pt>
                <c:pt idx="32">
                  <c:v>50.425646999999998</c:v>
                </c:pt>
                <c:pt idx="33">
                  <c:v>50.178331000000014</c:v>
                </c:pt>
                <c:pt idx="34">
                  <c:v>45.330276999999995</c:v>
                </c:pt>
                <c:pt idx="35">
                  <c:v>41.467747000000017</c:v>
                </c:pt>
                <c:pt idx="36">
                  <c:v>49.611862000000002</c:v>
                </c:pt>
                <c:pt idx="37">
                  <c:v>58.022277000000003</c:v>
                </c:pt>
                <c:pt idx="38">
                  <c:v>58.729471999999987</c:v>
                </c:pt>
                <c:pt idx="39">
                  <c:v>60.492810999999989</c:v>
                </c:pt>
                <c:pt idx="40">
                  <c:v>60.638514999999998</c:v>
                </c:pt>
                <c:pt idx="41">
                  <c:v>62.616344999999981</c:v>
                </c:pt>
                <c:pt idx="42">
                  <c:v>57.408002999999994</c:v>
                </c:pt>
                <c:pt idx="43">
                  <c:v>52.115502000000006</c:v>
                </c:pt>
                <c:pt idx="44">
                  <c:v>50.425646999999998</c:v>
                </c:pt>
                <c:pt idx="45">
                  <c:v>50.178331000000014</c:v>
                </c:pt>
                <c:pt idx="46">
                  <c:v>45.330276999999995</c:v>
                </c:pt>
                <c:pt idx="47">
                  <c:v>41.467747000000017</c:v>
                </c:pt>
                <c:pt idx="48">
                  <c:v>49.611862000000002</c:v>
                </c:pt>
                <c:pt idx="49">
                  <c:v>58.022277000000003</c:v>
                </c:pt>
                <c:pt idx="50">
                  <c:v>58.729471999999987</c:v>
                </c:pt>
                <c:pt idx="51">
                  <c:v>60.492810999999989</c:v>
                </c:pt>
                <c:pt idx="52">
                  <c:v>60.638514999999998</c:v>
                </c:pt>
                <c:pt idx="53">
                  <c:v>62.616344999999981</c:v>
                </c:pt>
                <c:pt idx="54">
                  <c:v>57.408002999999994</c:v>
                </c:pt>
                <c:pt idx="55">
                  <c:v>52.115502000000006</c:v>
                </c:pt>
                <c:pt idx="56">
                  <c:v>50.425646999999998</c:v>
                </c:pt>
                <c:pt idx="57">
                  <c:v>50.178331000000014</c:v>
                </c:pt>
                <c:pt idx="58">
                  <c:v>45.330276999999995</c:v>
                </c:pt>
                <c:pt idx="59">
                  <c:v>41.467747000000017</c:v>
                </c:pt>
                <c:pt idx="60">
                  <c:v>49.611862000000002</c:v>
                </c:pt>
                <c:pt idx="61">
                  <c:v>58.022277000000003</c:v>
                </c:pt>
                <c:pt idx="62">
                  <c:v>58.729471999999987</c:v>
                </c:pt>
                <c:pt idx="63">
                  <c:v>60.492810999999989</c:v>
                </c:pt>
                <c:pt idx="64">
                  <c:v>60.638514999999998</c:v>
                </c:pt>
                <c:pt idx="65">
                  <c:v>62.616344999999981</c:v>
                </c:pt>
                <c:pt idx="66">
                  <c:v>57.408002999999994</c:v>
                </c:pt>
                <c:pt idx="67">
                  <c:v>52.115502000000006</c:v>
                </c:pt>
                <c:pt idx="68">
                  <c:v>50.425646999999998</c:v>
                </c:pt>
                <c:pt idx="69">
                  <c:v>50.178331000000014</c:v>
                </c:pt>
                <c:pt idx="70">
                  <c:v>45.330276999999995</c:v>
                </c:pt>
                <c:pt idx="71">
                  <c:v>41.467747000000017</c:v>
                </c:pt>
                <c:pt idx="72">
                  <c:v>49.611862000000002</c:v>
                </c:pt>
                <c:pt idx="73">
                  <c:v>58.022277000000003</c:v>
                </c:pt>
                <c:pt idx="74">
                  <c:v>58.729471999999987</c:v>
                </c:pt>
                <c:pt idx="75">
                  <c:v>60.492810999999989</c:v>
                </c:pt>
                <c:pt idx="76">
                  <c:v>60.638514999999998</c:v>
                </c:pt>
                <c:pt idx="77">
                  <c:v>62.616344999999981</c:v>
                </c:pt>
                <c:pt idx="78">
                  <c:v>57.408002999999994</c:v>
                </c:pt>
                <c:pt idx="79">
                  <c:v>52.115502000000006</c:v>
                </c:pt>
                <c:pt idx="80">
                  <c:v>50.425646999999998</c:v>
                </c:pt>
                <c:pt idx="81">
                  <c:v>50.178331000000014</c:v>
                </c:pt>
                <c:pt idx="82">
                  <c:v>45.330276999999995</c:v>
                </c:pt>
                <c:pt idx="83">
                  <c:v>41.467747000000017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6-44ED-B42C-343C41BF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079552"/>
        <c:axId val="-975076832"/>
      </c:areaChart>
      <c:lineChart>
        <c:grouping val="standard"/>
        <c:varyColors val="0"/>
        <c:ser>
          <c:idx val="0"/>
          <c:order val="0"/>
          <c:tx>
            <c:strRef>
              <c:f>'34'!$P$6</c:f>
              <c:strCache>
                <c:ptCount val="1"/>
                <c:pt idx="0">
                  <c:v>Electric Power Sector Coal Stocks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'34'!$B$29:$B$112</c:f>
              <c:numCache>
                <c:formatCode>0.0</c:formatCode>
                <c:ptCount val="84"/>
                <c:pt idx="0">
                  <c:v>123.234514</c:v>
                </c:pt>
                <c:pt idx="1">
                  <c:v>120.52585999999999</c:v>
                </c:pt>
                <c:pt idx="2">
                  <c:v>126.007914</c:v>
                </c:pt>
                <c:pt idx="3">
                  <c:v>128.57078799999999</c:v>
                </c:pt>
                <c:pt idx="4">
                  <c:v>127.982</c:v>
                </c:pt>
                <c:pt idx="5">
                  <c:v>121.04136200000001</c:v>
                </c:pt>
                <c:pt idx="6">
                  <c:v>110.348409</c:v>
                </c:pt>
                <c:pt idx="7">
                  <c:v>103.744169</c:v>
                </c:pt>
                <c:pt idx="8">
                  <c:v>100.383973</c:v>
                </c:pt>
                <c:pt idx="9">
                  <c:v>104.855065</c:v>
                </c:pt>
                <c:pt idx="10">
                  <c:v>104.075187</c:v>
                </c:pt>
                <c:pt idx="11">
                  <c:v>102.79285400000001</c:v>
                </c:pt>
                <c:pt idx="12">
                  <c:v>99.144744000000003</c:v>
                </c:pt>
                <c:pt idx="13">
                  <c:v>98.637321</c:v>
                </c:pt>
                <c:pt idx="14">
                  <c:v>96.932056000000003</c:v>
                </c:pt>
                <c:pt idx="15">
                  <c:v>108.07230199999999</c:v>
                </c:pt>
                <c:pt idx="16">
                  <c:v>115.700254</c:v>
                </c:pt>
                <c:pt idx="17">
                  <c:v>116.87494100000001</c:v>
                </c:pt>
                <c:pt idx="18">
                  <c:v>110.661384</c:v>
                </c:pt>
                <c:pt idx="19">
                  <c:v>110.268097</c:v>
                </c:pt>
                <c:pt idx="20">
                  <c:v>110.614957</c:v>
                </c:pt>
                <c:pt idx="21">
                  <c:v>118.56643200000001</c:v>
                </c:pt>
                <c:pt idx="22">
                  <c:v>122.357287</c:v>
                </c:pt>
                <c:pt idx="23">
                  <c:v>128.10210000000001</c:v>
                </c:pt>
                <c:pt idx="24">
                  <c:v>134.134027</c:v>
                </c:pt>
                <c:pt idx="25">
                  <c:v>139.111548</c:v>
                </c:pt>
                <c:pt idx="26">
                  <c:v>145.03350699999999</c:v>
                </c:pt>
                <c:pt idx="27">
                  <c:v>151.53379699999999</c:v>
                </c:pt>
                <c:pt idx="28">
                  <c:v>153.715913</c:v>
                </c:pt>
                <c:pt idx="29">
                  <c:v>149.93521999999999</c:v>
                </c:pt>
                <c:pt idx="30">
                  <c:v>137.14856399999999</c:v>
                </c:pt>
                <c:pt idx="31">
                  <c:v>128.329733</c:v>
                </c:pt>
                <c:pt idx="32">
                  <c:v>127.90161999999999</c:v>
                </c:pt>
                <c:pt idx="33">
                  <c:v>132.05787000000001</c:v>
                </c:pt>
                <c:pt idx="34">
                  <c:v>134.522154</c:v>
                </c:pt>
                <c:pt idx="35">
                  <c:v>131.43067300000001</c:v>
                </c:pt>
                <c:pt idx="36">
                  <c:v>123.70493999999999</c:v>
                </c:pt>
                <c:pt idx="37">
                  <c:v>107.697982</c:v>
                </c:pt>
                <c:pt idx="38">
                  <c:v>109.613539</c:v>
                </c:pt>
                <c:pt idx="39">
                  <c:v>115.50493</c:v>
                </c:pt>
                <c:pt idx="40">
                  <c:v>117.93173899999999</c:v>
                </c:pt>
                <c:pt idx="41">
                  <c:v>108.678173</c:v>
                </c:pt>
                <c:pt idx="42">
                  <c:v>94.974288000000001</c:v>
                </c:pt>
                <c:pt idx="43">
                  <c:v>81.761792</c:v>
                </c:pt>
                <c:pt idx="44">
                  <c:v>77.475972999999996</c:v>
                </c:pt>
                <c:pt idx="45">
                  <c:v>81.879538999999994</c:v>
                </c:pt>
                <c:pt idx="46">
                  <c:v>89.191877000000005</c:v>
                </c:pt>
                <c:pt idx="47">
                  <c:v>91.884252000000004</c:v>
                </c:pt>
                <c:pt idx="48">
                  <c:v>84.522165000000001</c:v>
                </c:pt>
                <c:pt idx="49">
                  <c:v>81.089270999999997</c:v>
                </c:pt>
                <c:pt idx="50">
                  <c:v>86.304034999999999</c:v>
                </c:pt>
                <c:pt idx="51">
                  <c:v>91.040986000000004</c:v>
                </c:pt>
                <c:pt idx="52">
                  <c:v>93.077398000000002</c:v>
                </c:pt>
                <c:pt idx="53">
                  <c:v>87.318875000000006</c:v>
                </c:pt>
                <c:pt idx="54">
                  <c:v>79.740561</c:v>
                </c:pt>
                <c:pt idx="55">
                  <c:v>76.214230999999998</c:v>
                </c:pt>
                <c:pt idx="56">
                  <c:v>80.088742999999994</c:v>
                </c:pt>
                <c:pt idx="57">
                  <c:v>88.100316000000007</c:v>
                </c:pt>
                <c:pt idx="58">
                  <c:v>94.006990000000002</c:v>
                </c:pt>
                <c:pt idx="59">
                  <c:v>89.962925999999996</c:v>
                </c:pt>
                <c:pt idx="60">
                  <c:v>94.106684000000001</c:v>
                </c:pt>
                <c:pt idx="61">
                  <c:v>100.488197</c:v>
                </c:pt>
                <c:pt idx="62">
                  <c:v>110.072836</c:v>
                </c:pt>
                <c:pt idx="63">
                  <c:v>119.082322</c:v>
                </c:pt>
                <c:pt idx="64">
                  <c:v>127.529056</c:v>
                </c:pt>
                <c:pt idx="65">
                  <c:v>129.16009299999999</c:v>
                </c:pt>
                <c:pt idx="66">
                  <c:v>124.1401</c:v>
                </c:pt>
                <c:pt idx="67">
                  <c:v>122.8702</c:v>
                </c:pt>
                <c:pt idx="68">
                  <c:v>127.4975</c:v>
                </c:pt>
                <c:pt idx="69">
                  <c:v>141.75559999999999</c:v>
                </c:pt>
                <c:pt idx="70">
                  <c:v>152.53870000000001</c:v>
                </c:pt>
                <c:pt idx="71">
                  <c:v>149.5044</c:v>
                </c:pt>
                <c:pt idx="72">
                  <c:v>145.14850000000001</c:v>
                </c:pt>
                <c:pt idx="73">
                  <c:v>142.8931</c:v>
                </c:pt>
                <c:pt idx="74">
                  <c:v>149.26230000000001</c:v>
                </c:pt>
                <c:pt idx="75">
                  <c:v>155.2972</c:v>
                </c:pt>
                <c:pt idx="76">
                  <c:v>159.05959999999999</c:v>
                </c:pt>
                <c:pt idx="77">
                  <c:v>151.24189999999999</c:v>
                </c:pt>
                <c:pt idx="78">
                  <c:v>138.72329999999999</c:v>
                </c:pt>
                <c:pt idx="79">
                  <c:v>128.84950000000001</c:v>
                </c:pt>
                <c:pt idx="80">
                  <c:v>127.4374</c:v>
                </c:pt>
                <c:pt idx="81">
                  <c:v>132.83779999999999</c:v>
                </c:pt>
                <c:pt idx="82">
                  <c:v>135.68279999999999</c:v>
                </c:pt>
                <c:pt idx="83">
                  <c:v>128.25460000000001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6-44ED-B42C-343C41BF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079552"/>
        <c:axId val="-975076832"/>
      </c:lineChart>
      <c:scatterChart>
        <c:scatterStyle val="lineMarker"/>
        <c:varyColors val="0"/>
        <c:ser>
          <c:idx val="3"/>
          <c:order val="3"/>
          <c:tx>
            <c:strRef>
              <c:f>'34'!$B$116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16-44ED-B42C-343C41BF7494}"/>
                </c:ext>
              </c:extLst>
            </c:dLbl>
            <c:dLbl>
              <c:idx val="1"/>
              <c:layout>
                <c:manualLayout>
                  <c:x val="4.440359589197692E-3"/>
                  <c:y val="3.16462701198494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16-44ED-B42C-343C41BF74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'34'!$A$117:$A$118</c:f>
              <c:numCache>
                <c:formatCode>0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xVal>
          <c:yVal>
            <c:numRef>
              <c:f>'34'!$B$117:$B$118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16-44ED-B42C-343C41BF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086080"/>
        <c:axId val="-975071936"/>
      </c:scatterChart>
      <c:dateAx>
        <c:axId val="-9750795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 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975076832"/>
        <c:crosses val="autoZero"/>
        <c:auto val="0"/>
        <c:lblOffset val="100"/>
        <c:baseTimeUnit val="months"/>
        <c:majorUnit val="12"/>
        <c:majorTimeUnit val="months"/>
        <c:minorUnit val="12"/>
        <c:minorTimeUnit val="months"/>
      </c:dateAx>
      <c:valAx>
        <c:axId val="-975076832"/>
        <c:scaling>
          <c:orientation val="minMax"/>
          <c:max val="2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-975079552"/>
        <c:crosses val="autoZero"/>
        <c:crossBetween val="between"/>
        <c:majorUnit val="25"/>
      </c:valAx>
      <c:valAx>
        <c:axId val="-975086080"/>
        <c:scaling>
          <c:orientation val="minMax"/>
          <c:max val="84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975071936"/>
        <c:crosses val="max"/>
        <c:crossBetween val="midCat"/>
      </c:valAx>
      <c:valAx>
        <c:axId val="-9750719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7508608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aseline="0"/>
            </a:pPr>
            <a:r>
              <a:rPr lang="en-US" sz="1000" b="1" baseline="0"/>
              <a:t>Components of annual change</a:t>
            </a:r>
          </a:p>
          <a:p>
            <a:pPr algn="l">
              <a:defRPr baseline="0"/>
            </a:pPr>
            <a:r>
              <a:rPr lang="en-US" sz="1000" b="0" baseline="0"/>
              <a:t>quadrillion British thermal units </a:t>
            </a:r>
          </a:p>
        </c:rich>
      </c:tx>
      <c:layout>
        <c:manualLayout>
          <c:xMode val="edge"/>
          <c:yMode val="edge"/>
          <c:x val="8.8725351021664706E-3"/>
          <c:y val="7.740435448753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34021646470132"/>
          <c:y val="0.12328104569037031"/>
          <c:w val="0.57258999325754667"/>
          <c:h val="0.62191269354004686"/>
        </c:manualLayout>
      </c:layout>
      <c:barChart>
        <c:barDir val="col"/>
        <c:grouping val="stacked"/>
        <c:varyColors val="0"/>
        <c:ser>
          <c:idx val="1"/>
          <c:order val="0"/>
          <c:tx>
            <c:v>Wood biomass</c:v>
          </c:tx>
          <c:spPr>
            <a:solidFill>
              <a:schemeClr val="accent2"/>
            </a:solidFill>
          </c:spPr>
          <c:invertIfNegative val="0"/>
          <c:cat>
            <c:numRef>
              <c:f>'35'!$I$26:$L$26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'35'!$I$28:$L$28</c:f>
              <c:numCache>
                <c:formatCode>0.000</c:formatCode>
                <c:ptCount val="4"/>
                <c:pt idx="0">
                  <c:v>1.9824084999999991E-2</c:v>
                </c:pt>
                <c:pt idx="1">
                  <c:v>-5.4770939999999602E-3</c:v>
                </c:pt>
                <c:pt idx="2">
                  <c:v>-1.1871508999999891E-2</c:v>
                </c:pt>
                <c:pt idx="3">
                  <c:v>9.1059690999999887E-2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C-44CA-80A1-FEC5477E32E1}"/>
            </c:ext>
          </c:extLst>
        </c:ser>
        <c:ser>
          <c:idx val="4"/>
          <c:order val="1"/>
          <c:tx>
            <c:v>Other biomass</c:v>
          </c:tx>
          <c:spPr>
            <a:solidFill>
              <a:schemeClr val="accent6"/>
            </a:solidFill>
          </c:spPr>
          <c:invertIfNegative val="0"/>
          <c:cat>
            <c:numRef>
              <c:f>'35'!$I$26:$L$26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'35'!$I$31:$L$31</c:f>
              <c:numCache>
                <c:formatCode>0.000</c:formatCode>
                <c:ptCount val="4"/>
                <c:pt idx="0">
                  <c:v>-9.4667350000000039E-3</c:v>
                </c:pt>
                <c:pt idx="1">
                  <c:v>-1.943805000000004E-2</c:v>
                </c:pt>
                <c:pt idx="2">
                  <c:v>-1.3283690999999986E-2</c:v>
                </c:pt>
                <c:pt idx="3">
                  <c:v>1.1420389999999836E-3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C-44CA-80A1-FEC5477E32E1}"/>
            </c:ext>
          </c:extLst>
        </c:ser>
        <c:ser>
          <c:idx val="5"/>
          <c:order val="2"/>
          <c:tx>
            <c:v>Geothermal</c:v>
          </c:tx>
          <c:spPr>
            <a:solidFill>
              <a:schemeClr val="accent5"/>
            </a:solidFill>
          </c:spPr>
          <c:invertIfNegative val="0"/>
          <c:cat>
            <c:numRef>
              <c:f>'35'!$I$26:$L$26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'35'!$I$32:$L$32</c:f>
              <c:numCache>
                <c:formatCode>0.000</c:formatCode>
                <c:ptCount val="4"/>
                <c:pt idx="0">
                  <c:v>1.97905000000001E-3</c:v>
                </c:pt>
                <c:pt idx="1">
                  <c:v>9.0817279999999834E-3</c:v>
                </c:pt>
                <c:pt idx="2">
                  <c:v>-1.9307616999999999E-2</c:v>
                </c:pt>
                <c:pt idx="3">
                  <c:v>-1.4403633999999998E-2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C-44CA-80A1-FEC5477E32E1}"/>
            </c:ext>
          </c:extLst>
        </c:ser>
        <c:ser>
          <c:idx val="2"/>
          <c:order val="3"/>
          <c:tx>
            <c:v>Liquid biofuels</c:v>
          </c:tx>
          <c:spPr>
            <a:solidFill>
              <a:schemeClr val="accent3"/>
            </a:solidFill>
          </c:spPr>
          <c:invertIfNegative val="0"/>
          <c:cat>
            <c:numRef>
              <c:f>'35'!$I$26:$L$26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'35'!$I$29:$L$29</c:f>
              <c:numCache>
                <c:formatCode>0.000</c:formatCode>
                <c:ptCount val="4"/>
                <c:pt idx="0">
                  <c:v>0.19185436354999963</c:v>
                </c:pt>
                <c:pt idx="1">
                  <c:v>8.9885392470000269E-2</c:v>
                </c:pt>
                <c:pt idx="2">
                  <c:v>0.20478739086999997</c:v>
                </c:pt>
                <c:pt idx="3">
                  <c:v>3.4720954710000029E-2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C-44CA-80A1-FEC5477E32E1}"/>
            </c:ext>
          </c:extLst>
        </c:ser>
        <c:ser>
          <c:idx val="0"/>
          <c:order val="4"/>
          <c:tx>
            <c:v>Hydropower</c:v>
          </c:tx>
          <c:spPr>
            <a:solidFill>
              <a:schemeClr val="accent1"/>
            </a:solidFill>
          </c:spPr>
          <c:invertIfNegative val="0"/>
          <c:cat>
            <c:numRef>
              <c:f>'35'!$I$26:$L$26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'35'!$I$27:$L$27</c:f>
              <c:numCache>
                <c:formatCode>0.000</c:formatCode>
                <c:ptCount val="4"/>
                <c:pt idx="0">
                  <c:v>-0.27597988800000017</c:v>
                </c:pt>
                <c:pt idx="1">
                  <c:v>9.2107068000000236E-2</c:v>
                </c:pt>
                <c:pt idx="2">
                  <c:v>-0.10172459400000022</c:v>
                </c:pt>
                <c:pt idx="3">
                  <c:v>0.27510297900000014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6C-44CA-80A1-FEC5477E32E1}"/>
            </c:ext>
          </c:extLst>
        </c:ser>
        <c:ser>
          <c:idx val="3"/>
          <c:order val="5"/>
          <c:tx>
            <c:v>Wind power</c:v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numRef>
              <c:f>'35'!$I$26:$L$26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'35'!$I$30:$L$30</c:f>
              <c:numCache>
                <c:formatCode>0.000</c:formatCode>
                <c:ptCount val="4"/>
                <c:pt idx="0">
                  <c:v>0.38610324960000009</c:v>
                </c:pt>
                <c:pt idx="1">
                  <c:v>0.50047461800000015</c:v>
                </c:pt>
                <c:pt idx="2">
                  <c:v>2.3128025800000174E-2</c:v>
                </c:pt>
                <c:pt idx="3">
                  <c:v>0.20841063780000013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6C-44CA-80A1-FEC5477E32E1}"/>
            </c:ext>
          </c:extLst>
        </c:ser>
        <c:ser>
          <c:idx val="6"/>
          <c:order val="6"/>
          <c:tx>
            <c:v>Solar</c:v>
          </c:tx>
          <c:spPr>
            <a:solidFill>
              <a:schemeClr val="accent4"/>
            </a:solidFill>
          </c:spPr>
          <c:invertIfNegative val="0"/>
          <c:cat>
            <c:numRef>
              <c:f>'35'!$I$26:$L$26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'35'!$I$33:$L$33</c:f>
              <c:numCache>
                <c:formatCode>0.000</c:formatCode>
                <c:ptCount val="4"/>
                <c:pt idx="0">
                  <c:v>0.30854486889999988</c:v>
                </c:pt>
                <c:pt idx="1">
                  <c:v>0.34995904780000009</c:v>
                </c:pt>
                <c:pt idx="2">
                  <c:v>0.33709517950000012</c:v>
                </c:pt>
                <c:pt idx="3">
                  <c:v>0.70248977500000009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6C-44CA-80A1-FEC5477E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975078464"/>
        <c:axId val="-975096416"/>
      </c:barChart>
      <c:lineChart>
        <c:grouping val="standard"/>
        <c:varyColors val="0"/>
        <c:ser>
          <c:idx val="8"/>
          <c:order val="8"/>
          <c:tx>
            <c:v>net change</c:v>
          </c:tx>
          <c:spPr>
            <a:ln w="38100">
              <a:noFill/>
            </a:ln>
          </c:spPr>
          <c:marker>
            <c:symbol val="dot"/>
            <c:size val="5"/>
            <c:spPr>
              <a:solidFill>
                <a:schemeClr val="tx1"/>
              </a:solidFill>
              <a:ln w="38100" cap="rnd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1356618861983023E-2"/>
                  <c:y val="-3.2936904435020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6C-44CA-80A1-FEC5477E32E1}"/>
                </c:ext>
              </c:extLst>
            </c:dLbl>
            <c:dLbl>
              <c:idx val="1"/>
              <c:layout>
                <c:manualLayout>
                  <c:x val="-6.9480912812581702E-2"/>
                  <c:y val="-5.6101013413877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6C-44CA-80A1-FEC5477E32E1}"/>
                </c:ext>
              </c:extLst>
            </c:dLbl>
            <c:dLbl>
              <c:idx val="2"/>
              <c:layout>
                <c:manualLayout>
                  <c:x val="-8.2602045124660309E-2"/>
                  <c:y val="-2.7831530801727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 i="0" baseline="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929612840703"/>
                      <c:h val="4.98259546118611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E6C-44CA-80A1-FEC5477E32E1}"/>
                </c:ext>
              </c:extLst>
            </c:dLbl>
            <c:dLbl>
              <c:idx val="3"/>
              <c:layout>
                <c:manualLayout>
                  <c:x val="-7.4902574325101542E-2"/>
                  <c:y val="-3.5241926744259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6C-44CA-80A1-FEC5477E3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'35'!$I$26:$L$26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'35'!$I$34:$L$34</c:f>
              <c:numCache>
                <c:formatCode>0.00</c:formatCode>
                <c:ptCount val="4"/>
                <c:pt idx="0">
                  <c:v>0.62285899404999945</c:v>
                </c:pt>
                <c:pt idx="1">
                  <c:v>1.0165927102700008</c:v>
                </c:pt>
                <c:pt idx="2">
                  <c:v>0.41882318517000017</c:v>
                </c:pt>
                <c:pt idx="3">
                  <c:v>1.2985224425100004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6C-44CA-80A1-FEC5477E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078464"/>
        <c:axId val="-975096416"/>
      </c:lineChart>
      <c:scatterChart>
        <c:scatterStyle val="lineMarker"/>
        <c:varyColors val="0"/>
        <c:ser>
          <c:idx val="7"/>
          <c:order val="7"/>
          <c:tx>
            <c:strRef>
              <c:f>'35'!$B$44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6C-44CA-80A1-FEC5477E32E1}"/>
                </c:ext>
              </c:extLst>
            </c:dLbl>
            <c:dLbl>
              <c:idx val="1"/>
              <c:layout>
                <c:manualLayout>
                  <c:x val="5.0093851793290602E-2"/>
                  <c:y val="0.57123611831467191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6C-44CA-80A1-FEC5477E3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'35'!$A$45:$A$46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'35'!$B$45:$B$46</c:f>
              <c:numCache>
                <c:formatCode>0.00</c:formatCode>
                <c:ptCount val="2"/>
                <c:pt idx="0">
                  <c:v>-0.5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6C-44CA-80A1-FEC5477E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086624"/>
        <c:axId val="-975092608"/>
      </c:scatterChart>
      <c:catAx>
        <c:axId val="-9750784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96416"/>
        <c:crosses val="autoZero"/>
        <c:auto val="1"/>
        <c:lblAlgn val="ctr"/>
        <c:lblOffset val="100"/>
        <c:noMultiLvlLbl val="0"/>
      </c:catAx>
      <c:valAx>
        <c:axId val="-9750964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78464"/>
        <c:crosses val="autoZero"/>
        <c:crossBetween val="between"/>
      </c:valAx>
      <c:valAx>
        <c:axId val="-9750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975092608"/>
        <c:crosses val="autoZero"/>
        <c:crossBetween val="midCat"/>
      </c:valAx>
      <c:valAx>
        <c:axId val="-975092608"/>
        <c:scaling>
          <c:orientation val="minMax"/>
          <c:max val="1"/>
          <c:min val="0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noFill/>
          </a:ln>
        </c:spPr>
        <c:crossAx val="-975086624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/>
              <a:t>U.S. renewable energy supply</a:t>
            </a:r>
          </a:p>
          <a:p>
            <a:pPr algn="l">
              <a:defRPr/>
            </a:pPr>
            <a:r>
              <a:rPr lang="en-US" sz="1000" b="0"/>
              <a:t>quadrillion British thermal units </a:t>
            </a:r>
          </a:p>
        </c:rich>
      </c:tx>
      <c:layout>
        <c:manualLayout>
          <c:xMode val="edge"/>
          <c:yMode val="edge"/>
          <c:x val="1.4001852698614268E-2"/>
          <c:y val="3.82151276415257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57627715013885"/>
          <c:y val="0.12736878388157077"/>
          <c:w val="0.76999687765478586"/>
          <c:h val="0.61782515074971889"/>
        </c:manualLayout>
      </c:layout>
      <c:barChart>
        <c:barDir val="col"/>
        <c:grouping val="stacked"/>
        <c:varyColors val="0"/>
        <c:ser>
          <c:idx val="4"/>
          <c:order val="0"/>
          <c:tx>
            <c:v>Other biomass</c:v>
          </c:tx>
          <c:spPr>
            <a:solidFill>
              <a:schemeClr val="accent6"/>
            </a:solidFill>
          </c:spPr>
          <c:invertIfNegative val="0"/>
          <c:cat>
            <c:numRef>
              <c:f>'35'!$C$26:$G$26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'35'!$C$31:$G$31</c:f>
              <c:numCache>
                <c:formatCode>0.000</c:formatCode>
                <c:ptCount val="5"/>
                <c:pt idx="0">
                  <c:v>0.43973403700000002</c:v>
                </c:pt>
                <c:pt idx="1">
                  <c:v>0.43026730200000002</c:v>
                </c:pt>
                <c:pt idx="2">
                  <c:v>0.41082925199999998</c:v>
                </c:pt>
                <c:pt idx="3">
                  <c:v>0.39754556099999999</c:v>
                </c:pt>
                <c:pt idx="4">
                  <c:v>0.39868759999999998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9-4684-A200-3A4D7CF6463C}"/>
            </c:ext>
          </c:extLst>
        </c:ser>
        <c:ser>
          <c:idx val="1"/>
          <c:order val="1"/>
          <c:tx>
            <c:v>Wood biomass</c:v>
          </c:tx>
          <c:spPr>
            <a:solidFill>
              <a:schemeClr val="accent2"/>
            </a:solidFill>
          </c:spPr>
          <c:invertIfNegative val="0"/>
          <c:cat>
            <c:numRef>
              <c:f>'35'!$C$26:$G$26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'35'!$C$28:$G$28</c:f>
              <c:numCache>
                <c:formatCode>0.000</c:formatCode>
                <c:ptCount val="5"/>
                <c:pt idx="0">
                  <c:v>1.969603327</c:v>
                </c:pt>
                <c:pt idx="1">
                  <c:v>1.989427412</c:v>
                </c:pt>
                <c:pt idx="2">
                  <c:v>1.983950318</c:v>
                </c:pt>
                <c:pt idx="3">
                  <c:v>1.9720788090000001</c:v>
                </c:pt>
                <c:pt idx="4">
                  <c:v>2.0631385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9-4684-A200-3A4D7CF6463C}"/>
            </c:ext>
          </c:extLst>
        </c:ser>
        <c:ser>
          <c:idx val="5"/>
          <c:order val="2"/>
          <c:tx>
            <c:v>Geothermal</c:v>
          </c:tx>
          <c:spPr>
            <a:solidFill>
              <a:schemeClr val="accent5"/>
            </a:solidFill>
          </c:spPr>
          <c:invertIfNegative val="0"/>
          <c:cat>
            <c:numRef>
              <c:f>'35'!$C$26:$G$26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'35'!$C$32:$G$32</c:f>
              <c:numCache>
                <c:formatCode>0.000</c:formatCode>
                <c:ptCount val="5"/>
                <c:pt idx="0">
                  <c:v>0.202804973</c:v>
                </c:pt>
                <c:pt idx="1">
                  <c:v>0.20478402300000001</c:v>
                </c:pt>
                <c:pt idx="2">
                  <c:v>0.21386575099999999</c:v>
                </c:pt>
                <c:pt idx="3">
                  <c:v>0.19455813399999999</c:v>
                </c:pt>
                <c:pt idx="4">
                  <c:v>0.1801545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9-4684-A200-3A4D7CF6463C}"/>
            </c:ext>
          </c:extLst>
        </c:ser>
        <c:ser>
          <c:idx val="2"/>
          <c:order val="3"/>
          <c:tx>
            <c:v>Liquid biofuels</c:v>
          </c:tx>
          <c:spPr>
            <a:solidFill>
              <a:schemeClr val="accent3"/>
            </a:solidFill>
          </c:spPr>
          <c:invertIfNegative val="0"/>
          <c:cat>
            <c:numRef>
              <c:f>'35'!$C$26:$G$26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'35'!$C$29:$G$29</c:f>
              <c:numCache>
                <c:formatCode>0.000</c:formatCode>
                <c:ptCount val="5"/>
                <c:pt idx="0">
                  <c:v>2.1309193984000001</c:v>
                </c:pt>
                <c:pt idx="1">
                  <c:v>2.3227737619499997</c:v>
                </c:pt>
                <c:pt idx="2">
                  <c:v>2.41265915442</c:v>
                </c:pt>
                <c:pt idx="3">
                  <c:v>2.61744654529</c:v>
                </c:pt>
                <c:pt idx="4">
                  <c:v>2.6521675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9-4684-A200-3A4D7CF6463C}"/>
            </c:ext>
          </c:extLst>
        </c:ser>
        <c:ser>
          <c:idx val="0"/>
          <c:order val="4"/>
          <c:tx>
            <c:v>Hydropower</c:v>
          </c:tx>
          <c:spPr>
            <a:solidFill>
              <a:schemeClr val="accent1"/>
            </a:solidFill>
          </c:spPr>
          <c:invertIfNegative val="0"/>
          <c:cat>
            <c:numRef>
              <c:f>'35'!$C$26:$G$26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'35'!$C$27:$G$27</c:f>
              <c:numCache>
                <c:formatCode>0.000</c:formatCode>
                <c:ptCount val="5"/>
                <c:pt idx="0">
                  <c:v>2.5009962350000001</c:v>
                </c:pt>
                <c:pt idx="1">
                  <c:v>2.2250163469999999</c:v>
                </c:pt>
                <c:pt idx="2">
                  <c:v>2.3171234150000002</c:v>
                </c:pt>
                <c:pt idx="3">
                  <c:v>2.215398821</c:v>
                </c:pt>
                <c:pt idx="4">
                  <c:v>2.4905018000000001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9-4684-A200-3A4D7CF6463C}"/>
            </c:ext>
          </c:extLst>
        </c:ser>
        <c:ser>
          <c:idx val="3"/>
          <c:order val="5"/>
          <c:tx>
            <c:v>Wind power</c:v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numRef>
              <c:f>'35'!$C$26:$G$26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'35'!$C$30:$G$30</c:f>
              <c:numCache>
                <c:formatCode>0.000</c:formatCode>
                <c:ptCount val="5"/>
                <c:pt idx="0">
                  <c:v>2.9558196687999998</c:v>
                </c:pt>
                <c:pt idx="1">
                  <c:v>3.3419229183999999</c:v>
                </c:pt>
                <c:pt idx="2">
                  <c:v>3.8423975364</c:v>
                </c:pt>
                <c:pt idx="3">
                  <c:v>3.8655255622000002</c:v>
                </c:pt>
                <c:pt idx="4">
                  <c:v>4.0739362000000003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9-4684-A200-3A4D7CF6463C}"/>
            </c:ext>
          </c:extLst>
        </c:ser>
        <c:ser>
          <c:idx val="6"/>
          <c:order val="6"/>
          <c:tx>
            <c:v>Solar</c:v>
          </c:tx>
          <c:spPr>
            <a:solidFill>
              <a:schemeClr val="accent4"/>
            </a:solidFill>
          </c:spPr>
          <c:invertIfNegative val="0"/>
          <c:cat>
            <c:numRef>
              <c:f>'35'!$C$26:$G$26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'35'!$C$33:$G$33</c:f>
              <c:numCache>
                <c:formatCode>0.000</c:formatCode>
                <c:ptCount val="5"/>
                <c:pt idx="0">
                  <c:v>1.2113263288</c:v>
                </c:pt>
                <c:pt idx="1">
                  <c:v>1.5198711976999999</c:v>
                </c:pt>
                <c:pt idx="2">
                  <c:v>1.8698302455</c:v>
                </c:pt>
                <c:pt idx="3">
                  <c:v>2.2069254250000001</c:v>
                </c:pt>
                <c:pt idx="4">
                  <c:v>2.9094152000000002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9-4684-A200-3A4D7CF6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975085536"/>
        <c:axId val="-975101312"/>
      </c:barChart>
      <c:scatterChart>
        <c:scatterStyle val="lineMarker"/>
        <c:varyColors val="0"/>
        <c:ser>
          <c:idx val="7"/>
          <c:order val="7"/>
          <c:tx>
            <c:strRef>
              <c:f>'35'!$B$40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F9-4684-A200-3A4D7CF6463C}"/>
                </c:ext>
              </c:extLst>
            </c:dLbl>
            <c:dLbl>
              <c:idx val="1"/>
              <c:layout>
                <c:manualLayout>
                  <c:x val="1.2385221897175372E-2"/>
                  <c:y val="3.585402873966500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F9-4684-A200-3A4D7CF64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'35'!$A$41:$A$42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'35'!$B$41:$B$42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F9-4684-A200-3A4D7CF6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073024"/>
        <c:axId val="-975089344"/>
      </c:scatterChart>
      <c:catAx>
        <c:axId val="-9750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101312"/>
        <c:crosses val="autoZero"/>
        <c:auto val="1"/>
        <c:lblAlgn val="ctr"/>
        <c:lblOffset val="100"/>
        <c:noMultiLvlLbl val="0"/>
      </c:catAx>
      <c:valAx>
        <c:axId val="-97510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85536"/>
        <c:crosses val="autoZero"/>
        <c:crossBetween val="between"/>
      </c:valAx>
      <c:valAx>
        <c:axId val="-97507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975089344"/>
        <c:crosses val="autoZero"/>
        <c:crossBetween val="midCat"/>
      </c:valAx>
      <c:valAx>
        <c:axId val="-9750893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75073024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aseline="0"/>
            </a:pPr>
            <a:r>
              <a:rPr lang="en-US" sz="1000" b="1" baseline="0"/>
              <a:t>U.S. annual energy expenditures</a:t>
            </a:r>
          </a:p>
          <a:p>
            <a:pPr algn="l">
              <a:defRPr baseline="0"/>
            </a:pPr>
            <a:r>
              <a:rPr lang="en-US" sz="1000" b="0" baseline="0"/>
              <a:t>share of gross domestic product</a:t>
            </a:r>
          </a:p>
        </c:rich>
      </c:tx>
      <c:layout>
        <c:manualLayout>
          <c:xMode val="edge"/>
          <c:yMode val="edge"/>
          <c:x val="1.056494006625240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227404501266602E-2"/>
          <c:y val="0.17117395828480017"/>
          <c:w val="0.8890416746687152"/>
          <c:h val="0.62528692789140949"/>
        </c:manualLayout>
      </c:layout>
      <c:lineChart>
        <c:grouping val="standard"/>
        <c:varyColors val="0"/>
        <c:ser>
          <c:idx val="1"/>
          <c:order val="0"/>
          <c:tx>
            <c:strRef>
              <c:f>'37'!$Q$6</c:f>
              <c:strCache>
                <c:ptCount val="1"/>
                <c:pt idx="0">
                  <c:v>Energy expenditures as a share of GDP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'37'!$A$28:$A$48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'37'!$B$28:$B$48</c:f>
              <c:numCache>
                <c:formatCode>0.0%</c:formatCode>
                <c:ptCount val="21"/>
                <c:pt idx="0">
                  <c:v>7.1311571953000003E-2</c:v>
                </c:pt>
                <c:pt idx="1">
                  <c:v>8.0211763034999994E-2</c:v>
                </c:pt>
                <c:pt idx="2">
                  <c:v>8.3870755337000003E-2</c:v>
                </c:pt>
                <c:pt idx="3">
                  <c:v>8.5235326949999995E-2</c:v>
                </c:pt>
                <c:pt idx="4">
                  <c:v>9.5402216141000001E-2</c:v>
                </c:pt>
                <c:pt idx="5">
                  <c:v>7.3652528943999998E-2</c:v>
                </c:pt>
                <c:pt idx="6">
                  <c:v>8.0673506039000004E-2</c:v>
                </c:pt>
                <c:pt idx="7">
                  <c:v>8.9218739138000006E-2</c:v>
                </c:pt>
                <c:pt idx="8">
                  <c:v>8.3365517006000006E-2</c:v>
                </c:pt>
                <c:pt idx="9">
                  <c:v>8.1688405891000002E-2</c:v>
                </c:pt>
                <c:pt idx="10">
                  <c:v>7.9472626914000005E-2</c:v>
                </c:pt>
                <c:pt idx="11">
                  <c:v>6.1978241815000001E-2</c:v>
                </c:pt>
                <c:pt idx="12">
                  <c:v>5.5548257703000002E-2</c:v>
                </c:pt>
                <c:pt idx="13">
                  <c:v>5.8352692571000002E-2</c:v>
                </c:pt>
                <c:pt idx="14">
                  <c:v>6.2492436158E-2</c:v>
                </c:pt>
                <c:pt idx="15">
                  <c:v>5.6904765041999997E-2</c:v>
                </c:pt>
                <c:pt idx="16">
                  <c:v>4.6722121491000003E-2</c:v>
                </c:pt>
                <c:pt idx="17">
                  <c:v>5.6935259512999999E-2</c:v>
                </c:pt>
                <c:pt idx="18">
                  <c:v>6.859056912E-2</c:v>
                </c:pt>
                <c:pt idx="19">
                  <c:v>5.8225281163999998E-2</c:v>
                </c:pt>
                <c:pt idx="20">
                  <c:v>5.5364371981999998E-2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6-4C66-82DF-F6BF77EF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087168"/>
        <c:axId val="-975084992"/>
      </c:lineChart>
      <c:scatterChart>
        <c:scatterStyle val="lineMarker"/>
        <c:varyColors val="0"/>
        <c:ser>
          <c:idx val="0"/>
          <c:order val="1"/>
          <c:tx>
            <c:strRef>
              <c:f>'37'!$B$51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A6-4C66-82DF-F6BF77EFF6B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'37'!$A$52:$A$53</c:f>
              <c:numCache>
                <c:formatCode>General</c:formatCode>
                <c:ptCount val="2"/>
                <c:pt idx="0">
                  <c:v>19.5</c:v>
                </c:pt>
                <c:pt idx="1">
                  <c:v>19.5</c:v>
                </c:pt>
              </c:numCache>
            </c:numRef>
          </c:xVal>
          <c:yVal>
            <c:numRef>
              <c:f>'37'!$B$52:$B$53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A6-4C66-82DF-F6BF77EF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087168"/>
        <c:axId val="-975084992"/>
      </c:scatterChart>
      <c:catAx>
        <c:axId val="-9750871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84992"/>
        <c:crosses val="autoZero"/>
        <c:auto val="1"/>
        <c:lblAlgn val="ctr"/>
        <c:lblOffset val="100"/>
        <c:tickLblSkip val="2"/>
        <c:noMultiLvlLbl val="0"/>
      </c:catAx>
      <c:valAx>
        <c:axId val="-975084992"/>
        <c:scaling>
          <c:orientation val="minMax"/>
          <c:max val="0.1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9750871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480374507438971"/>
          <c:y val="0.13197287839020122"/>
          <c:w val="0.55955469977488037"/>
          <c:h val="0.61306399200099992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'38'!$B$24</c:f>
              <c:strCache>
                <c:ptCount val="1"/>
                <c:pt idx="0">
                  <c:v>2020−21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'38'!$A$31</c:f>
              <c:strCache>
                <c:ptCount val="1"/>
                <c:pt idx="0">
                  <c:v>total winter</c:v>
                </c:pt>
              </c:strCache>
            </c:strRef>
          </c:cat>
          <c:val>
            <c:numRef>
              <c:f>'38'!$B$31</c:f>
              <c:numCache>
                <c:formatCode>#,##0</c:formatCode>
                <c:ptCount val="1"/>
                <c:pt idx="0">
                  <c:v>3529.4036543999996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1-48A0-B9C7-79F66E38449F}"/>
            </c:ext>
          </c:extLst>
        </c:ser>
        <c:ser>
          <c:idx val="1"/>
          <c:order val="2"/>
          <c:tx>
            <c:strRef>
              <c:f>'38'!$C$24</c:f>
              <c:strCache>
                <c:ptCount val="1"/>
                <c:pt idx="0">
                  <c:v>2021−22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'38'!$A$31</c:f>
              <c:strCache>
                <c:ptCount val="1"/>
                <c:pt idx="0">
                  <c:v>total winter</c:v>
                </c:pt>
              </c:strCache>
            </c:strRef>
          </c:cat>
          <c:val>
            <c:numRef>
              <c:f>'38'!$C$31</c:f>
              <c:numCache>
                <c:formatCode>#,##0</c:formatCode>
                <c:ptCount val="1"/>
                <c:pt idx="0">
                  <c:v>3450.46576697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1-48A0-B9C7-79F66E38449F}"/>
            </c:ext>
          </c:extLst>
        </c:ser>
        <c:ser>
          <c:idx val="2"/>
          <c:order val="3"/>
          <c:tx>
            <c:strRef>
              <c:f>'38'!$D$24</c:f>
              <c:strCache>
                <c:ptCount val="1"/>
                <c:pt idx="0">
                  <c:v>2022−23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'38'!$A$31</c:f>
              <c:strCache>
                <c:ptCount val="1"/>
                <c:pt idx="0">
                  <c:v>total winter</c:v>
                </c:pt>
              </c:strCache>
            </c:strRef>
          </c:cat>
          <c:val>
            <c:numRef>
              <c:f>'38'!$D$31</c:f>
              <c:numCache>
                <c:formatCode>#,##0</c:formatCode>
                <c:ptCount val="1"/>
                <c:pt idx="0">
                  <c:v>3471.3530411500001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1-48A0-B9C7-79F66E38449F}"/>
            </c:ext>
          </c:extLst>
        </c:ser>
        <c:ser>
          <c:idx val="3"/>
          <c:order val="4"/>
          <c:tx>
            <c:strRef>
              <c:f>'38'!$E$24</c:f>
              <c:strCache>
                <c:ptCount val="1"/>
                <c:pt idx="0">
                  <c:v>2023−24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Ref>
              <c:f>'38'!$A$31</c:f>
              <c:strCache>
                <c:ptCount val="1"/>
                <c:pt idx="0">
                  <c:v>total winter</c:v>
                </c:pt>
              </c:strCache>
            </c:strRef>
          </c:cat>
          <c:val>
            <c:numRef>
              <c:f>'38'!$E$31</c:f>
              <c:numCache>
                <c:formatCode>#,##0</c:formatCode>
                <c:ptCount val="1"/>
                <c:pt idx="0">
                  <c:v>3464.98487583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1-48A0-B9C7-79F66E384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5084448"/>
        <c:axId val="-975072480"/>
      </c:barChart>
      <c:barChart>
        <c:barDir val="col"/>
        <c:grouping val="clustered"/>
        <c:varyColors val="0"/>
        <c:ser>
          <c:idx val="5"/>
          <c:order val="0"/>
          <c:tx>
            <c:strRef>
              <c:f>'38'!$F$24</c:f>
              <c:strCache>
                <c:ptCount val="1"/>
                <c:pt idx="0">
                  <c:v>previous 10-winter average</c:v>
                </c:pt>
              </c:strCache>
            </c:strRef>
          </c:tx>
          <c:spPr>
            <a:noFill/>
            <a:ln w="14605">
              <a:solidFill>
                <a:schemeClr val="bg2">
                  <a:lumMod val="40000"/>
                  <a:lumOff val="60000"/>
                </a:schemeClr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0.45</c:v>
                </c:pt>
              </c:numLit>
            </c:plus>
            <c:minus>
              <c:numLit>
                <c:formatCode>General</c:formatCode>
                <c:ptCount val="1"/>
                <c:pt idx="0">
                  <c:v>0.45</c:v>
                </c:pt>
              </c:numLit>
            </c:minus>
            <c:spPr>
              <a:ln w="15875">
                <a:noFill/>
              </a:ln>
            </c:spPr>
          </c:errBars>
          <c:cat>
            <c:strRef>
              <c:f>'38'!$A$31</c:f>
              <c:strCache>
                <c:ptCount val="1"/>
                <c:pt idx="0">
                  <c:v>total winter</c:v>
                </c:pt>
              </c:strCache>
            </c:strRef>
          </c:cat>
          <c:val>
            <c:numRef>
              <c:f>'38'!$F$31</c:f>
              <c:numCache>
                <c:formatCode>#,##0</c:formatCode>
                <c:ptCount val="1"/>
                <c:pt idx="0">
                  <c:v>3578.9302000000002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1-48A0-B9C7-79F66E384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-975098048"/>
        <c:axId val="-975077920"/>
      </c:barChart>
      <c:catAx>
        <c:axId val="-975084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4605">
            <a:solidFill>
              <a:schemeClr val="bg2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72480"/>
        <c:crosses val="autoZero"/>
        <c:auto val="1"/>
        <c:lblAlgn val="ctr"/>
        <c:lblOffset val="100"/>
        <c:noMultiLvlLbl val="0"/>
      </c:catAx>
      <c:valAx>
        <c:axId val="-975072480"/>
        <c:scaling>
          <c:orientation val="minMax"/>
          <c:max val="4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84448"/>
        <c:crosses val="autoZero"/>
        <c:crossBetween val="between"/>
        <c:majorUnit val="1000"/>
      </c:valAx>
      <c:valAx>
        <c:axId val="-975077920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-975098048"/>
        <c:crosses val="max"/>
        <c:crossBetween val="between"/>
      </c:valAx>
      <c:catAx>
        <c:axId val="-9750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5077920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423692493258769E-2"/>
          <c:y val="0.13521059867516561"/>
          <c:w val="0.88617482672591241"/>
          <c:h val="0.6071562929633795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'38'!$B$24</c:f>
              <c:strCache>
                <c:ptCount val="1"/>
                <c:pt idx="0">
                  <c:v>2020−21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'38'!$A$25:$A$30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'38'!$B$25:$B$30</c:f>
              <c:numCache>
                <c:formatCode>0</c:formatCode>
                <c:ptCount val="6"/>
                <c:pt idx="0">
                  <c:v>248.19635668999999</c:v>
                </c:pt>
                <c:pt idx="1">
                  <c:v>422.77985837</c:v>
                </c:pt>
                <c:pt idx="2">
                  <c:v>751.45854978</c:v>
                </c:pt>
                <c:pt idx="3">
                  <c:v>804.65600477999999</c:v>
                </c:pt>
                <c:pt idx="4">
                  <c:v>793.98062093999999</c:v>
                </c:pt>
                <c:pt idx="5">
                  <c:v>508.33226384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2-4B21-94EF-394645B17E51}"/>
            </c:ext>
          </c:extLst>
        </c:ser>
        <c:ser>
          <c:idx val="1"/>
          <c:order val="2"/>
          <c:tx>
            <c:strRef>
              <c:f>'38'!$C$24</c:f>
              <c:strCache>
                <c:ptCount val="1"/>
                <c:pt idx="0">
                  <c:v>2021−22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'38'!$A$25:$A$30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'38'!$C$25:$C$30</c:f>
              <c:numCache>
                <c:formatCode>0</c:formatCode>
                <c:ptCount val="6"/>
                <c:pt idx="0">
                  <c:v>179.99586002999999</c:v>
                </c:pt>
                <c:pt idx="1">
                  <c:v>509.44473485999998</c:v>
                </c:pt>
                <c:pt idx="2">
                  <c:v>615.73422620999997</c:v>
                </c:pt>
                <c:pt idx="3">
                  <c:v>912.37874468999996</c:v>
                </c:pt>
                <c:pt idx="4">
                  <c:v>709.19424124</c:v>
                </c:pt>
                <c:pt idx="5">
                  <c:v>523.71795994000001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2-4B21-94EF-394645B17E51}"/>
            </c:ext>
          </c:extLst>
        </c:ser>
        <c:ser>
          <c:idx val="2"/>
          <c:order val="3"/>
          <c:tx>
            <c:strRef>
              <c:f>'38'!$D$24</c:f>
              <c:strCache>
                <c:ptCount val="1"/>
                <c:pt idx="0">
                  <c:v>2022−23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'38'!$A$25:$A$30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'38'!$D$25:$D$30</c:f>
              <c:numCache>
                <c:formatCode>0</c:formatCode>
                <c:ptCount val="6"/>
                <c:pt idx="0">
                  <c:v>256.15240375000002</c:v>
                </c:pt>
                <c:pt idx="1">
                  <c:v>512.48126904000003</c:v>
                </c:pt>
                <c:pt idx="2">
                  <c:v>782.26502434999998</c:v>
                </c:pt>
                <c:pt idx="3">
                  <c:v>714.43787448</c:v>
                </c:pt>
                <c:pt idx="4">
                  <c:v>620.45017842000004</c:v>
                </c:pt>
                <c:pt idx="5">
                  <c:v>585.56629110999995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2-4B21-94EF-394645B17E51}"/>
            </c:ext>
          </c:extLst>
        </c:ser>
        <c:ser>
          <c:idx val="3"/>
          <c:order val="4"/>
          <c:tx>
            <c:strRef>
              <c:f>'38'!$E$24</c:f>
              <c:strCache>
                <c:ptCount val="1"/>
                <c:pt idx="0">
                  <c:v>2023−24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strRef>
              <c:f>'38'!$A$25:$A$30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'38'!$E$25:$E$30</c:f>
              <c:numCache>
                <c:formatCode>0</c:formatCode>
                <c:ptCount val="6"/>
                <c:pt idx="0">
                  <c:v>241.86267814000001</c:v>
                </c:pt>
                <c:pt idx="1">
                  <c:v>489.37545770999998</c:v>
                </c:pt>
                <c:pt idx="2">
                  <c:v>729.48757310999997</c:v>
                </c:pt>
                <c:pt idx="3">
                  <c:v>808.96356327000001</c:v>
                </c:pt>
                <c:pt idx="4">
                  <c:v>658.46692368000004</c:v>
                </c:pt>
                <c:pt idx="5">
                  <c:v>536.82867992000001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22-4B21-94EF-394645B17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5079008"/>
        <c:axId val="-975093696"/>
      </c:barChart>
      <c:barChart>
        <c:barDir val="col"/>
        <c:grouping val="clustered"/>
        <c:varyColors val="0"/>
        <c:ser>
          <c:idx val="5"/>
          <c:order val="0"/>
          <c:tx>
            <c:strRef>
              <c:f>'38'!$F$24</c:f>
              <c:strCache>
                <c:ptCount val="1"/>
                <c:pt idx="0">
                  <c:v>previous 10-winter average</c:v>
                </c:pt>
              </c:strCache>
            </c:strRef>
          </c:tx>
          <c:spPr>
            <a:noFill/>
            <a:ln w="14605">
              <a:solidFill>
                <a:schemeClr val="bg2">
                  <a:lumMod val="40000"/>
                  <a:lumOff val="60000"/>
                </a:schemeClr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0.45</c:v>
                </c:pt>
              </c:numLit>
            </c:plus>
            <c:minus>
              <c:numLit>
                <c:formatCode>General</c:formatCode>
                <c:ptCount val="1"/>
                <c:pt idx="0">
                  <c:v>0.45</c:v>
                </c:pt>
              </c:numLit>
            </c:minus>
            <c:spPr>
              <a:ln w="15875">
                <a:noFill/>
              </a:ln>
            </c:spPr>
          </c:errBars>
          <c:cat>
            <c:strRef>
              <c:f>'38'!$A$25:$A$30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'38'!$F$25:$F$30</c:f>
              <c:numCache>
                <c:formatCode>0</c:formatCode>
                <c:ptCount val="6"/>
                <c:pt idx="0">
                  <c:v>229.05260000000001</c:v>
                </c:pt>
                <c:pt idx="1">
                  <c:v>517.53110000000004</c:v>
                </c:pt>
                <c:pt idx="2">
                  <c:v>730.30380000000002</c:v>
                </c:pt>
                <c:pt idx="3">
                  <c:v>843.58920000000001</c:v>
                </c:pt>
                <c:pt idx="4">
                  <c:v>697.22439999999995</c:v>
                </c:pt>
                <c:pt idx="5">
                  <c:v>561.22910000000002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22-4B21-94EF-394645B17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-975083360"/>
        <c:axId val="-975075200"/>
      </c:barChart>
      <c:catAx>
        <c:axId val="-975079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4605">
            <a:solidFill>
              <a:schemeClr val="bg2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93696"/>
        <c:crosses val="autoZero"/>
        <c:auto val="1"/>
        <c:lblAlgn val="ctr"/>
        <c:lblOffset val="100"/>
        <c:noMultiLvlLbl val="0"/>
      </c:catAx>
      <c:valAx>
        <c:axId val="-97509369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79008"/>
        <c:crosses val="autoZero"/>
        <c:crossBetween val="between"/>
        <c:majorUnit val="250"/>
      </c:valAx>
      <c:valAx>
        <c:axId val="-975075200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-975083360"/>
        <c:crosses val="max"/>
        <c:crossBetween val="between"/>
      </c:valAx>
      <c:catAx>
        <c:axId val="-9750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5075200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8.9852003606673336E-2"/>
          <c:y val="0.15872764914091997"/>
          <c:w val="0.35291740066955485"/>
          <c:h val="0.2156651341996042"/>
        </c:manualLayout>
      </c:layout>
      <c:overlay val="1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5475357247012"/>
          <c:y val="0.12235439320084991"/>
          <c:w val="0.78756014873140856"/>
          <c:h val="0.7235664291963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'4'!$B$28</c:f>
              <c:strCache>
                <c:ptCount val="1"/>
                <c:pt idx="0">
                  <c:v>OPEC Countries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'4'!$I$28:$L$28</c:f>
              <c:numCache>
                <c:formatCode>0.00</c:formatCode>
                <c:ptCount val="4"/>
                <c:pt idx="0">
                  <c:v>0.97520521399999893</c:v>
                </c:pt>
                <c:pt idx="1">
                  <c:v>2.5052148279999997</c:v>
                </c:pt>
                <c:pt idx="2">
                  <c:v>-0.83789298700000359</c:v>
                </c:pt>
                <c:pt idx="3">
                  <c:v>0.42929249000000169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2-4738-B784-F195462347C0}"/>
            </c:ext>
          </c:extLst>
        </c:ser>
        <c:ser>
          <c:idx val="1"/>
          <c:order val="1"/>
          <c:tx>
            <c:strRef>
              <c:f>'4'!$B$29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'4'!$I$29:$L$29</c:f>
              <c:numCache>
                <c:formatCode>0.00</c:formatCode>
                <c:ptCount val="4"/>
                <c:pt idx="0">
                  <c:v>0.6675035947000012</c:v>
                </c:pt>
                <c:pt idx="1">
                  <c:v>1.4479729706999969</c:v>
                </c:pt>
                <c:pt idx="2">
                  <c:v>1.6200789762000021</c:v>
                </c:pt>
                <c:pt idx="3">
                  <c:v>0.83932493790000251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2-4738-B784-F195462347C0}"/>
            </c:ext>
          </c:extLst>
        </c:ser>
        <c:ser>
          <c:idx val="2"/>
          <c:order val="2"/>
          <c:tx>
            <c:strRef>
              <c:f>'4'!$B$33</c:f>
              <c:strCache>
                <c:ptCount val="1"/>
                <c:pt idx="0">
                  <c:v>Eurasia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'4'!$I$33:$L$33</c:f>
              <c:numCache>
                <c:formatCode>0.00</c:formatCode>
                <c:ptCount val="4"/>
                <c:pt idx="0">
                  <c:v>0.3139404027000019</c:v>
                </c:pt>
                <c:pt idx="1">
                  <c:v>8.502303729999916E-2</c:v>
                </c:pt>
                <c:pt idx="2">
                  <c:v>-0.18473166132999985</c:v>
                </c:pt>
                <c:pt idx="3">
                  <c:v>-3.9901151629999632E-2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2-4738-B784-F195462347C0}"/>
            </c:ext>
          </c:extLst>
        </c:ser>
        <c:ser>
          <c:idx val="3"/>
          <c:order val="3"/>
          <c:tx>
            <c:strRef>
              <c:f>'4'!$B$38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'4'!$I$38:$L$38</c:f>
              <c:numCache>
                <c:formatCode>0.00</c:formatCode>
                <c:ptCount val="4"/>
                <c:pt idx="0">
                  <c:v>-8.1619760929999785E-2</c:v>
                </c:pt>
                <c:pt idx="1">
                  <c:v>0.16525408597999913</c:v>
                </c:pt>
                <c:pt idx="2">
                  <c:v>0.32974291782999998</c:v>
                </c:pt>
                <c:pt idx="3">
                  <c:v>0.1830232625999999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2-4738-B784-F195462347C0}"/>
            </c:ext>
          </c:extLst>
        </c:ser>
        <c:ser>
          <c:idx val="4"/>
          <c:order val="4"/>
          <c:tx>
            <c:strRef>
              <c:f>'4'!$B$43</c:f>
              <c:strCache>
                <c:ptCount val="1"/>
                <c:pt idx="0">
                  <c:v>Other Non-OPEC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'4'!$I$43:$L$43</c:f>
              <c:numCache>
                <c:formatCode>0.00</c:formatCode>
                <c:ptCount val="4"/>
                <c:pt idx="0">
                  <c:v>-4.6961971470011576E-2</c:v>
                </c:pt>
                <c:pt idx="1">
                  <c:v>3.3010292020016152E-2</c:v>
                </c:pt>
                <c:pt idx="2">
                  <c:v>0.30629340029999952</c:v>
                </c:pt>
                <c:pt idx="3">
                  <c:v>0.29137865112998895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2-4738-B784-F1954623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02921920"/>
        <c:axId val="-982736256"/>
      </c:barChart>
      <c:lineChart>
        <c:grouping val="standard"/>
        <c:varyColors val="0"/>
        <c:ser>
          <c:idx val="5"/>
          <c:order val="5"/>
          <c:tx>
            <c:v>World</c:v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tx1"/>
              </a:solidFill>
              <a:ln w="38100" cap="rnd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674210341441643E-2"/>
                  <c:y val="-4.0511498562679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72-4738-B784-F195462347C0}"/>
                </c:ext>
              </c:extLst>
            </c:dLbl>
            <c:dLbl>
              <c:idx val="1"/>
              <c:layout>
                <c:manualLayout>
                  <c:x val="-6.4776299307508681E-2"/>
                  <c:y val="-3.3657201940666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72-4738-B784-F195462347C0}"/>
                </c:ext>
              </c:extLst>
            </c:dLbl>
            <c:dLbl>
              <c:idx val="2"/>
              <c:layout>
                <c:manualLayout>
                  <c:x val="-6.3898011115295833E-2"/>
                  <c:y val="-3.6254513640340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72-4738-B784-F195462347C0}"/>
                </c:ext>
              </c:extLst>
            </c:dLbl>
            <c:dLbl>
              <c:idx val="3"/>
              <c:layout>
                <c:manualLayout>
                  <c:x val="-6.9283716540752424E-2"/>
                  <c:y val="-3.2286333526491018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361242452595394E-2"/>
                      <c:h val="7.00809671518332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072-4738-B784-F195462347C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'4'!$I$44:$L$44</c:f>
              <c:numCache>
                <c:formatCode>0.00</c:formatCode>
                <c:ptCount val="4"/>
                <c:pt idx="0">
                  <c:v>1.8280674789999978</c:v>
                </c:pt>
                <c:pt idx="1">
                  <c:v>4.236475213999995</c:v>
                </c:pt>
                <c:pt idx="2">
                  <c:v>1.233490646000007</c:v>
                </c:pt>
                <c:pt idx="3">
                  <c:v>1.7031181899999979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72-4738-B784-F1954623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2921920"/>
        <c:axId val="-982736256"/>
      </c:lineChart>
      <c:scatterChart>
        <c:scatterStyle val="lineMarker"/>
        <c:varyColors val="0"/>
        <c:ser>
          <c:idx val="6"/>
          <c:order val="6"/>
          <c:tx>
            <c:strRef>
              <c:f>'4'!$B$101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flat">
                <a:solidFill>
                  <a:schemeClr val="bg1">
                    <a:lumMod val="6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72-4738-B784-F195462347C0}"/>
              </c:ext>
            </c:extLst>
          </c:dPt>
          <c:xVal>
            <c:numRef>
              <c:f>'4'!$A$102:$A$103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'4'!$B$102:$B$103</c:f>
              <c:numCache>
                <c:formatCode>0.00</c:formatCode>
                <c:ptCount val="2"/>
                <c:pt idx="0">
                  <c:v>-1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72-4738-B784-F1954623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44416"/>
        <c:axId val="-982749856"/>
      </c:scatterChart>
      <c:catAx>
        <c:axId val="-1502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82736256"/>
        <c:crosses val="autoZero"/>
        <c:auto val="1"/>
        <c:lblAlgn val="ctr"/>
        <c:lblOffset val="100"/>
        <c:noMultiLvlLbl val="0"/>
      </c:catAx>
      <c:valAx>
        <c:axId val="-9827362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502921920"/>
        <c:crosses val="autoZero"/>
        <c:crossBetween val="between"/>
      </c:valAx>
      <c:valAx>
        <c:axId val="-982749856"/>
        <c:scaling>
          <c:orientation val="minMax"/>
          <c:max val="3"/>
          <c:min val="0"/>
        </c:scaling>
        <c:delete val="0"/>
        <c:axPos val="r"/>
        <c:numFmt formatCode="0.00" sourceLinked="1"/>
        <c:majorTickMark val="none"/>
        <c:minorTickMark val="none"/>
        <c:tickLblPos val="none"/>
        <c:spPr>
          <a:noFill/>
          <a:ln w="12700" cap="flat">
            <a:solidFill>
              <a:schemeClr val="bg1">
                <a:lumMod val="85000"/>
              </a:schemeClr>
            </a:solidFill>
            <a:prstDash val="sys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82744416"/>
        <c:crosses val="max"/>
        <c:crossBetween val="midCat"/>
      </c:valAx>
      <c:valAx>
        <c:axId val="-9827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4985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89063867016623"/>
          <c:y val="0.16787434359559247"/>
          <c:w val="0.56933158355205604"/>
          <c:h val="0.60889551309089007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'39'!$B$26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'39'!$A$33</c:f>
              <c:strCache>
                <c:ptCount val="1"/>
                <c:pt idx="0">
                  <c:v>total summer</c:v>
                </c:pt>
              </c:strCache>
            </c:strRef>
          </c:cat>
          <c:val>
            <c:numRef>
              <c:f>'39'!$B$33</c:f>
              <c:numCache>
                <c:formatCode>#,##0</c:formatCode>
                <c:ptCount val="1"/>
                <c:pt idx="0">
                  <c:v>1314.6095939260001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F-417E-9611-55AE82C7532C}"/>
            </c:ext>
          </c:extLst>
        </c:ser>
        <c:ser>
          <c:idx val="1"/>
          <c:order val="2"/>
          <c:tx>
            <c:strRef>
              <c:f>'39'!$C$26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'39'!$A$33</c:f>
              <c:strCache>
                <c:ptCount val="1"/>
                <c:pt idx="0">
                  <c:v>total summer</c:v>
                </c:pt>
              </c:strCache>
            </c:strRef>
          </c:cat>
          <c:val>
            <c:numRef>
              <c:f>'39'!$C$33</c:f>
              <c:numCache>
                <c:formatCode>#,##0</c:formatCode>
                <c:ptCount val="1"/>
                <c:pt idx="0">
                  <c:v>1418.0804826629999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F-417E-9611-55AE82C7532C}"/>
            </c:ext>
          </c:extLst>
        </c:ser>
        <c:ser>
          <c:idx val="2"/>
          <c:order val="3"/>
          <c:tx>
            <c:strRef>
              <c:f>'39'!$D$26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'39'!$A$33</c:f>
              <c:strCache>
                <c:ptCount val="1"/>
                <c:pt idx="0">
                  <c:v>total summer</c:v>
                </c:pt>
              </c:strCache>
            </c:strRef>
          </c:cat>
          <c:val>
            <c:numRef>
              <c:f>'39'!$D$33</c:f>
              <c:numCache>
                <c:formatCode>#,##0</c:formatCode>
                <c:ptCount val="1"/>
                <c:pt idx="0">
                  <c:v>1308.6112997640003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F-417E-9611-55AE82C7532C}"/>
            </c:ext>
          </c:extLst>
        </c:ser>
        <c:ser>
          <c:idx val="3"/>
          <c:order val="4"/>
          <c:tx>
            <c:strRef>
              <c:f>'39'!$E$26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'39'!$A$33</c:f>
              <c:strCache>
                <c:ptCount val="1"/>
                <c:pt idx="0">
                  <c:v>total summer</c:v>
                </c:pt>
              </c:strCache>
            </c:strRef>
          </c:cat>
          <c:val>
            <c:numRef>
              <c:f>'39'!$E$33</c:f>
              <c:numCache>
                <c:formatCode>#,##0</c:formatCode>
                <c:ptCount val="1"/>
                <c:pt idx="0">
                  <c:v>1412.4275515219999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F-417E-9611-55AE82C7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5077376"/>
        <c:axId val="-975095328"/>
      </c:barChart>
      <c:barChart>
        <c:barDir val="col"/>
        <c:grouping val="clustered"/>
        <c:varyColors val="0"/>
        <c:ser>
          <c:idx val="5"/>
          <c:order val="0"/>
          <c:tx>
            <c:strRef>
              <c:f>'39'!$F$26</c:f>
              <c:strCache>
                <c:ptCount val="1"/>
                <c:pt idx="0">
                  <c:v>2013−2022 average</c:v>
                </c:pt>
              </c:strCache>
            </c:strRef>
          </c:tx>
          <c:spPr>
            <a:noFill/>
            <a:ln w="14605">
              <a:solidFill>
                <a:schemeClr val="bg2">
                  <a:lumMod val="40000"/>
                  <a:lumOff val="60000"/>
                </a:schemeClr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0.45</c:v>
                </c:pt>
              </c:numLit>
            </c:plus>
            <c:minus>
              <c:numLit>
                <c:formatCode>General</c:formatCode>
                <c:ptCount val="1"/>
                <c:pt idx="0">
                  <c:v>0.45</c:v>
                </c:pt>
              </c:numLit>
            </c:minus>
            <c:spPr>
              <a:ln w="15875">
                <a:noFill/>
              </a:ln>
            </c:spPr>
          </c:errBars>
          <c:cat>
            <c:strRef>
              <c:f>'39'!$A$33</c:f>
              <c:strCache>
                <c:ptCount val="1"/>
                <c:pt idx="0">
                  <c:v>total summer</c:v>
                </c:pt>
              </c:strCache>
            </c:strRef>
          </c:cat>
          <c:val>
            <c:numRef>
              <c:f>'39'!$F$33</c:f>
              <c:numCache>
                <c:formatCode>#,##0</c:formatCode>
                <c:ptCount val="1"/>
                <c:pt idx="0">
                  <c:v>1310.547012859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EF-417E-9611-55AE82C7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-975088800"/>
        <c:axId val="-975082816"/>
      </c:barChart>
      <c:catAx>
        <c:axId val="-97507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4605">
            <a:solidFill>
              <a:schemeClr val="bg2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95328"/>
        <c:crosses val="autoZero"/>
        <c:auto val="1"/>
        <c:lblAlgn val="ctr"/>
        <c:lblOffset val="100"/>
        <c:noMultiLvlLbl val="0"/>
      </c:catAx>
      <c:valAx>
        <c:axId val="-975095328"/>
        <c:scaling>
          <c:orientation val="minMax"/>
          <c:max val="16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77376"/>
        <c:crosses val="autoZero"/>
        <c:crossBetween val="between"/>
        <c:majorUnit val="200"/>
      </c:valAx>
      <c:valAx>
        <c:axId val="-975082816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-975088800"/>
        <c:crosses val="max"/>
        <c:crossBetween val="between"/>
      </c:valAx>
      <c:catAx>
        <c:axId val="-97508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5082816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r>
              <a:rPr lang="en-US" sz="1000" b="1"/>
              <a:t>U.S. summer cooling degree days</a:t>
            </a:r>
          </a:p>
          <a:p>
            <a:pPr algn="l">
              <a:defRPr/>
            </a:pPr>
            <a:r>
              <a:rPr lang="en-US" sz="1000" b="0"/>
              <a:t>population</a:t>
            </a:r>
            <a:r>
              <a:rPr lang="en-US" sz="1000" b="0" baseline="0"/>
              <a:t>-weighted</a:t>
            </a:r>
            <a:endParaRPr lang="en-US" sz="1000" b="0"/>
          </a:p>
        </c:rich>
      </c:tx>
      <c:layout>
        <c:manualLayout>
          <c:xMode val="edge"/>
          <c:yMode val="edge"/>
          <c:x val="1.4709502775567701E-2"/>
          <c:y val="1.577909270216962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80399806155704E-2"/>
          <c:y val="0.15401975046374336"/>
          <c:w val="0.90003061422009933"/>
          <c:h val="0.61710911136107982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'39'!$B$26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'39'!$B$27:$B$32</c:f>
              <c:numCache>
                <c:formatCode>0</c:formatCode>
                <c:ptCount val="6"/>
                <c:pt idx="0">
                  <c:v>36.149765606000003</c:v>
                </c:pt>
                <c:pt idx="1">
                  <c:v>100.461552</c:v>
                </c:pt>
                <c:pt idx="2">
                  <c:v>273.89820623999998</c:v>
                </c:pt>
                <c:pt idx="3">
                  <c:v>346.83362018000003</c:v>
                </c:pt>
                <c:pt idx="4">
                  <c:v>357.32434942999998</c:v>
                </c:pt>
                <c:pt idx="5">
                  <c:v>199.94210047000001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1-42F2-BC5B-43908B870B0A}"/>
            </c:ext>
          </c:extLst>
        </c:ser>
        <c:ser>
          <c:idx val="1"/>
          <c:order val="2"/>
          <c:tx>
            <c:strRef>
              <c:f>'39'!$C$26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'39'!$C$27:$C$32</c:f>
              <c:numCache>
                <c:formatCode>0</c:formatCode>
                <c:ptCount val="6"/>
                <c:pt idx="0">
                  <c:v>48.854697272999999</c:v>
                </c:pt>
                <c:pt idx="1">
                  <c:v>146.99067690000001</c:v>
                </c:pt>
                <c:pt idx="2">
                  <c:v>270.40844299000003</c:v>
                </c:pt>
                <c:pt idx="3">
                  <c:v>393.19459081000002</c:v>
                </c:pt>
                <c:pt idx="4">
                  <c:v>358.64890312</c:v>
                </c:pt>
                <c:pt idx="5">
                  <c:v>199.98317157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1-42F2-BC5B-43908B870B0A}"/>
            </c:ext>
          </c:extLst>
        </c:ser>
        <c:ser>
          <c:idx val="2"/>
          <c:order val="3"/>
          <c:tx>
            <c:strRef>
              <c:f>'39'!$D$26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'39'!$D$27:$D$32</c:f>
              <c:numCache>
                <c:formatCode>0</c:formatCode>
                <c:ptCount val="6"/>
                <c:pt idx="0">
                  <c:v>43.875029724000001</c:v>
                </c:pt>
                <c:pt idx="1">
                  <c:v>109.3448717</c:v>
                </c:pt>
                <c:pt idx="2">
                  <c:v>209.59403047000001</c:v>
                </c:pt>
                <c:pt idx="3">
                  <c:v>392.00340978000003</c:v>
                </c:pt>
                <c:pt idx="4">
                  <c:v>331.66933877999998</c:v>
                </c:pt>
                <c:pt idx="5">
                  <c:v>222.12461931000001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1-42F2-BC5B-43908B870B0A}"/>
            </c:ext>
          </c:extLst>
        </c:ser>
        <c:ser>
          <c:idx val="3"/>
          <c:order val="4"/>
          <c:tx>
            <c:strRef>
              <c:f>'39'!$E$26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'39'!$A$27:$A$32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'39'!$E$27:$E$32</c:f>
              <c:numCache>
                <c:formatCode>0</c:formatCode>
                <c:ptCount val="6"/>
                <c:pt idx="0">
                  <c:v>43.999586291999996</c:v>
                </c:pt>
                <c:pt idx="1">
                  <c:v>132.02570528999999</c:v>
                </c:pt>
                <c:pt idx="2">
                  <c:v>268.18033878</c:v>
                </c:pt>
                <c:pt idx="3">
                  <c:v>396.95055134</c:v>
                </c:pt>
                <c:pt idx="4">
                  <c:v>365.45483027</c:v>
                </c:pt>
                <c:pt idx="5">
                  <c:v>205.81653954999999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B1-42F2-BC5B-43908B87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5099680"/>
        <c:axId val="-975071392"/>
      </c:barChart>
      <c:barChart>
        <c:barDir val="col"/>
        <c:grouping val="clustered"/>
        <c:varyColors val="0"/>
        <c:ser>
          <c:idx val="4"/>
          <c:order val="0"/>
          <c:tx>
            <c:strRef>
              <c:f>'39'!$F$26</c:f>
              <c:strCache>
                <c:ptCount val="1"/>
                <c:pt idx="0">
                  <c:v>2013−2022 average</c:v>
                </c:pt>
              </c:strCache>
            </c:strRef>
          </c:tx>
          <c:spPr>
            <a:noFill/>
            <a:ln w="14605">
              <a:solidFill>
                <a:schemeClr val="bg2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'39'!$F$27:$F$32</c:f>
              <c:numCache>
                <c:formatCode>0</c:formatCode>
                <c:ptCount val="6"/>
                <c:pt idx="0">
                  <c:v>42.280561978999998</c:v>
                </c:pt>
                <c:pt idx="1">
                  <c:v>119.46305781</c:v>
                </c:pt>
                <c:pt idx="2">
                  <c:v>253.77205397</c:v>
                </c:pt>
                <c:pt idx="3">
                  <c:v>360.71342915999998</c:v>
                </c:pt>
                <c:pt idx="4">
                  <c:v>330.62100994000002</c:v>
                </c:pt>
                <c:pt idx="5">
                  <c:v>203.6969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B1-42F2-BC5B-43908B87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-975081728"/>
        <c:axId val="-975094784"/>
      </c:barChart>
      <c:catAx>
        <c:axId val="-97509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4605" cap="flat" cmpd="sng" algn="ctr">
            <a:solidFill>
              <a:schemeClr val="bg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n-US"/>
          </a:p>
        </c:txPr>
        <c:crossAx val="-975071392"/>
        <c:crosses val="autoZero"/>
        <c:auto val="1"/>
        <c:lblAlgn val="ctr"/>
        <c:lblOffset val="100"/>
        <c:noMultiLvlLbl val="0"/>
      </c:catAx>
      <c:valAx>
        <c:axId val="-97507139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n-US"/>
          </a:p>
        </c:txPr>
        <c:crossAx val="-975099680"/>
        <c:crosses val="autoZero"/>
        <c:crossBetween val="between"/>
        <c:majorUnit val="50"/>
      </c:valAx>
      <c:valAx>
        <c:axId val="-97509478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n-US"/>
          </a:p>
        </c:txPr>
        <c:crossAx val="-975081728"/>
        <c:crosses val="max"/>
        <c:crossBetween val="between"/>
      </c:valAx>
      <c:catAx>
        <c:axId val="-97508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97509478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7.7129322249352983E-2"/>
          <c:y val="0.15644263217097862"/>
          <c:w val="0.3005982357240034"/>
          <c:h val="0.284968441444819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/>
              <a:t>Components of annual change</a:t>
            </a:r>
          </a:p>
          <a:p>
            <a:pPr algn="l">
              <a:defRPr/>
            </a:pPr>
            <a:r>
              <a:rPr lang="en-US" sz="1000" b="0" i="0" baseline="0">
                <a:effectLst/>
              </a:rPr>
              <a:t>million metric tons</a:t>
            </a:r>
            <a:endParaRPr lang="en-US" sz="1000" b="0">
              <a:effectLst/>
            </a:endParaRPr>
          </a:p>
        </c:rich>
      </c:tx>
      <c:layout>
        <c:manualLayout>
          <c:xMode val="edge"/>
          <c:yMode val="edge"/>
          <c:x val="8.9694984708108064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12517342654824"/>
          <c:y val="0.13137862812557108"/>
          <c:w val="0.75501504531613184"/>
          <c:h val="0.6812757335706396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'40'!$B$28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</c:spPr>
          <c:invertIfNegative val="0"/>
          <c:cat>
            <c:numRef>
              <c:f>'40'!$I$27:$L$27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'40'!$I$28:$L$28</c:f>
              <c:numCache>
                <c:formatCode>0</c:formatCode>
                <c:ptCount val="4"/>
                <c:pt idx="0">
                  <c:v>126.45517918999997</c:v>
                </c:pt>
                <c:pt idx="1">
                  <c:v>-67.952931019999937</c:v>
                </c:pt>
                <c:pt idx="2">
                  <c:v>-185.89215696999997</c:v>
                </c:pt>
                <c:pt idx="3">
                  <c:v>-22.020955410000056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7-4ACA-972C-233CE97C767E}"/>
            </c:ext>
          </c:extLst>
        </c:ser>
        <c:ser>
          <c:idx val="2"/>
          <c:order val="1"/>
          <c:tx>
            <c:strRef>
              <c:f>'40'!$B$29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'40'!$I$27:$L$27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'40'!$I$29:$L$29</c:f>
              <c:numCache>
                <c:formatCode>0</c:formatCode>
                <c:ptCount val="4"/>
                <c:pt idx="0">
                  <c:v>191.07117340000013</c:v>
                </c:pt>
                <c:pt idx="1">
                  <c:v>38.474201199999698</c:v>
                </c:pt>
                <c:pt idx="2">
                  <c:v>-16.694932399999743</c:v>
                </c:pt>
                <c:pt idx="3">
                  <c:v>-4.4761204999999791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7-4ACA-972C-233CE97C767E}"/>
            </c:ext>
          </c:extLst>
        </c:ser>
        <c:ser>
          <c:idx val="3"/>
          <c:order val="2"/>
          <c:tx>
            <c:strRef>
              <c:f>'40'!$B$30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'40'!$I$27:$L$27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'40'!$I$30:$L$30</c:f>
              <c:numCache>
                <c:formatCode>0</c:formatCode>
                <c:ptCount val="4"/>
                <c:pt idx="0">
                  <c:v>5.2993428000002041</c:v>
                </c:pt>
                <c:pt idx="1">
                  <c:v>90.506819199999882</c:v>
                </c:pt>
                <c:pt idx="2">
                  <c:v>30.282842300000084</c:v>
                </c:pt>
                <c:pt idx="3">
                  <c:v>-19.159902300000113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7-4ACA-972C-233CE97C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975093152"/>
        <c:axId val="-975088256"/>
      </c:barChart>
      <c:lineChart>
        <c:grouping val="standard"/>
        <c:varyColors val="0"/>
        <c:ser>
          <c:idx val="8"/>
          <c:order val="4"/>
          <c:tx>
            <c:v>net change</c:v>
          </c:tx>
          <c:spPr>
            <a:ln w="38100">
              <a:noFill/>
            </a:ln>
          </c:spPr>
          <c:marker>
            <c:symbol val="dot"/>
            <c:size val="5"/>
            <c:spPr>
              <a:solidFill>
                <a:schemeClr val="tx1"/>
              </a:solidFill>
              <a:ln w="38100" cap="rnd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6.4107821762554279E-2"/>
                  <c:y val="-3.5630596629508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87-4ACA-972C-233CE97C767E}"/>
                </c:ext>
              </c:extLst>
            </c:dLbl>
            <c:dLbl>
              <c:idx val="1"/>
              <c:layout>
                <c:manualLayout>
                  <c:x val="-5.1331735706949676E-2"/>
                  <c:y val="-4.2421796165489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87-4ACA-972C-233CE97C767E}"/>
                </c:ext>
              </c:extLst>
            </c:dLbl>
            <c:dLbl>
              <c:idx val="2"/>
              <c:layout>
                <c:manualLayout>
                  <c:x val="-7.1941116056145241E-2"/>
                  <c:y val="5.6716749962258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87-4ACA-972C-233CE97C767E}"/>
                </c:ext>
              </c:extLst>
            </c:dLbl>
            <c:dLbl>
              <c:idx val="3"/>
              <c:layout>
                <c:manualLayout>
                  <c:x val="-6.9456026234706938E-2"/>
                  <c:y val="4.762325496396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87-4ACA-972C-233CE97C76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'40'!$I$27:$L$27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'40'!$I$31:$L$31</c:f>
              <c:numCache>
                <c:formatCode>0</c:formatCode>
                <c:ptCount val="4"/>
                <c:pt idx="0">
                  <c:v>322.8256951000003</c:v>
                </c:pt>
                <c:pt idx="1">
                  <c:v>61.028089199999158</c:v>
                </c:pt>
                <c:pt idx="2">
                  <c:v>-172.30413539999972</c:v>
                </c:pt>
                <c:pt idx="3">
                  <c:v>-45.657220600000073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87-4ACA-972C-233CE97C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093152"/>
        <c:axId val="-975088256"/>
      </c:lineChart>
      <c:scatterChart>
        <c:scatterStyle val="lineMarker"/>
        <c:varyColors val="0"/>
        <c:ser>
          <c:idx val="7"/>
          <c:order val="3"/>
          <c:tx>
            <c:strRef>
              <c:f>'40'!$B$40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87-4ACA-972C-233CE97C767E}"/>
                </c:ext>
              </c:extLst>
            </c:dLbl>
            <c:dLbl>
              <c:idx val="1"/>
              <c:layout>
                <c:manualLayout>
                  <c:x val="3.4919908466819222E-2"/>
                  <c:y val="3.181801568446729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87-4ACA-972C-233CE97C76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'40'!$A$41:$A$42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'40'!$B$41:$B$42</c:f>
              <c:numCache>
                <c:formatCode>0.00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87-4ACA-972C-233CE97C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092064"/>
        <c:axId val="-975074656"/>
      </c:scatterChart>
      <c:catAx>
        <c:axId val="-9750931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88256"/>
        <c:crosses val="autoZero"/>
        <c:auto val="1"/>
        <c:lblAlgn val="ctr"/>
        <c:lblOffset val="100"/>
        <c:noMultiLvlLbl val="0"/>
      </c:catAx>
      <c:valAx>
        <c:axId val="-975088256"/>
        <c:scaling>
          <c:orientation val="minMax"/>
          <c:max val="400"/>
          <c:min val="-3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93152"/>
        <c:crosses val="autoZero"/>
        <c:crossBetween val="between"/>
        <c:majorUnit val="100"/>
      </c:valAx>
      <c:valAx>
        <c:axId val="-97509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975074656"/>
        <c:crosses val="autoZero"/>
        <c:crossBetween val="midCat"/>
      </c:valAx>
      <c:valAx>
        <c:axId val="-975074656"/>
        <c:scaling>
          <c:orientation val="minMax"/>
          <c:max val="1.5"/>
          <c:min val="-1.5"/>
        </c:scaling>
        <c:delete val="0"/>
        <c:axPos val="r"/>
        <c:numFmt formatCode="0.00" sourceLinked="1"/>
        <c:majorTickMark val="none"/>
        <c:minorTickMark val="none"/>
        <c:tickLblPos val="none"/>
        <c:spPr>
          <a:noFill/>
          <a:ln>
            <a:noFill/>
          </a:ln>
        </c:spPr>
        <c:crossAx val="-975092064"/>
        <c:crosses val="max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03776611256927"/>
          <c:y val="0.13548306461692292"/>
          <c:w val="0.75917286380869053"/>
          <c:h val="0.68113954505686791"/>
        </c:manualLayout>
      </c:layout>
      <c:lineChart>
        <c:grouping val="standard"/>
        <c:varyColors val="0"/>
        <c:ser>
          <c:idx val="2"/>
          <c:order val="0"/>
          <c:tx>
            <c:v>Liquid biofuels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'40'!$C$27:$G$27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'40'!$C$29:$G$29</c:f>
              <c:numCache>
                <c:formatCode>0</c:formatCode>
                <c:ptCount val="5"/>
                <c:pt idx="0">
                  <c:v>2043.5216783000001</c:v>
                </c:pt>
                <c:pt idx="1">
                  <c:v>2234.5928517000002</c:v>
                </c:pt>
                <c:pt idx="2">
                  <c:v>2273.0670528999999</c:v>
                </c:pt>
                <c:pt idx="3">
                  <c:v>2256.3721205000002</c:v>
                </c:pt>
                <c:pt idx="4">
                  <c:v>2251.8960000000002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7-46AC-972A-0CC99AAD84FD}"/>
            </c:ext>
          </c:extLst>
        </c:ser>
        <c:ser>
          <c:idx val="0"/>
          <c:order val="1"/>
          <c:tx>
            <c:strRef>
              <c:f>'40'!$B$31</c:f>
              <c:strCache>
                <c:ptCount val="1"/>
                <c:pt idx="0">
                  <c:v>Total energy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'40'!$C$27:$G$27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'40'!$C$31:$G$31</c:f>
              <c:numCache>
                <c:formatCode>0</c:formatCode>
                <c:ptCount val="5"/>
                <c:pt idx="0">
                  <c:v>4580.5152717000001</c:v>
                </c:pt>
                <c:pt idx="1">
                  <c:v>4903.3409668000004</c:v>
                </c:pt>
                <c:pt idx="2">
                  <c:v>4964.3690559999995</c:v>
                </c:pt>
                <c:pt idx="3">
                  <c:v>4792.0649205999998</c:v>
                </c:pt>
                <c:pt idx="4">
                  <c:v>4746.4076999999997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7-46AC-972A-0CC99AAD84FD}"/>
            </c:ext>
          </c:extLst>
        </c:ser>
        <c:ser>
          <c:idx val="3"/>
          <c:order val="2"/>
          <c:tx>
            <c:strRef>
              <c:f>'40'!$B$30</c:f>
              <c:strCache>
                <c:ptCount val="1"/>
                <c:pt idx="0">
                  <c:v>Natural gas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'40'!$C$27:$G$27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'40'!$C$30:$G$30</c:f>
              <c:numCache>
                <c:formatCode>0</c:formatCode>
                <c:ptCount val="5"/>
                <c:pt idx="0">
                  <c:v>1649.8228979999999</c:v>
                </c:pt>
                <c:pt idx="1">
                  <c:v>1655.1222408000001</c:v>
                </c:pt>
                <c:pt idx="2">
                  <c:v>1745.62906</c:v>
                </c:pt>
                <c:pt idx="3">
                  <c:v>1775.9119023000001</c:v>
                </c:pt>
                <c:pt idx="4">
                  <c:v>1756.752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7-46AC-972A-0CC99AAD84FD}"/>
            </c:ext>
          </c:extLst>
        </c:ser>
        <c:ser>
          <c:idx val="6"/>
          <c:order val="3"/>
          <c:tx>
            <c:strRef>
              <c:f>'40'!$B$28</c:f>
              <c:strCache>
                <c:ptCount val="1"/>
                <c:pt idx="0">
                  <c:v>Coal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'40'!$C$27:$G$27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'40'!$C$28:$G$28</c:f>
              <c:numCache>
                <c:formatCode>0</c:formatCode>
                <c:ptCount val="5"/>
                <c:pt idx="0">
                  <c:v>876.19545420999998</c:v>
                </c:pt>
                <c:pt idx="1">
                  <c:v>1002.6506333999999</c:v>
                </c:pt>
                <c:pt idx="2">
                  <c:v>934.69770238000001</c:v>
                </c:pt>
                <c:pt idx="3">
                  <c:v>748.80554541000004</c:v>
                </c:pt>
                <c:pt idx="4">
                  <c:v>726.78458999999998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7-46AC-972A-0CC99AAD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076288"/>
        <c:axId val="-975091520"/>
      </c:lineChart>
      <c:scatterChart>
        <c:scatterStyle val="lineMarker"/>
        <c:varyColors val="0"/>
        <c:ser>
          <c:idx val="7"/>
          <c:order val="4"/>
          <c:tx>
            <c:strRef>
              <c:f>'40'!$B$36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77-46AC-972A-0CC99AAD84FD}"/>
                </c:ext>
              </c:extLst>
            </c:dLbl>
            <c:dLbl>
              <c:idx val="1"/>
              <c:layout>
                <c:manualLayout>
                  <c:x val="-7.0646317951674805E-3"/>
                  <c:y val="3.565030153269186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77-46AC-972A-0CC99AAD84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'40'!$A$37:$A$38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'40'!$B$37:$B$38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77-46AC-972A-0CC99AAD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5074112"/>
        <c:axId val="-975082272"/>
      </c:scatterChart>
      <c:catAx>
        <c:axId val="-9750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91520"/>
        <c:crosses val="autoZero"/>
        <c:auto val="1"/>
        <c:lblAlgn val="ctr"/>
        <c:lblOffset val="100"/>
        <c:noMultiLvlLbl val="0"/>
      </c:catAx>
      <c:valAx>
        <c:axId val="-975091520"/>
        <c:scaling>
          <c:orientation val="minMax"/>
          <c:max val="6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975076288"/>
        <c:crosses val="autoZero"/>
        <c:crossBetween val="midCat"/>
        <c:majorUnit val="500"/>
      </c:valAx>
      <c:valAx>
        <c:axId val="-9750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975082272"/>
        <c:crosses val="autoZero"/>
        <c:crossBetween val="midCat"/>
      </c:valAx>
      <c:valAx>
        <c:axId val="-9750822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75074112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1073199183435"/>
          <c:y val="0.12353737032870891"/>
          <c:w val="0.77024095946340043"/>
          <c:h val="0.72096081739782525"/>
        </c:manualLayout>
      </c:layout>
      <c:lineChart>
        <c:grouping val="standard"/>
        <c:varyColors val="0"/>
        <c:ser>
          <c:idx val="1"/>
          <c:order val="0"/>
          <c:tx>
            <c:strRef>
              <c:f>'4'!$C$49</c:f>
              <c:strCache>
                <c:ptCount val="1"/>
                <c:pt idx="0">
                  <c:v>monthly history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'4'!$A$50:$A$97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'4'!$C$50:$C$97</c:f>
              <c:numCache>
                <c:formatCode>0.00</c:formatCode>
                <c:ptCount val="48"/>
                <c:pt idx="0">
                  <c:v>93.878931647000002</c:v>
                </c:pt>
                <c:pt idx="1">
                  <c:v>90.521174708000004</c:v>
                </c:pt>
                <c:pt idx="2">
                  <c:v>93.851361392000001</c:v>
                </c:pt>
                <c:pt idx="3">
                  <c:v>94.000310515999999</c:v>
                </c:pt>
                <c:pt idx="4">
                  <c:v>94.973873362000006</c:v>
                </c:pt>
                <c:pt idx="5">
                  <c:v>95.524638241999995</c:v>
                </c:pt>
                <c:pt idx="6">
                  <c:v>97.059190673000003</c:v>
                </c:pt>
                <c:pt idx="7">
                  <c:v>96.485390401000004</c:v>
                </c:pt>
                <c:pt idx="8">
                  <c:v>96.717146970000002</c:v>
                </c:pt>
                <c:pt idx="9">
                  <c:v>98.068264575000001</c:v>
                </c:pt>
                <c:pt idx="10">
                  <c:v>98.702643898999995</c:v>
                </c:pt>
                <c:pt idx="11">
                  <c:v>98.264879836999995</c:v>
                </c:pt>
                <c:pt idx="12">
                  <c:v>98.250712524999997</c:v>
                </c:pt>
                <c:pt idx="13">
                  <c:v>98.987370444999996</c:v>
                </c:pt>
                <c:pt idx="14">
                  <c:v>99.634329033</c:v>
                </c:pt>
                <c:pt idx="15">
                  <c:v>98.783237295000006</c:v>
                </c:pt>
                <c:pt idx="16">
                  <c:v>98.699879870999993</c:v>
                </c:pt>
                <c:pt idx="17">
                  <c:v>99.120685206000005</c:v>
                </c:pt>
                <c:pt idx="18">
                  <c:v>100.33043202</c:v>
                </c:pt>
                <c:pt idx="19">
                  <c:v>100.96216033</c:v>
                </c:pt>
                <c:pt idx="20">
                  <c:v>101.25599652</c:v>
                </c:pt>
                <c:pt idx="21">
                  <c:v>101.38780731</c:v>
                </c:pt>
                <c:pt idx="22">
                  <c:v>101.45034914</c:v>
                </c:pt>
                <c:pt idx="23">
                  <c:v>100.39057456</c:v>
                </c:pt>
                <c:pt idx="24">
                  <c:v>100.56046933</c:v>
                </c:pt>
                <c:pt idx="25">
                  <c:v>101.06797521999999</c:v>
                </c:pt>
                <c:pt idx="26">
                  <c:v>101.37820361999999</c:v>
                </c:pt>
                <c:pt idx="27">
                  <c:v>101.36863258</c:v>
                </c:pt>
                <c:pt idx="28">
                  <c:v>100.60825701</c:v>
                </c:pt>
                <c:pt idx="29">
                  <c:v>101.74234299</c:v>
                </c:pt>
                <c:pt idx="30">
                  <c:v>101.2748946</c:v>
                </c:pt>
                <c:pt idx="31">
                  <c:v>100.79076754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A-4EB2-B397-6C856643CDE4}"/>
            </c:ext>
          </c:extLst>
        </c:ser>
        <c:ser>
          <c:idx val="0"/>
          <c:order val="1"/>
          <c:tx>
            <c:strRef>
              <c:f>'4'!$D$49</c:f>
              <c:strCache>
                <c:ptCount val="1"/>
                <c:pt idx="0">
                  <c:v>monthly forecast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'4'!$A$50:$A$97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'4'!$D$50:$D$97</c:f>
              <c:numCache>
                <c:formatCode>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100.79076754</c:v>
                </c:pt>
                <c:pt idx="32">
                  <c:v>100.79246105999999</c:v>
                </c:pt>
                <c:pt idx="33">
                  <c:v>101.39075867</c:v>
                </c:pt>
                <c:pt idx="34">
                  <c:v>101.65396287999999</c:v>
                </c:pt>
                <c:pt idx="35">
                  <c:v>101.50910009</c:v>
                </c:pt>
                <c:pt idx="36">
                  <c:v>102.24542814</c:v>
                </c:pt>
                <c:pt idx="37">
                  <c:v>102.04657585</c:v>
                </c:pt>
                <c:pt idx="38">
                  <c:v>102.30056811999999</c:v>
                </c:pt>
                <c:pt idx="39">
                  <c:v>102.41072036</c:v>
                </c:pt>
                <c:pt idx="40">
                  <c:v>102.53827088</c:v>
                </c:pt>
                <c:pt idx="41">
                  <c:v>103.07916768</c:v>
                </c:pt>
                <c:pt idx="42">
                  <c:v>103.39318546</c:v>
                </c:pt>
                <c:pt idx="43">
                  <c:v>103.28424898999999</c:v>
                </c:pt>
                <c:pt idx="44">
                  <c:v>103.03436893</c:v>
                </c:pt>
                <c:pt idx="45">
                  <c:v>103.3654179</c:v>
                </c:pt>
                <c:pt idx="46">
                  <c:v>103.47552477000001</c:v>
                </c:pt>
                <c:pt idx="47">
                  <c:v>103.346594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A-4EB2-B397-6C856643CDE4}"/>
            </c:ext>
          </c:extLst>
        </c:ser>
        <c:ser>
          <c:idx val="2"/>
          <c:order val="2"/>
          <c:tx>
            <c:strRef>
              <c:f>'4'!$E$49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'4'!$E$50:$E$97</c:f>
              <c:numCache>
                <c:formatCode>0.000</c:formatCode>
                <c:ptCount val="48"/>
                <c:pt idx="1">
                  <c:v>95.670650518499997</c:v>
                </c:pt>
                <c:pt idx="2">
                  <c:v>95.670650518499997</c:v>
                </c:pt>
                <c:pt idx="3">
                  <c:v>95.670650518499997</c:v>
                </c:pt>
                <c:pt idx="4">
                  <c:v>95.670650518499997</c:v>
                </c:pt>
                <c:pt idx="5">
                  <c:v>95.670650518499997</c:v>
                </c:pt>
                <c:pt idx="6">
                  <c:v>95.670650518499997</c:v>
                </c:pt>
                <c:pt idx="7">
                  <c:v>95.670650518499997</c:v>
                </c:pt>
                <c:pt idx="8">
                  <c:v>95.670650518499997</c:v>
                </c:pt>
                <c:pt idx="9">
                  <c:v>95.670650518499997</c:v>
                </c:pt>
                <c:pt idx="10">
                  <c:v>95.670650518499997</c:v>
                </c:pt>
                <c:pt idx="13">
                  <c:v>99.937794521249998</c:v>
                </c:pt>
                <c:pt idx="14">
                  <c:v>99.937794521249998</c:v>
                </c:pt>
                <c:pt idx="15">
                  <c:v>99.937794521249998</c:v>
                </c:pt>
                <c:pt idx="16">
                  <c:v>99.937794521249998</c:v>
                </c:pt>
                <c:pt idx="17">
                  <c:v>99.937794521249998</c:v>
                </c:pt>
                <c:pt idx="18">
                  <c:v>99.937794521249998</c:v>
                </c:pt>
                <c:pt idx="19">
                  <c:v>99.937794521249998</c:v>
                </c:pt>
                <c:pt idx="20">
                  <c:v>99.937794521249998</c:v>
                </c:pt>
                <c:pt idx="21">
                  <c:v>99.937794521249998</c:v>
                </c:pt>
                <c:pt idx="22">
                  <c:v>99.937794521249998</c:v>
                </c:pt>
                <c:pt idx="25">
                  <c:v>101.17815213250002</c:v>
                </c:pt>
                <c:pt idx="26">
                  <c:v>101.17815213250002</c:v>
                </c:pt>
                <c:pt idx="27">
                  <c:v>101.17815213250002</c:v>
                </c:pt>
                <c:pt idx="28">
                  <c:v>101.17815213250002</c:v>
                </c:pt>
                <c:pt idx="29">
                  <c:v>101.17815213250002</c:v>
                </c:pt>
                <c:pt idx="30">
                  <c:v>101.17815213250002</c:v>
                </c:pt>
                <c:pt idx="31">
                  <c:v>101.17815213250002</c:v>
                </c:pt>
                <c:pt idx="32">
                  <c:v>101.17815213250002</c:v>
                </c:pt>
                <c:pt idx="33">
                  <c:v>101.17815213250002</c:v>
                </c:pt>
                <c:pt idx="34">
                  <c:v>101.17815213250002</c:v>
                </c:pt>
                <c:pt idx="37">
                  <c:v>102.87667259000001</c:v>
                </c:pt>
                <c:pt idx="38">
                  <c:v>102.87667259000001</c:v>
                </c:pt>
                <c:pt idx="39">
                  <c:v>102.87667259000001</c:v>
                </c:pt>
                <c:pt idx="40">
                  <c:v>102.87667259000001</c:v>
                </c:pt>
                <c:pt idx="41">
                  <c:v>102.87667259000001</c:v>
                </c:pt>
                <c:pt idx="42">
                  <c:v>102.87667259000001</c:v>
                </c:pt>
                <c:pt idx="43">
                  <c:v>102.87667259000001</c:v>
                </c:pt>
                <c:pt idx="44">
                  <c:v>102.87667259000001</c:v>
                </c:pt>
                <c:pt idx="45">
                  <c:v>102.87667259000001</c:v>
                </c:pt>
                <c:pt idx="46">
                  <c:v>102.87667259000001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A-4EB2-B397-6C856643C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41696"/>
        <c:axId val="-982731360"/>
      </c:lineChart>
      <c:catAx>
        <c:axId val="-9827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3136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82731360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1696"/>
        <c:crosses val="autoZero"/>
        <c:crossBetween val="midCat"/>
        <c:majorUnit val="5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1433995461045733"/>
          <c:y val="0.56314578859460751"/>
          <c:w val="0.54402850685331006"/>
          <c:h val="0.20389183170285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0927824665876"/>
          <c:y val="0.13047285379154466"/>
          <c:w val="0.80323666803211691"/>
          <c:h val="0.7208644492264612"/>
        </c:manualLayout>
      </c:layout>
      <c:barChart>
        <c:barDir val="col"/>
        <c:grouping val="stacked"/>
        <c:varyColors val="0"/>
        <c:ser>
          <c:idx val="4"/>
          <c:order val="1"/>
          <c:tx>
            <c:strRef>
              <c:f>'5'!$B$28</c:f>
              <c:strCache>
                <c:ptCount val="1"/>
                <c:pt idx="0">
                  <c:v>         Lower 48 States (excl GOM)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8575" cap="rnd">
              <a:noFill/>
              <a:round/>
            </a:ln>
            <a:effectLst/>
          </c:spPr>
          <c:invertIfNegative val="0"/>
          <c:cat>
            <c:numRef>
              <c:f>'5'!$I$25:$L$25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'5'!$I$28:$L$28</c:f>
              <c:numCache>
                <c:formatCode>0.00</c:formatCode>
                <c:ptCount val="4"/>
                <c:pt idx="0">
                  <c:v>-8.0265718599999758E-2</c:v>
                </c:pt>
                <c:pt idx="1">
                  <c:v>0.61956649310000067</c:v>
                </c:pt>
                <c:pt idx="2">
                  <c:v>0.76526158809999956</c:v>
                </c:pt>
                <c:pt idx="3">
                  <c:v>0.33719679300000038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FD7-4893-9056-658A62732A4C}"/>
            </c:ext>
          </c:extLst>
        </c:ser>
        <c:ser>
          <c:idx val="1"/>
          <c:order val="2"/>
          <c:tx>
            <c:strRef>
              <c:f>'5'!$B$26</c:f>
              <c:strCache>
                <c:ptCount val="1"/>
                <c:pt idx="0">
                  <c:v>         Alaska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'5'!$I$25:$L$25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'5'!$I$26:$L$26</c:f>
              <c:numCache>
                <c:formatCode>0.00</c:formatCode>
                <c:ptCount val="4"/>
                <c:pt idx="0">
                  <c:v>-1.035935915999997E-2</c:v>
                </c:pt>
                <c:pt idx="1">
                  <c:v>-3.1950680000003562E-5</c:v>
                </c:pt>
                <c:pt idx="2">
                  <c:v>-8.9707420499999801E-3</c:v>
                </c:pt>
                <c:pt idx="3">
                  <c:v>-1.746300352000002E-2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7-4893-9056-658A62732A4C}"/>
            </c:ext>
          </c:extLst>
        </c:ser>
        <c:ser>
          <c:idx val="2"/>
          <c:order val="3"/>
          <c:tx>
            <c:strRef>
              <c:f>'5'!$B$27</c:f>
              <c:strCache>
                <c:ptCount val="1"/>
                <c:pt idx="0">
                  <c:v>         Federal Gulf of Mexico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'5'!$I$27:$L$27</c:f>
              <c:numCache>
                <c:formatCode>0.00</c:formatCode>
                <c:ptCount val="4"/>
                <c:pt idx="0">
                  <c:v>4.00376858E-2</c:v>
                </c:pt>
                <c:pt idx="1">
                  <c:v>2.3359216400000049E-2</c:v>
                </c:pt>
                <c:pt idx="2">
                  <c:v>0.11807957160000004</c:v>
                </c:pt>
                <c:pt idx="3">
                  <c:v>5.3582941599999989E-2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7-4893-9056-658A6273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48768"/>
        <c:axId val="-982745504"/>
        <c:extLst/>
      </c:barChart>
      <c:lineChart>
        <c:grouping val="stacked"/>
        <c:varyColors val="0"/>
        <c:ser>
          <c:idx val="3"/>
          <c:order val="0"/>
          <c:tx>
            <c:strRef>
              <c:f>'5'!$B$29</c:f>
              <c:strCache>
                <c:ptCount val="1"/>
                <c:pt idx="0">
                  <c:v>total U.S. production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bg1"/>
              </a:solidFill>
              <a:ln w="38100" cap="rnd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8.5943076849432878E-2"/>
                  <c:y val="3.9941085266304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D7-4893-9056-658A62732A4C}"/>
                </c:ext>
              </c:extLst>
            </c:dLbl>
            <c:dLbl>
              <c:idx val="1"/>
              <c:layout>
                <c:manualLayout>
                  <c:x val="-7.2786789171664409E-2"/>
                  <c:y val="-4.21569239033714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D7-4893-9056-658A62732A4C}"/>
                </c:ext>
              </c:extLst>
            </c:dLbl>
            <c:dLbl>
              <c:idx val="2"/>
              <c:layout>
                <c:manualLayout>
                  <c:x val="-7.7417567231854376E-2"/>
                  <c:y val="-4.1775137788369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D7-4893-9056-658A62732A4C}"/>
                </c:ext>
              </c:extLst>
            </c:dLbl>
            <c:dLbl>
              <c:idx val="3"/>
              <c:layout>
                <c:manualLayout>
                  <c:x val="-8.1850075570888206E-2"/>
                  <c:y val="-5.6437748333882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D7-4893-9056-658A62732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'5'!$I$25:$L$25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'5'!$I$29:$L$29</c:f>
              <c:numCache>
                <c:formatCode>0.00</c:formatCode>
                <c:ptCount val="4"/>
                <c:pt idx="0">
                  <c:v>-5.0587391959999728E-2</c:v>
                </c:pt>
                <c:pt idx="1">
                  <c:v>0.64289375882000077</c:v>
                </c:pt>
                <c:pt idx="2">
                  <c:v>0.87437041764999957</c:v>
                </c:pt>
                <c:pt idx="3">
                  <c:v>0.37331673108000035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D7-4893-9056-658A6273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8768"/>
        <c:axId val="-982745504"/>
      </c:lineChart>
      <c:scatterChart>
        <c:scatterStyle val="lineMarker"/>
        <c:varyColors val="0"/>
        <c:ser>
          <c:idx val="0"/>
          <c:order val="4"/>
          <c:tx>
            <c:strRef>
              <c:f>'5'!$B$89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'5'!$A$90:$A$91</c:f>
              <c:numCache>
                <c:formatCode>0.00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'5'!$B$90:$B$91</c:f>
              <c:numCache>
                <c:formatCode>0.00</c:formatCode>
                <c:ptCount val="2"/>
                <c:pt idx="0">
                  <c:v>-2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D7-4893-9056-658A6273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58560"/>
        <c:axId val="-982737888"/>
      </c:scatterChart>
      <c:catAx>
        <c:axId val="-982748768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5504"/>
        <c:crosses val="autoZero"/>
        <c:auto val="1"/>
        <c:lblAlgn val="ctr"/>
        <c:lblOffset val="100"/>
        <c:tickLblSkip val="1"/>
        <c:noMultiLvlLbl val="0"/>
      </c:catAx>
      <c:valAx>
        <c:axId val="-982745504"/>
        <c:scaling>
          <c:orientation val="minMax"/>
          <c:max val="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8768"/>
        <c:crosses val="autoZero"/>
        <c:crossBetween val="between"/>
        <c:majorUnit val="0.2"/>
      </c:valAx>
      <c:valAx>
        <c:axId val="-982737888"/>
        <c:scaling>
          <c:orientation val="minMax"/>
          <c:max val="10"/>
          <c:min val="-2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82758560"/>
        <c:crosses val="max"/>
        <c:crossBetween val="midCat"/>
      </c:valAx>
      <c:valAx>
        <c:axId val="-982758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982737888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8110236220476"/>
          <c:y val="0.12351364789624009"/>
          <c:w val="0.79455963837853605"/>
          <c:h val="0.7368577313986352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'5'!$A$35:$A$82</c:f>
              <c:numCache>
                <c:formatCode>0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'5'!$C$35:$C$82</c:f>
              <c:numCache>
                <c:formatCode>0.00</c:formatCode>
                <c:ptCount val="48"/>
                <c:pt idx="0">
                  <c:v>11.137354</c:v>
                </c:pt>
                <c:pt idx="1">
                  <c:v>9.9159360000000003</c:v>
                </c:pt>
                <c:pt idx="2">
                  <c:v>11.351134999999999</c:v>
                </c:pt>
                <c:pt idx="3">
                  <c:v>11.317989000000001</c:v>
                </c:pt>
                <c:pt idx="4">
                  <c:v>11.389749</c:v>
                </c:pt>
                <c:pt idx="5">
                  <c:v>11.365923</c:v>
                </c:pt>
                <c:pt idx="6">
                  <c:v>11.392429</c:v>
                </c:pt>
                <c:pt idx="7">
                  <c:v>11.276332</c:v>
                </c:pt>
                <c:pt idx="8">
                  <c:v>10.921417</c:v>
                </c:pt>
                <c:pt idx="9">
                  <c:v>11.563782</c:v>
                </c:pt>
                <c:pt idx="10">
                  <c:v>11.781943999999999</c:v>
                </c:pt>
                <c:pt idx="11">
                  <c:v>11.678139</c:v>
                </c:pt>
                <c:pt idx="12">
                  <c:v>11.479767000000001</c:v>
                </c:pt>
                <c:pt idx="13">
                  <c:v>11.257889</c:v>
                </c:pt>
                <c:pt idx="14">
                  <c:v>11.806029000000001</c:v>
                </c:pt>
                <c:pt idx="15">
                  <c:v>11.769842000000001</c:v>
                </c:pt>
                <c:pt idx="16">
                  <c:v>11.734401999999999</c:v>
                </c:pt>
                <c:pt idx="17">
                  <c:v>11.800309</c:v>
                </c:pt>
                <c:pt idx="18">
                  <c:v>11.834305000000001</c:v>
                </c:pt>
                <c:pt idx="19">
                  <c:v>11.985232</c:v>
                </c:pt>
                <c:pt idx="20">
                  <c:v>12.325189999999999</c:v>
                </c:pt>
                <c:pt idx="21">
                  <c:v>12.377552</c:v>
                </c:pt>
                <c:pt idx="22">
                  <c:v>12.376018</c:v>
                </c:pt>
                <c:pt idx="23">
                  <c:v>12.138051000000001</c:v>
                </c:pt>
                <c:pt idx="24">
                  <c:v>12.568448</c:v>
                </c:pt>
                <c:pt idx="25">
                  <c:v>12.532401999999999</c:v>
                </c:pt>
                <c:pt idx="26">
                  <c:v>12.770142999999999</c:v>
                </c:pt>
                <c:pt idx="27">
                  <c:v>12.649998</c:v>
                </c:pt>
                <c:pt idx="28">
                  <c:v>12.636602</c:v>
                </c:pt>
                <c:pt idx="29">
                  <c:v>12.843786</c:v>
                </c:pt>
                <c:pt idx="30">
                  <c:v>12.841510319999999</c:v>
                </c:pt>
                <c:pt idx="31">
                  <c:v>12.906285268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8-49AA-B8DB-70717A3181F4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'5'!$A$35:$A$82</c:f>
              <c:numCache>
                <c:formatCode>0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'5'!$D$35:$D$82</c:f>
              <c:numCache>
                <c:formatCode>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12.906285268</c:v>
                </c:pt>
                <c:pt idx="32">
                  <c:v>12.83766</c:v>
                </c:pt>
                <c:pt idx="33">
                  <c:v>12.87106</c:v>
                </c:pt>
                <c:pt idx="34">
                  <c:v>12.972989999999999</c:v>
                </c:pt>
                <c:pt idx="35">
                  <c:v>12.969889999999999</c:v>
                </c:pt>
                <c:pt idx="36">
                  <c:v>13.00136</c:v>
                </c:pt>
                <c:pt idx="37">
                  <c:v>13.03716</c:v>
                </c:pt>
                <c:pt idx="38">
                  <c:v>13.05979</c:v>
                </c:pt>
                <c:pt idx="39">
                  <c:v>13.08677</c:v>
                </c:pt>
                <c:pt idx="40">
                  <c:v>13.08859</c:v>
                </c:pt>
                <c:pt idx="41">
                  <c:v>13.08921</c:v>
                </c:pt>
                <c:pt idx="42">
                  <c:v>13.113799999999999</c:v>
                </c:pt>
                <c:pt idx="43">
                  <c:v>13.17474</c:v>
                </c:pt>
                <c:pt idx="44">
                  <c:v>13.158440000000001</c:v>
                </c:pt>
                <c:pt idx="45">
                  <c:v>13.245480000000001</c:v>
                </c:pt>
                <c:pt idx="46">
                  <c:v>13.38233</c:v>
                </c:pt>
                <c:pt idx="47">
                  <c:v>13.45692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8-49AA-B8DB-70717A3181F4}"/>
            </c:ext>
          </c:extLst>
        </c:ser>
        <c:ser>
          <c:idx val="1"/>
          <c:order val="2"/>
          <c:tx>
            <c:strRef>
              <c:f>'5'!$E$34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4003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'5'!$A$35:$A$82</c:f>
              <c:numCache>
                <c:formatCode>0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'5'!$E$35:$E$82</c:f>
              <c:numCache>
                <c:formatCode>0.00</c:formatCode>
                <c:ptCount val="48"/>
                <c:pt idx="1">
                  <c:v>11.257677416666667</c:v>
                </c:pt>
                <c:pt idx="2">
                  <c:v>11.257677416666667</c:v>
                </c:pt>
                <c:pt idx="3">
                  <c:v>11.257677416666667</c:v>
                </c:pt>
                <c:pt idx="4">
                  <c:v>11.257677416666667</c:v>
                </c:pt>
                <c:pt idx="5">
                  <c:v>11.257677416666667</c:v>
                </c:pt>
                <c:pt idx="6">
                  <c:v>11.257677416666667</c:v>
                </c:pt>
                <c:pt idx="7">
                  <c:v>11.257677416666667</c:v>
                </c:pt>
                <c:pt idx="8">
                  <c:v>11.257677416666667</c:v>
                </c:pt>
                <c:pt idx="9">
                  <c:v>11.257677416666667</c:v>
                </c:pt>
                <c:pt idx="10">
                  <c:v>11.257677416666667</c:v>
                </c:pt>
                <c:pt idx="13">
                  <c:v>11.907048833333333</c:v>
                </c:pt>
                <c:pt idx="14">
                  <c:v>11.907048833333333</c:v>
                </c:pt>
                <c:pt idx="15">
                  <c:v>11.907048833333333</c:v>
                </c:pt>
                <c:pt idx="16">
                  <c:v>11.907048833333333</c:v>
                </c:pt>
                <c:pt idx="17">
                  <c:v>11.907048833333333</c:v>
                </c:pt>
                <c:pt idx="18">
                  <c:v>11.907048833333333</c:v>
                </c:pt>
                <c:pt idx="19">
                  <c:v>11.907048833333333</c:v>
                </c:pt>
                <c:pt idx="20">
                  <c:v>11.907048833333333</c:v>
                </c:pt>
                <c:pt idx="21">
                  <c:v>11.907048833333333</c:v>
                </c:pt>
                <c:pt idx="22">
                  <c:v>11.907048833333333</c:v>
                </c:pt>
                <c:pt idx="25">
                  <c:v>12.783397882333333</c:v>
                </c:pt>
                <c:pt idx="26">
                  <c:v>12.783397882333333</c:v>
                </c:pt>
                <c:pt idx="27">
                  <c:v>12.783397882333333</c:v>
                </c:pt>
                <c:pt idx="28">
                  <c:v>12.783397882333333</c:v>
                </c:pt>
                <c:pt idx="29">
                  <c:v>12.783397882333333</c:v>
                </c:pt>
                <c:pt idx="30">
                  <c:v>12.783397882333333</c:v>
                </c:pt>
                <c:pt idx="31">
                  <c:v>12.783397882333333</c:v>
                </c:pt>
                <c:pt idx="32">
                  <c:v>12.783397882333333</c:v>
                </c:pt>
                <c:pt idx="33">
                  <c:v>12.783397882333333</c:v>
                </c:pt>
                <c:pt idx="34">
                  <c:v>12.783397882333333</c:v>
                </c:pt>
                <c:pt idx="37">
                  <c:v>13.157882499999999</c:v>
                </c:pt>
                <c:pt idx="38">
                  <c:v>13.157882499999999</c:v>
                </c:pt>
                <c:pt idx="39">
                  <c:v>13.157882499999999</c:v>
                </c:pt>
                <c:pt idx="40">
                  <c:v>13.157882499999999</c:v>
                </c:pt>
                <c:pt idx="41">
                  <c:v>13.157882499999999</c:v>
                </c:pt>
                <c:pt idx="42">
                  <c:v>13.157882499999999</c:v>
                </c:pt>
                <c:pt idx="43">
                  <c:v>13.157882499999999</c:v>
                </c:pt>
                <c:pt idx="44">
                  <c:v>13.157882499999999</c:v>
                </c:pt>
                <c:pt idx="45">
                  <c:v>13.157882499999999</c:v>
                </c:pt>
                <c:pt idx="46">
                  <c:v>13.157882499999999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8-49AA-B8DB-70717A31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29184"/>
        <c:axId val="-982754208"/>
      </c:lineChart>
      <c:catAx>
        <c:axId val="-9827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420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82754208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29184"/>
        <c:crosses val="autoZero"/>
        <c:crossBetween val="midCat"/>
        <c:majorUnit val="2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423523294420505"/>
          <c:y val="0.40096436197959912"/>
          <c:w val="0.521829250510353"/>
          <c:h val="0.20531909060548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ia.gov/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chart" Target="../charts/chart33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9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105647</xdr:colOff>
      <xdr:row>0</xdr:row>
      <xdr:rowOff>47625</xdr:rowOff>
    </xdr:from>
    <xdr:to>
      <xdr:col>0</xdr:col>
      <xdr:colOff>675402</xdr:colOff>
      <xdr:row>1</xdr:row>
      <xdr:rowOff>219075</xdr:rowOff>
    </xdr:to>
    <xdr:pic>
      <xdr:nvPicPr>
        <xdr:cNvPr id="3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647" y="47625"/>
          <a:ext cx="569755" cy="450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438094</xdr:colOff>
      <xdr:row>3</xdr:row>
      <xdr:rowOff>146050</xdr:rowOff>
    </xdr:from>
    <xdr:to>
      <xdr:col>9</xdr:col>
      <xdr:colOff>13493</xdr:colOff>
      <xdr:row>23</xdr:row>
      <xdr:rowOff>107950</xdr:rowOff>
    </xdr:to>
    <xdr:grpSp>
      <xdr:nvGrpSpPr>
        <xdr:cNvPr id="9" name="Group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pSpPr/>
      </xdr:nvGrpSpPr>
      <xdr:grpSpPr>
        <a:xfrm>
          <a:off x="438094" y="660400"/>
          <a:ext cx="5792049" cy="3143250"/>
          <a:chOff x="571222" y="676275"/>
          <a:chExt cx="5522396" cy="3200400"/>
        </a:xfrm>
      </xdr:grpSpPr>
      <xdr:graphicFrame macro="">
        <xdr:nvGraphicFramePr>
          <xdr:cNvPr id="2" name="Chart 2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3350418" y="67627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aphicFramePr>
            <a:graphicFrameLocks/>
          </xdr:cNvGraphicFramePr>
        </xdr:nvGraphicFramePr>
        <xdr:xfrm>
          <a:off x="609600" y="67627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46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/>
        </xdr:nvSpPr>
        <xdr:spPr>
          <a:xfrm>
            <a:off x="571222" y="3666027"/>
            <a:ext cx="5230991" cy="18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Ins="9144" rtlCol="0" anchor="t">
            <a:noAutofit/>
          </a:bodyPr>
          <a:lstStyle/>
          <a:p>
            <a:fld id="{8FBC296C-997A-49DF-BDFB-A385FBD04365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7" name="Picture 1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6510" y="3571880"/>
            <a:ext cx="343951" cy="290756"/>
          </a:xfrm>
          <a:prstGeom prst="rect">
            <a:avLst/>
          </a:prstGeom>
        </xdr:spPr>
      </xdr:pic>
    </xdr:grpSp>
    <xdr:clientData/>
  </xdr:twoCellAnchor>
</xdr:wsDr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0.60945</cdr:x>
      <cdr:y>0.26676</cdr:y>
    </cdr:from>
    <cdr:to>
      <cdr:x>0.84904</cdr:x>
      <cdr:y>0.46021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71998" y="853728"/>
          <a:ext cx="657303" cy="619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18288" rIns="9144" bIns="18288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natural gas</a:t>
          </a:r>
        </a:p>
        <a:p xmlns:a="http://schemas.openxmlformats.org/drawingml/2006/main">
          <a:r>
            <a:rPr lang="en-US" sz="900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petroleum</a:t>
          </a:r>
        </a:p>
        <a:p xmlns:a="http://schemas.openxmlformats.org/drawingml/2006/main">
          <a:r>
            <a:rPr lang="en-US" sz="9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coal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0.1759</cdr:x>
      <cdr:y>0.1554</cdr:y>
    </cdr:from>
    <cdr:to>
      <cdr:x>0.60298</cdr:x>
      <cdr:y>0.78507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8114" y="488950"/>
          <a:ext cx="1185125" cy="1981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 energy</a:t>
          </a:r>
        </a:p>
        <a:p xmlns:a="http://schemas.openxmlformats.org/drawingml/2006/main">
          <a:endParaRPr lang="en-US" sz="9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solidFill>
              <a:schemeClr val="accent4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petroleum</a:t>
          </a:r>
        </a:p>
        <a:p xmlns:a="http://schemas.openxmlformats.org/drawingml/2006/main">
          <a:endParaRPr lang="en-US" sz="900">
            <a:solidFill>
              <a:schemeClr val="accent2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natural gas</a:t>
          </a:r>
        </a:p>
        <a:p xmlns:a="http://schemas.openxmlformats.org/drawingml/2006/main">
          <a:endParaRPr lang="en-US" sz="900" b="1">
            <a:solidFill>
              <a:schemeClr val="accen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solidFill>
              <a:schemeClr val="accent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tx1">
                  <a:lumMod val="50000"/>
                  <a:lumOff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coal</a:t>
          </a:r>
          <a:endParaRPr lang="en-US" sz="900">
            <a:solidFill>
              <a:schemeClr val="tx1">
                <a:lumMod val="50000"/>
                <a:lumOff val="5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0.9375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601516" cy="458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annual CO2 emissions by source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metric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4</xdr:row>
      <xdr:rowOff>96391</xdr:rowOff>
    </xdr:from>
    <xdr:to>
      <xdr:col>17</xdr:col>
      <xdr:colOff>419100</xdr:colOff>
      <xdr:row>46</xdr:row>
      <xdr:rowOff>138974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086" y="785820"/>
          <a:ext cx="10029371" cy="6900583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0.01302</cdr:x>
      <cdr:y>0</cdr:y>
    </cdr:from>
    <cdr:to>
      <cdr:x>0.68663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10" y="0"/>
          <a:ext cx="1847847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 eaLnBrk="0" fontAlgn="base" hangingPunct="0"/>
          <a:r>
            <a:rPr lang="en-US" sz="10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 </a:t>
          </a:r>
        </a:p>
        <a:p xmlns:a="http://schemas.openxmlformats.org/drawingml/2006/main">
          <a:pPr rtl="0" eaLnBrk="0" fontAlgn="base" hangingPunct="0"/>
          <a:r>
            <a:rPr lang="en-US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0.70961</cdr:x>
      <cdr:y>0.74213</cdr:y>
    </cdr:from>
    <cdr:to>
      <cdr:x>0.92361</cdr:x>
      <cdr:y>0.82844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5323" y="2375125"/>
          <a:ext cx="583646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  <cdr:relSizeAnchor xmlns:cdr="http://schemas.openxmlformats.org/drawingml/2006/chartDrawing">
    <cdr:from>
      <cdr:x>0.57789</cdr:x>
      <cdr:y>0.07533</cdr:y>
    </cdr:from>
    <cdr:to>
      <cdr:x>0.925</cdr:x>
      <cdr:y>0.44444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62687" y="236780"/>
          <a:ext cx="998687" cy="1160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27432" rIns="0" bIns="27432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OPEC countries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i="0" u="none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non-OPEC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accent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Eurasia</a:t>
          </a:r>
          <a:endParaRPr lang="en-US" sz="900" b="1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 North America</a:t>
          </a:r>
        </a:p>
        <a:p xmlns:a="http://schemas.openxmlformats.org/drawingml/2006/main">
          <a:r>
            <a:rPr lang="en-US" sz="900" b="1">
              <a:solidFill>
                <a:schemeClr val="accent1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Latin America</a:t>
          </a:r>
        </a:p>
        <a:p xmlns:a="http://schemas.openxmlformats.org/drawingml/2006/main">
          <a:r>
            <a:rPr lang="en-US" sz="900" b="1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other non-OPEC</a:t>
          </a:r>
        </a:p>
        <a:p xmlns:a="http://schemas.openxmlformats.org/drawingml/2006/main"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net change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0.20238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8" y="0"/>
          <a:ext cx="2576512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World crude oil and liquid fuels production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100"/>
        </a:p>
      </cdr:txBody>
    </cdr:sp>
  </cdr:relSizeAnchor>
  <cdr:relSizeAnchor xmlns:cdr="http://schemas.openxmlformats.org/drawingml/2006/chartDrawing">
    <cdr:from>
      <cdr:x>0.04067</cdr:x>
      <cdr:y>0.72525</cdr:y>
    </cdr:from>
    <cdr:to>
      <cdr:x>0.10906</cdr:x>
      <cdr:y>0.86895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5405" y="2403986"/>
          <a:ext cx="194059" cy="4763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27432" tIns="9144" rIns="27432" bIns="0" rtlCol="0">
          <a:spAutoFit/>
        </a:bodyPr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 xmlns:a="http://schemas.openxmlformats.org/drawingml/2006/main"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582659</xdr:colOff>
      <xdr:row>3</xdr:row>
      <xdr:rowOff>76201</xdr:rowOff>
    </xdr:from>
    <xdr:to>
      <xdr:col>8</xdr:col>
      <xdr:colOff>19050</xdr:colOff>
      <xdr:row>20</xdr:row>
      <xdr:rowOff>76200</xdr:rowOff>
    </xdr:to>
    <xdr:grpSp>
      <xdr:nvGrpSpPr>
        <xdr:cNvPr id="8" name="Group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582659" y="641351"/>
          <a:ext cx="5780041" cy="3130549"/>
          <a:chOff x="582746" y="657226"/>
          <a:chExt cx="5518017" cy="323834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>
            <a:graphicFrameLocks/>
          </xdr:cNvGraphicFramePr>
        </xdr:nvGraphicFramePr>
        <xdr:xfrm>
          <a:off x="3357563" y="657226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aphicFramePr>
            <a:graphicFrameLocks/>
          </xdr:cNvGraphicFramePr>
        </xdr:nvGraphicFramePr>
        <xdr:xfrm>
          <a:off x="628650" y="657253"/>
          <a:ext cx="2743201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30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/>
        </xdr:nvSpPr>
        <xdr:spPr>
          <a:xfrm>
            <a:off x="582746" y="3671472"/>
            <a:ext cx="5162839" cy="2240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Ins="9144" rtlCol="0" anchor="t">
            <a:noAutofit/>
          </a:bodyPr>
          <a:lstStyle/>
          <a:p>
            <a:fld id="{856C36CA-7021-48B5-9F35-E6F80077ABBC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5761" y="3552826"/>
            <a:ext cx="340703" cy="290755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0.00109</cdr:x>
      <cdr:y>0</cdr:y>
    </cdr:from>
    <cdr:to>
      <cdr:x>0.96151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9" y="0"/>
          <a:ext cx="2614201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0.3198</cdr:x>
      <cdr:y>0.67626</cdr:y>
    </cdr:from>
    <cdr:to>
      <cdr:x>0.81512</cdr:x>
      <cdr:y>0.87542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70462" y="2164418"/>
          <a:ext cx="1348229" cy="637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27432" tIns="27432" rIns="27432" bIns="27432" rtlCol="0"/>
        <a:lstStyle xmlns:a="http://schemas.openxmlformats.org/drawingml/2006/main"/>
        <a:p xmlns:a="http://schemas.openxmlformats.org/drawingml/2006/main">
          <a:r>
            <a:rPr lang="en-US" sz="900" b="1" baseline="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Federal Gulf  of Mexico (GOM)</a:t>
          </a:r>
        </a:p>
        <a:p xmlns:a="http://schemas.openxmlformats.org/drawingml/2006/main">
          <a:r>
            <a:rPr lang="en-US" sz="9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Lower 48 excluding GOM</a:t>
          </a:r>
        </a:p>
        <a:p xmlns:a="http://schemas.openxmlformats.org/drawingml/2006/main">
          <a:r>
            <a:rPr lang="en-US" sz="9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Alaska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0.71381</cdr:x>
      <cdr:y>0.22787</cdr:y>
    </cdr:from>
    <cdr:to>
      <cdr:x>0.96849</cdr:x>
      <cdr:y>0.31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51092" y="704999"/>
          <a:ext cx="731813" cy="25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0.00165</cdr:x>
      <cdr:y>0</cdr:y>
    </cdr:from>
    <cdr:to>
      <cdr:x>0.94089</cdr:x>
      <cdr:y>0.13352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97" y="0"/>
          <a:ext cx="2556551" cy="427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crude oil production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142875</xdr:rowOff>
    </xdr:from>
    <xdr:to>
      <xdr:col>9</xdr:col>
      <xdr:colOff>581025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absSizeAnchor xmlns:cdr="http://schemas.openxmlformats.org/drawingml/2006/chartDrawing">
    <cdr:from>
      <cdr:x>0</cdr:x>
      <cdr:y>0.90918</cdr:y>
    </cdr:from>
    <cdr:ext cx="5254624" cy="282279"/>
    <cdr:sp macro="" textlink="'6'!$B$4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892420"/>
          <a:ext cx="5254624" cy="282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E5D0D539-C7AE-4179-8BF2-B99751B2971C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Note: Black line represents 2013-2022 average (2.7 million barrels per day).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</cdr:x>
      <cdr:y>0.8493</cdr:y>
    </cdr:from>
    <cdr:ext cx="5176512" cy="227571"/>
    <cdr:sp macro="" textlink="'6'!$B$43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701925"/>
          <a:ext cx="5176512" cy="227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B3DE8DC-CA4B-42E1-A812-D82198425EB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September 2023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0.84821</cdr:x>
      <cdr:y>0.17465</cdr:y>
    </cdr:from>
    <cdr:ext cx="685483" cy="273051"/>
    <cdr:sp macro="" textlink="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64392" y="555610"/>
          <a:ext cx="685483" cy="27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forecas</a:t>
          </a:r>
          <a:r>
            <a:rPr lang="en-US" sz="900">
              <a:latin typeface="Arial" pitchFamily="34" charset="0"/>
              <a:cs typeface="Arial" pitchFamily="34" charset="0"/>
            </a:rPr>
            <a:t>t</a:t>
          </a:r>
        </a:p>
      </cdr:txBody>
    </cdr:sp>
  </cdr:absSizeAnchor>
  <cdr:relSizeAnchor xmlns:cdr="http://schemas.openxmlformats.org/drawingml/2006/chartDrawing">
    <cdr:from>
      <cdr:x>0.27044</cdr:x>
      <cdr:y>0.29948</cdr:y>
    </cdr:from>
    <cdr:to>
      <cdr:x>0.47078</cdr:x>
      <cdr:y>0.40219</cdr:y>
    </cdr:to>
    <cdr:sp macro="" textlink="'6'!$D$27">
      <cdr:nvSpPr>
        <cdr:cNvPr id="4" name="TextBox 3"/>
        <cdr:cNvSpPr txBox="1"/>
      </cdr:nvSpPr>
      <cdr:spPr>
        <a:xfrm xmlns:a="http://schemas.openxmlformats.org/drawingml/2006/main">
          <a:off x="1487152" y="952744"/>
          <a:ext cx="1101690" cy="32675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599A32C-B378-4059-B2A9-A30893E91B13}" type="TxLink">
            <a:rPr lang="en-US" sz="1000" b="0" i="0" u="none" strike="noStrike">
              <a:solidFill>
                <a:srgbClr val="000000"/>
              </a:solidFill>
              <a:effectLst/>
              <a:latin typeface="Arial"/>
              <a:ea typeface="+mn-ea"/>
              <a:cs typeface="Arial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2013-2022 average</a:t>
          </a:fld>
          <a:endParaRPr lang="en-US" sz="9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0.17596</cdr:x>
      <cdr:y>0.52663</cdr:y>
    </cdr:from>
    <cdr:to>
      <cdr:x>0.34321</cdr:x>
      <cdr:y>0.71302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9E32AB7B-8B52-FD46-07F7-E281003AAF86}"/>
            </a:ext>
          </a:extLst>
        </cdr:cNvPr>
        <cdr:cNvCxnSpPr/>
      </cdr:nvCxnSpPr>
      <cdr:spPr bwMode="auto">
        <a:xfrm xmlns:a="http://schemas.openxmlformats.org/drawingml/2006/main">
          <a:off x="962025" y="1695450"/>
          <a:ext cx="914400" cy="60007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0.37541</cdr:x>
      <cdr:y>0.36438</cdr:y>
    </cdr:from>
    <cdr:to>
      <cdr:x>0.37542</cdr:x>
      <cdr:y>0.48622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B6396F1B-4352-8023-C2A3-E386712965A4}"/>
            </a:ext>
          </a:extLst>
        </cdr:cNvPr>
        <cdr:cNvCxnSpPr/>
      </cdr:nvCxnSpPr>
      <cdr:spPr bwMode="auto">
        <a:xfrm xmlns:a="http://schemas.openxmlformats.org/drawingml/2006/main" flipH="1">
          <a:off x="2064442" y="1159214"/>
          <a:ext cx="55" cy="387616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1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0.02613</cdr:x>
      <cdr:y>0.05865</cdr:y>
    </cdr:from>
    <cdr:to>
      <cdr:x>0.19338</cdr:x>
      <cdr:y>0.34018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42875" y="190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0.93072</cdr:x>
      <cdr:y>0.90616</cdr:y>
    </cdr:from>
    <cdr:to>
      <cdr:x>0.99616</cdr:x>
      <cdr:y>0.99568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ECA61516-8296-50AA-6299-44889434A074}"/>
            </a:ext>
          </a:extLst>
        </cdr:cNvPr>
        <cdr:cNvPicPr preferRelativeResize="0"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18100" y="2882812"/>
          <a:ext cx="359905" cy="28479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0.00174</cdr:x>
      <cdr:y>0.00293</cdr:y>
    </cdr:from>
    <cdr:to>
      <cdr:x>0.96167</cdr:x>
      <cdr:y>0.17889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524" y="9525"/>
          <a:ext cx="5248275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Organization of the Petroleum Exporting Countries (OPEC) </a:t>
          </a:r>
        </a:p>
        <a:p xmlns:a="http://schemas.openxmlformats.org/drawingml/2006/main"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surplus crude oil production capacity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3</xdr:row>
      <xdr:rowOff>76200</xdr:rowOff>
    </xdr:from>
    <xdr:to>
      <xdr:col>9</xdr:col>
      <xdr:colOff>333374</xdr:colOff>
      <xdr:row>20</xdr:row>
      <xdr:rowOff>83123</xdr:rowOff>
    </xdr:to>
    <xdr:grpSp>
      <xdr:nvGrpSpPr>
        <xdr:cNvPr id="8" name="Group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pSpPr/>
      </xdr:nvGrpSpPr>
      <xdr:grpSpPr>
        <a:xfrm>
          <a:off x="736599" y="641350"/>
          <a:ext cx="5762625" cy="3137473"/>
          <a:chOff x="666750" y="666750"/>
          <a:chExt cx="5486401" cy="324542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GraphicFramePr>
            <a:graphicFrameLocks/>
          </xdr:cNvGraphicFramePr>
        </xdr:nvGraphicFramePr>
        <xdr:xfrm>
          <a:off x="3405180" y="666750"/>
          <a:ext cx="2747971" cy="31996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GraphicFramePr>
            <a:graphicFrameLocks/>
          </xdr:cNvGraphicFramePr>
        </xdr:nvGraphicFramePr>
        <xdr:xfrm>
          <a:off x="666750" y="666750"/>
          <a:ext cx="2738429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29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 txBox="1"/>
        </xdr:nvSpPr>
        <xdr:spPr>
          <a:xfrm>
            <a:off x="677961" y="3660768"/>
            <a:ext cx="5066326" cy="2514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9144" rIns="9144" bIns="9144" rtlCol="0" anchor="t">
            <a:noAutofit/>
          </a:bodyPr>
          <a:lstStyle/>
          <a:p>
            <a:fld id="{B9BCD93C-8118-4761-B865-BFECFFB03EF4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7" name="Picture 1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74725" y="3543301"/>
            <a:ext cx="338025" cy="290755"/>
          </a:xfrm>
          <a:prstGeom prst="rect">
            <a:avLst/>
          </a:prstGeom>
        </xdr:spPr>
      </xdr:pic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0.03958</cdr:x>
      <cdr:y>0</cdr:y>
    </cdr:from>
    <cdr:to>
      <cdr:x>1</cdr:x>
      <cdr:y>0.21307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576" y="0"/>
          <a:ext cx="2634624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0.57979</cdr:x>
      <cdr:y>0.23955</cdr:y>
    </cdr:from>
    <cdr:to>
      <cdr:x>1</cdr:x>
      <cdr:y>0.51976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73461" y="740986"/>
          <a:ext cx="1212862" cy="8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9144" rIns="9144" bIns="9144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world change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Organization for 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Economic 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 Cooperation and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 Development (OECD)</a:t>
          </a:r>
        </a:p>
        <a:p xmlns:a="http://schemas.openxmlformats.org/drawingml/2006/main">
          <a:r>
            <a:rPr lang="en-US" sz="9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non-OECD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baseline="0">
            <a:solidFill>
              <a:schemeClr val="accent5">
                <a:lumMod val="60000"/>
                <a:lumOff val="4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0.64325</cdr:x>
      <cdr:y>0.13613</cdr:y>
    </cdr:from>
    <cdr:to>
      <cdr:x>0.86547</cdr:x>
      <cdr:y>0.20419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56629" y="420876"/>
          <a:ext cx="641399" cy="210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9524</xdr:rowOff>
    </xdr:from>
    <xdr:to>
      <xdr:col>11</xdr:col>
      <xdr:colOff>600074</xdr:colOff>
      <xdr:row>22</xdr:row>
      <xdr:rowOff>152399</xdr:rowOff>
    </xdr:to>
    <xdr:graphicFrame macro="">
      <xdr:nvGraphicFramePr>
        <xdr:cNvPr id="478214" name="Chart 1">
          <a:extLst>
            <a:ext uri="{FF2B5EF4-FFF2-40B4-BE49-F238E27FC236}">
              <a16:creationId xmlns:a16="http://schemas.microsoft.com/office/drawing/2014/main" id="{00000000-0008-0000-0200-0000064C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127</xdr:row>
      <xdr:rowOff>9525</xdr:rowOff>
    </xdr:from>
    <xdr:to>
      <xdr:col>6</xdr:col>
      <xdr:colOff>495300</xdr:colOff>
      <xdr:row>130</xdr:row>
      <xdr:rowOff>123825</xdr:rowOff>
    </xdr:to>
    <xdr:sp macro="" textlink="">
      <xdr:nvSpPr>
        <xdr:cNvPr id="478211" name="Object 3">
          <a:extLst>
            <a:ext uri="{63B3BB69-23CF-44E3-9099-C40C66FF867C}">
              <a14:compatExt xmlns:a14="http://schemas.microsoft.com/office/drawing/2010/main" spid="_x0000_s478211"/>
            </a:ext>
            <a:ext uri="{FF2B5EF4-FFF2-40B4-BE49-F238E27FC236}">
              <a16:creationId xmlns:a16="http://schemas.microsoft.com/office/drawing/2014/main" id="{00000000-0008-0000-0200-0000034C0700}"/>
            </a:ext>
          </a:extLst>
        </xdr:cNvPr>
        <xdr:cNvSpPr/>
      </xdr:nvSpPr>
      <xdr:spPr bwMode="auto">
        <a:xfrm>
          <a:off x="609600" y="20935950"/>
          <a:ext cx="35433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sp>
    <xdr:clientData/>
  </xdr:twoCellAnchor>
  <xdr:twoCellAnchor>
    <xdr:from>
      <xdr:col>1</xdr:col>
      <xdr:colOff>9525</xdr:colOff>
      <xdr:row>132</xdr:row>
      <xdr:rowOff>9525</xdr:rowOff>
    </xdr:from>
    <xdr:to>
      <xdr:col>11</xdr:col>
      <xdr:colOff>428625</xdr:colOff>
      <xdr:row>140</xdr:row>
      <xdr:rowOff>123825</xdr:rowOff>
    </xdr:to>
    <xdr:sp macro="" textlink="">
      <xdr:nvSpPr>
        <xdr:cNvPr id="478212" name="Object 4">
          <a:extLst>
            <a:ext uri="{63B3BB69-23CF-44E3-9099-C40C66FF867C}">
              <a14:compatExt xmlns:a14="http://schemas.microsoft.com/office/drawing/2010/main" spid="_x0000_s478212"/>
            </a:ext>
            <a:ext uri="{FF2B5EF4-FFF2-40B4-BE49-F238E27FC236}">
              <a16:creationId xmlns:a16="http://schemas.microsoft.com/office/drawing/2014/main" id="{00000000-0008-0000-0200-0000044C0700}"/>
            </a:ext>
          </a:extLst>
        </xdr:cNvPr>
        <xdr:cNvSpPr/>
      </xdr:nvSpPr>
      <xdr:spPr bwMode="auto">
        <a:xfrm>
          <a:off x="619125" y="21783675"/>
          <a:ext cx="5295900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sp>
    <xdr:clientData/>
  </xdr:twoCellAnchor>
  <xdr:twoCellAnchor>
    <xdr:from>
      <xdr:col>1</xdr:col>
      <xdr:colOff>0</xdr:colOff>
      <xdr:row>127</xdr:row>
      <xdr:rowOff>9525</xdr:rowOff>
    </xdr:from>
    <xdr:to>
      <xdr:col>6</xdr:col>
      <xdr:colOff>495300</xdr:colOff>
      <xdr:row>130</xdr:row>
      <xdr:rowOff>123825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35950"/>
          <a:ext cx="35433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pic>
    <xdr:clientData/>
  </xdr:twoCellAnchor>
  <xdr:twoCellAnchor>
    <xdr:from>
      <xdr:col>1</xdr:col>
      <xdr:colOff>9525</xdr:colOff>
      <xdr:row>132</xdr:row>
      <xdr:rowOff>9525</xdr:rowOff>
    </xdr:from>
    <xdr:to>
      <xdr:col>11</xdr:col>
      <xdr:colOff>428625</xdr:colOff>
      <xdr:row>140</xdr:row>
      <xdr:rowOff>123825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1783675"/>
          <a:ext cx="5295900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0.20238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8" y="0"/>
          <a:ext cx="2576512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World liquid fuels consumption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100"/>
        </a:p>
      </cdr:txBody>
    </cdr:sp>
  </cdr:relSizeAnchor>
  <cdr:relSizeAnchor xmlns:cdr="http://schemas.openxmlformats.org/drawingml/2006/chartDrawing">
    <cdr:from>
      <cdr:x>0.06049</cdr:x>
      <cdr:y>0.76129</cdr:y>
    </cdr:from>
    <cdr:to>
      <cdr:x>0.1276</cdr:x>
      <cdr:y>0.86191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1451" y="2337820"/>
          <a:ext cx="190217" cy="3089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18288" tIns="18288" rIns="18288" bIns="0" rtlCol="0" anchor="t" anchorCtr="1">
          <a:noAutofit/>
        </a:bodyPr>
        <a:lstStyle xmlns:a="http://schemas.openxmlformats.org/drawingml/2006/main"/>
        <a:p xmlns:a="http://schemas.openxmlformats.org/drawingml/2006/main">
          <a:r>
            <a:rPr lang="en-US" sz="95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//</a:t>
          </a:r>
          <a:endParaRPr lang="en-US" sz="950" baseline="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5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</a:t>
          </a:r>
          <a:endParaRPr lang="en-US" sz="950" baseline="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5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9</xdr:col>
      <xdr:colOff>147637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565150</xdr:colOff>
      <xdr:row>17</xdr:row>
      <xdr:rowOff>50800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8705850" y="279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0.01302</cdr:x>
      <cdr:y>0</cdr:y>
    </cdr:from>
    <cdr:to>
      <cdr:x>0.68663</cdr:x>
      <cdr:y>0.16071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421" y="0"/>
          <a:ext cx="3695694" cy="514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 eaLnBrk="0" fontAlgn="base" hangingPunct="0"/>
          <a:r>
            <a:rPr lang="en-US" sz="10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Annual change in world liquid fuels consumption </a:t>
          </a:r>
          <a:endParaRPr lang="en-US" sz="1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 eaLnBrk="0" fontAlgn="base" hangingPunct="0"/>
          <a:r>
            <a:rPr lang="en-US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0.00666</cdr:x>
      <cdr:y>0.90808</cdr:y>
    </cdr:from>
    <cdr:to>
      <cdr:x>0.92094</cdr:x>
      <cdr:y>0.99091</cdr:y>
    </cdr:to>
    <cdr:sp macro="" textlink="'8'!$B$36">
      <cdr:nvSpPr>
        <cdr:cNvPr id="5" name="TextBox 1"/>
        <cdr:cNvSpPr txBox="1"/>
      </cdr:nvSpPr>
      <cdr:spPr>
        <a:xfrm xmlns:a="http://schemas.openxmlformats.org/drawingml/2006/main">
          <a:off x="38115" y="2854324"/>
          <a:ext cx="5232385" cy="260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9144" tIns="18288" rIns="9144" bIns="9144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D43F495-2CA5-439F-9BA2-6969641B9CA1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September 2023</a:t>
          </a:fld>
          <a:endParaRPr lang="en-US" sz="800"/>
        </a:p>
      </cdr:txBody>
    </cdr:sp>
  </cdr:relSizeAnchor>
  <cdr:relSizeAnchor xmlns:cdr="http://schemas.openxmlformats.org/drawingml/2006/chartDrawing">
    <cdr:from>
      <cdr:x>0.56699</cdr:x>
      <cdr:y>0.12222</cdr:y>
    </cdr:from>
    <cdr:to>
      <cdr:x>0.71789</cdr:x>
      <cdr:y>0.18485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44850" y="384175"/>
          <a:ext cx="8636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  <cdr:relSizeAnchor xmlns:cdr="http://schemas.openxmlformats.org/drawingml/2006/chartDrawing">
    <cdr:from>
      <cdr:x>0.79301</cdr:x>
      <cdr:y>0.24702</cdr:y>
    </cdr:from>
    <cdr:to>
      <cdr:x>1</cdr:x>
      <cdr:y>0.71726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324333" y="790563"/>
          <a:ext cx="1128729" cy="1504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world</a:t>
          </a:r>
        </a:p>
        <a:p xmlns:a="http://schemas.openxmlformats.org/drawingml/2006/main">
          <a:r>
            <a:rPr lang="en-US" sz="10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other non-OECD</a:t>
          </a:r>
        </a:p>
        <a:p xmlns:a="http://schemas.openxmlformats.org/drawingml/2006/main">
          <a:r>
            <a:rPr lang="en-US" sz="1000" b="1">
              <a:solidFill>
                <a:schemeClr val="accent5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Middle East</a:t>
          </a:r>
        </a:p>
        <a:p xmlns:a="http://schemas.openxmlformats.org/drawingml/2006/main">
          <a:r>
            <a:rPr lang="en-US" sz="1000" b="1">
              <a:solidFill>
                <a:schemeClr val="accent5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India</a:t>
          </a:r>
        </a:p>
        <a:p xmlns:a="http://schemas.openxmlformats.org/drawingml/2006/main">
          <a:r>
            <a:rPr lang="en-US" sz="10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China</a:t>
          </a:r>
        </a:p>
        <a:p xmlns:a="http://schemas.openxmlformats.org/drawingml/2006/main">
          <a:r>
            <a:rPr lang="en-US" sz="1000" b="1">
              <a:solidFill>
                <a:schemeClr val="tx2">
                  <a:lumMod val="25000"/>
                  <a:lumOff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other OECD</a:t>
          </a:r>
        </a:p>
        <a:p xmlns:a="http://schemas.openxmlformats.org/drawingml/2006/main">
          <a:r>
            <a:rPr lang="en-US" sz="10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United States</a:t>
          </a:r>
        </a:p>
        <a:p xmlns:a="http://schemas.openxmlformats.org/drawingml/2006/main">
          <a:endParaRPr lang="en-US" sz="1000" b="1">
            <a:solidFill>
              <a:schemeClr val="accent5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0.9303</cdr:x>
      <cdr:y>0.89275</cdr:y>
    </cdr:from>
    <cdr:to>
      <cdr:x>0.99336</cdr:x>
      <cdr:y>0.9836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BE4AD67C-FC06-2DDA-83D6-2DA7BAC3A034}"/>
            </a:ext>
          </a:extLst>
        </cdr:cNvPr>
        <cdr:cNvPicPr preferRelativeResize="0"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324053" y="2806136"/>
          <a:ext cx="360879" cy="28556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15875</xdr:rowOff>
    </xdr:from>
    <xdr:to>
      <xdr:col>9</xdr:col>
      <xdr:colOff>593725</xdr:colOff>
      <xdr:row>23</xdr:row>
      <xdr:rowOff>0</xdr:rowOff>
    </xdr:to>
    <xdr:graphicFrame macro="">
      <xdr:nvGraphicFramePr>
        <xdr:cNvPr id="504833" name="Chart 1">
          <a:extLst>
            <a:ext uri="{FF2B5EF4-FFF2-40B4-BE49-F238E27FC236}">
              <a16:creationId xmlns:a16="http://schemas.microsoft.com/office/drawing/2014/main" id="{00000000-0008-0000-0A00-000001B4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absSizeAnchor xmlns:cdr="http://schemas.openxmlformats.org/drawingml/2006/chartDrawing">
    <cdr:from>
      <cdr:x>0</cdr:x>
      <cdr:y>0.87788</cdr:y>
    </cdr:from>
    <cdr:ext cx="5146674" cy="264791"/>
    <cdr:sp macro="" textlink="'9'!$A$11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784488"/>
          <a:ext cx="5146674" cy="264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Ins="9144" rtlCol="0"/>
        <a:lstStyle xmlns:a="http://schemas.openxmlformats.org/drawingml/2006/main"/>
        <a:p xmlns:a="http://schemas.openxmlformats.org/drawingml/2006/main">
          <a:pPr algn="l"/>
          <a:fld id="{53C6BB71-5E47-4E51-A148-BAFA64B906A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Data source: U.S. Energy Information Administration, Short-Term Energy Outlook, September 2023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</cdr:x>
      <cdr:y>0.00888</cdr:y>
    </cdr:from>
    <cdr:to>
      <cdr:x>1</cdr:x>
      <cdr:y>0.20118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28166"/>
          <a:ext cx="5467350" cy="609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Organization for Economic</a:t>
          </a:r>
          <a:r>
            <a:rPr lang="en-US" sz="10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Cooperation </a:t>
          </a:r>
          <a:r>
            <a:rPr lang="en-US" sz="10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and Development (OECD)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commercial inventories of crude oil and other liquids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days of supply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0.05923</cdr:x>
      <cdr:y>0.64793</cdr:y>
    </cdr:from>
    <cdr:to>
      <cdr:x>0.59408</cdr:x>
      <cdr:y>0.72781</cdr:y>
    </cdr:to>
    <cdr:sp macro="" textlink="'9'!$A$115">
      <cdr:nvSpPr>
        <cdr:cNvPr id="5" name="TextBox 4"/>
        <cdr:cNvSpPr txBox="1"/>
      </cdr:nvSpPr>
      <cdr:spPr>
        <a:xfrm xmlns:a="http://schemas.openxmlformats.org/drawingml/2006/main">
          <a:off x="323831" y="2055121"/>
          <a:ext cx="2924212" cy="25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3F2CBBB-50D9-4CFD-A101-08263718C2B1}" type="TxLink">
            <a:rPr lang="en-US" sz="9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pPr/>
            <a:t>monthly range from Jan 2018 − Dec 2022</a:t>
          </a:fld>
          <a:endParaRPr lang="en-US" sz="1100">
            <a:ln>
              <a:noFill/>
            </a:ln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0.01081</cdr:x>
      <cdr:y>0.6868</cdr:y>
    </cdr:from>
    <cdr:to>
      <cdr:x>0.05262</cdr:x>
      <cdr:y>0.82294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9102" y="2178422"/>
          <a:ext cx="228590" cy="43181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tIns="0" bIns="0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 xmlns:a="http://schemas.openxmlformats.org/drawingml/2006/main"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  <cdr:relSizeAnchor xmlns:cdr="http://schemas.openxmlformats.org/drawingml/2006/chartDrawing">
    <cdr:from>
      <cdr:x>0.93033</cdr:x>
      <cdr:y>0.90237</cdr:y>
    </cdr:from>
    <cdr:to>
      <cdr:x>0.99654</cdr:x>
      <cdr:y>0.99268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12BA677B-4271-B8F9-0615-8575F62969C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6467" y="2862160"/>
          <a:ext cx="361993" cy="28644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104775</xdr:rowOff>
    </xdr:from>
    <xdr:to>
      <xdr:col>10</xdr:col>
      <xdr:colOff>28575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0.00639</cdr:x>
      <cdr:y>0.88497</cdr:y>
    </cdr:from>
    <cdr:to>
      <cdr:x>0.93924</cdr:x>
      <cdr:y>0.99395</cdr:y>
    </cdr:to>
    <cdr:sp macro="" textlink="'10'!$A$64">
      <cdr:nvSpPr>
        <cdr:cNvPr id="3" name="TextBox 2"/>
        <cdr:cNvSpPr txBox="1"/>
      </cdr:nvSpPr>
      <cdr:spPr>
        <a:xfrm xmlns:a="http://schemas.openxmlformats.org/drawingml/2006/main">
          <a:off x="35057" y="2784492"/>
          <a:ext cx="5117967" cy="342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9144" rIns="9144" rtlCol="0"/>
        <a:lstStyle xmlns:a="http://schemas.openxmlformats.org/drawingml/2006/main"/>
        <a:p xmlns:a="http://schemas.openxmlformats.org/drawingml/2006/main">
          <a:pPr algn="l"/>
          <a:fld id="{BD55A243-49EA-45B5-B800-10837959DD7A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Data source: U.S. Energy Information Administration, Short-Term Energy Outlook, September 2023</a:t>
          </a:fld>
          <a:endParaRPr lang="en-US" sz="900"/>
        </a:p>
      </cdr:txBody>
    </cdr:sp>
  </cdr:relSizeAnchor>
  <cdr:relSizeAnchor xmlns:cdr="http://schemas.openxmlformats.org/drawingml/2006/chartDrawing">
    <cdr:from>
      <cdr:x>0.83278</cdr:x>
      <cdr:y>0.23469</cdr:y>
    </cdr:from>
    <cdr:to>
      <cdr:x>1</cdr:x>
      <cdr:y>0.50291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81525" y="800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0.80998</cdr:x>
      <cdr:y>0.19578</cdr:y>
    </cdr:from>
    <cdr:to>
      <cdr:x>0.99476</cdr:x>
      <cdr:y>0.83249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443874" y="616005"/>
          <a:ext cx="1013777" cy="2003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non-OPEC</a:t>
          </a:r>
        </a:p>
        <a:p xmlns:a="http://schemas.openxmlformats.org/drawingml/2006/main">
          <a:r>
            <a:rPr lang="en-US" sz="900" b="0">
              <a:solidFill>
                <a:schemeClr val="bg2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bg2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  <a:p xmlns:a="http://schemas.openxmlformats.org/drawingml/2006/main">
          <a:r>
            <a:rPr lang="en-US" sz="9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United States</a:t>
          </a:r>
        </a:p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Canada</a:t>
          </a:r>
        </a:p>
        <a:p xmlns:a="http://schemas.openxmlformats.org/drawingml/2006/main">
          <a:r>
            <a:rPr lang="en-US" sz="900" b="1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1">
                  <a:lumMod val="20000"/>
                  <a:lumOff val="8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Russia</a:t>
          </a:r>
        </a:p>
        <a:p xmlns:a="http://schemas.openxmlformats.org/drawingml/2006/main">
          <a:endParaRPr lang="en-US" sz="900" b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OPEC</a:t>
          </a:r>
        </a:p>
        <a:p xmlns:a="http://schemas.openxmlformats.org/drawingml/2006/main">
          <a:r>
            <a:rPr lang="en-US" sz="10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Venezuela</a:t>
          </a:r>
        </a:p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Saudi Arabia</a:t>
          </a:r>
        </a:p>
        <a:p xmlns:a="http://schemas.openxmlformats.org/drawingml/2006/main">
          <a:r>
            <a:rPr lang="en-US" sz="900" b="1" baseline="0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Iran</a:t>
          </a:r>
        </a:p>
        <a:p xmlns:a="http://schemas.openxmlformats.org/drawingml/2006/main">
          <a:r>
            <a:rPr lang="en-US" sz="900" b="0">
              <a:solidFill>
                <a:schemeClr val="accent3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Kuwait</a:t>
          </a:r>
        </a:p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Iraq</a:t>
          </a:r>
        </a:p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>
                  <a:lumMod val="20000"/>
                  <a:lumOff val="8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Nigeria</a:t>
          </a:r>
        </a:p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Libya</a:t>
          </a:r>
        </a:p>
      </cdr:txBody>
    </cdr:sp>
  </cdr:relSizeAnchor>
  <cdr:relSizeAnchor xmlns:cdr="http://schemas.openxmlformats.org/drawingml/2006/chartDrawing">
    <cdr:from>
      <cdr:x>0.92556</cdr:x>
      <cdr:y>0.89583</cdr:y>
    </cdr:from>
    <cdr:to>
      <cdr:x>0.99579</cdr:x>
      <cdr:y>0.99274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307138BF-4160-24CA-EA6C-CE81FF5761D1}"/>
            </a:ext>
          </a:extLst>
        </cdr:cNvPr>
        <cdr:cNvPicPr preferRelativeResize="0"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77978" y="2818662"/>
          <a:ext cx="385338" cy="304920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185119</xdr:colOff>
      <xdr:row>4</xdr:row>
      <xdr:rowOff>38100</xdr:rowOff>
    </xdr:from>
    <xdr:to>
      <xdr:col>9</xdr:col>
      <xdr:colOff>428625</xdr:colOff>
      <xdr:row>21</xdr:row>
      <xdr:rowOff>68580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/>
      </xdr:nvGrpSpPr>
      <xdr:grpSpPr>
        <a:xfrm>
          <a:off x="686769" y="787400"/>
          <a:ext cx="5768006" cy="3161030"/>
          <a:chOff x="661551" y="809625"/>
          <a:chExt cx="5491599" cy="3271791"/>
        </a:xfrm>
      </xdr:grpSpPr>
      <xdr:graphicFrame macro="">
        <xdr:nvGraphicFramePr>
          <xdr:cNvPr id="29" name="Chart 2">
            <a:extLst>
              <a:ext uri="{FF2B5EF4-FFF2-40B4-BE49-F238E27FC236}">
                <a16:creationId xmlns:a16="http://schemas.microsoft.com/office/drawing/2014/main" id="{00000000-0008-0000-0C00-00001D000000}"/>
              </a:ext>
            </a:extLst>
          </xdr:cNvPr>
          <xdr:cNvGraphicFramePr>
            <a:graphicFrameLocks/>
          </xdr:cNvGraphicFramePr>
        </xdr:nvGraphicFramePr>
        <xdr:xfrm>
          <a:off x="3412329" y="809625"/>
          <a:ext cx="2740821" cy="32003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5" name="Chart 1">
            <a:extLst>
              <a:ext uri="{FF2B5EF4-FFF2-40B4-BE49-F238E27FC236}">
                <a16:creationId xmlns:a16="http://schemas.microsoft.com/office/drawing/2014/main" id="{00000000-0008-0000-0C00-00002D000000}"/>
              </a:ext>
            </a:extLst>
          </xdr:cNvPr>
          <xdr:cNvGraphicFramePr>
            <a:graphicFrameLocks/>
          </xdr:cNvGraphicFramePr>
        </xdr:nvGraphicFramePr>
        <xdr:xfrm>
          <a:off x="666750" y="811531"/>
          <a:ext cx="2740821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'11'!$B$32">
        <xdr:nvSpPr>
          <xdr:cNvPr id="46" name="TextBox 1">
            <a:extLst>
              <a:ext uri="{FF2B5EF4-FFF2-40B4-BE49-F238E27FC236}">
                <a16:creationId xmlns:a16="http://schemas.microsoft.com/office/drawing/2014/main" id="{00000000-0008-0000-0C00-00002E000000}"/>
              </a:ext>
            </a:extLst>
          </xdr:cNvPr>
          <xdr:cNvSpPr txBox="1"/>
        </xdr:nvSpPr>
        <xdr:spPr>
          <a:xfrm>
            <a:off x="661551" y="3687737"/>
            <a:ext cx="4915537" cy="3936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fld id="{B4A62DBF-E035-4485-8ED2-51BDA906C1D2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2023, and Refinitiv an LSEG Business</a:t>
            </a:fld>
            <a:endParaRPr lang="en-US" sz="1100"/>
          </a:p>
        </xdr:txBody>
      </xdr:sp>
      <xdr:pic>
        <xdr:nvPicPr>
          <xdr:cNvPr id="8" name="Picture 1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0300" y="3702272"/>
            <a:ext cx="337986" cy="290755"/>
          </a:xfrm>
          <a:prstGeom prst="rect">
            <a:avLst/>
          </a:prstGeom>
        </xdr:spPr>
      </xdr:pic>
    </xdr:grp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0.00486</cdr:x>
      <cdr:y>0</cdr:y>
    </cdr:from>
    <cdr:to>
      <cdr:x>0.98651</cdr:x>
      <cdr:y>0.21603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25" y="0"/>
          <a:ext cx="2772338" cy="73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gasoline </a:t>
          </a:r>
        </a:p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price changes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dollars per gallon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0.13865</cdr:x>
      <cdr:y>0.56678</cdr:y>
    </cdr:from>
    <cdr:to>
      <cdr:x>0.55774</cdr:x>
      <cdr:y>0.88154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99144" y="1752512"/>
          <a:ext cx="1206465" cy="973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9144" tIns="9144" rIns="9144" bIns="9144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Brent  crude oil price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wholesale margin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 crude</a:t>
          </a:r>
          <a:endParaRPr lang="en-US" sz="900" b="1">
            <a:solidFill>
              <a:schemeClr val="accent4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retail margin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 wholesale</a:t>
          </a:r>
          <a:endParaRPr lang="en-US" sz="900" b="1">
            <a:solidFill>
              <a:schemeClr val="accent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baseline="0">
            <a:solidFill>
              <a:schemeClr val="accent5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0.73161</cdr:x>
      <cdr:y>0.1848</cdr:y>
    </cdr:from>
    <cdr:to>
      <cdr:x>0.91048</cdr:x>
      <cdr:y>0.24229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106129" y="571412"/>
          <a:ext cx="514926" cy="177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0.00112</cdr:x>
      <cdr:y>0</cdr:y>
    </cdr:from>
    <cdr:to>
      <cdr:x>0.94036</cdr:x>
      <cdr:y>0.20179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24" y="0"/>
          <a:ext cx="2703860" cy="623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gasoline and crude oil prices</a:t>
          </a:r>
          <a:endParaRPr lang="en-US" sz="1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 eaLnBrk="1" fontAlgn="auto" latinLnBrk="0" hangingPunct="1"/>
          <a:endParaRPr lang="en-US" sz="1000" b="0" i="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 eaLnBrk="1" fontAlgn="auto" latinLnBrk="0" hangingPunct="1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dollars per gallon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0.69217</cdr:x>
      <cdr:y>0.28974</cdr:y>
    </cdr:from>
    <cdr:to>
      <cdr:x>0.94043</cdr:x>
      <cdr:y>0.39748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92607" y="895897"/>
          <a:ext cx="714685" cy="333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  <cdr:relSizeAnchor xmlns:cdr="http://schemas.openxmlformats.org/drawingml/2006/chartDrawing">
    <cdr:from>
      <cdr:x>0.15451</cdr:x>
      <cdr:y>0.1875</cdr:y>
    </cdr:from>
    <cdr:to>
      <cdr:x>0.32118</cdr:x>
      <cdr:y>0.47321</cdr:y>
    </cdr:to>
    <cdr:sp macro="" textlink="">
      <cdr:nvSpPr>
        <cdr:cNvPr id="5" name="Minus 4"/>
        <cdr:cNvSpPr/>
      </cdr:nvSpPr>
      <cdr:spPr bwMode="auto">
        <a:xfrm xmlns:a="http://schemas.openxmlformats.org/drawingml/2006/main">
          <a:off x="847725" y="600075"/>
          <a:ext cx="914400" cy="914400"/>
        </a:xfrm>
        <a:prstGeom xmlns:a="http://schemas.openxmlformats.org/drawingml/2006/main" prst="mathMinus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absSizeAnchor xmlns:cdr="http://schemas.openxmlformats.org/drawingml/2006/chartDrawing">
    <cdr:from>
      <cdr:x>0</cdr:x>
      <cdr:y>0.82949</cdr:y>
    </cdr:from>
    <cdr:ext cx="5035563" cy="539749"/>
    <cdr:sp macro="" textlink="'1'!$B$12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625726"/>
          <a:ext cx="5035563" cy="539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E7066B86-6CC0-45DC-867E-6437D51419AA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Note: Confidence interval derived from options market information for the five trading days ending September 7, 2023.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0.00232</cdr:x>
      <cdr:y>0.74323</cdr:y>
    </cdr:from>
    <cdr:ext cx="5349876" cy="368299"/>
    <cdr:sp macro="" textlink="'1'!$B$123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2700" y="2352669"/>
          <a:ext cx="5349876" cy="368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AA716B3-6AD5-4000-B88A-75F7653B96A3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September 2023, CME Group, Bloomberg, L.P., and Refinitiv an LSEG Business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</cdr:x>
      <cdr:y>0.00888</cdr:y>
    </cdr:from>
    <cdr:to>
      <cdr:x>0.90418</cdr:x>
      <cdr:y>0.15681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8109"/>
          <a:ext cx="4943468" cy="468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West Texas Intermediate (WTI) crude oil price and NYMEX confidence intervals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dollars per barrel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0.91124</cdr:x>
      <cdr:y>0.90151</cdr:y>
    </cdr:from>
    <cdr:to>
      <cdr:x>0.97731</cdr:x>
      <cdr:y>0.99182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B61613CC-CFFF-5706-0A44-B2EB5BA05E5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982047" y="2853707"/>
          <a:ext cx="361269" cy="28587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0.13763</cdr:x>
      <cdr:y>0.67302</cdr:y>
    </cdr:from>
    <cdr:to>
      <cdr:x>0.30488</cdr:x>
      <cdr:y>0.96189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2476" y="21304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0.1957</cdr:x>
      <cdr:y>0.65898</cdr:y>
    </cdr:from>
    <cdr:to>
      <cdr:x>0.36295</cdr:x>
      <cdr:y>0.94784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069976" y="20859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0.13531</cdr:x>
      <cdr:y>0.29589</cdr:y>
    </cdr:from>
    <cdr:to>
      <cdr:x>0.47097</cdr:x>
      <cdr:y>0.52093</cdr:y>
    </cdr:to>
    <cdr:sp macro="" textlink="">
      <cdr:nvSpPr>
        <cdr:cNvPr id="15" name="TextBox 5"/>
        <cdr:cNvSpPr txBox="1"/>
      </cdr:nvSpPr>
      <cdr:spPr>
        <a:xfrm xmlns:a="http://schemas.openxmlformats.org/drawingml/2006/main">
          <a:off x="739766" y="936632"/>
          <a:ext cx="1835171" cy="712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West Texas</a:t>
          </a:r>
        </a:p>
        <a:p xmlns:a="http://schemas.openxmlformats.org/drawingml/2006/main">
          <a:r>
            <a:rPr lang="en-US" sz="10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Intermediate (WTI) spot price</a:t>
          </a:r>
        </a:p>
      </cdr:txBody>
    </cdr:sp>
  </cdr:relSizeAnchor>
  <cdr:relSizeAnchor xmlns:cdr="http://schemas.openxmlformats.org/drawingml/2006/chartDrawing">
    <cdr:from>
      <cdr:x>0.13763</cdr:x>
      <cdr:y>0.67302</cdr:y>
    </cdr:from>
    <cdr:to>
      <cdr:x>0.30488</cdr:x>
      <cdr:y>0.96189</cdr:y>
    </cdr:to>
    <cdr:sp macro="" textlink="">
      <cdr:nvSpPr>
        <cdr:cNvPr id="19" name="TextBox 8"/>
        <cdr:cNvSpPr txBox="1"/>
      </cdr:nvSpPr>
      <cdr:spPr>
        <a:xfrm xmlns:a="http://schemas.openxmlformats.org/drawingml/2006/main">
          <a:off x="752476" y="21304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0.1957</cdr:x>
      <cdr:y>0.65898</cdr:y>
    </cdr:from>
    <cdr:to>
      <cdr:x>0.36295</cdr:x>
      <cdr:y>0.94784</cdr:y>
    </cdr:to>
    <cdr:sp macro="" textlink="">
      <cdr:nvSpPr>
        <cdr:cNvPr id="20" name="TextBox 9"/>
        <cdr:cNvSpPr txBox="1"/>
      </cdr:nvSpPr>
      <cdr:spPr>
        <a:xfrm xmlns:a="http://schemas.openxmlformats.org/drawingml/2006/main">
          <a:off x="1069976" y="20859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0.795</cdr:x>
      <cdr:y>0.03756</cdr:y>
    </cdr:from>
    <cdr:to>
      <cdr:x>0.99361</cdr:x>
      <cdr:y>0.7994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346559" y="118887"/>
          <a:ext cx="1085870" cy="2411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900">
            <a:solidFill>
              <a:srgbClr val="00B05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95% NYMEX 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confidence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interval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upper bound</a:t>
          </a:r>
        </a:p>
        <a:p xmlns:a="http://schemas.openxmlformats.org/drawingml/2006/main"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STEO forecast</a:t>
          </a:r>
          <a:endParaRPr lang="en-US" sz="900">
            <a:solidFill>
              <a:schemeClr val="accent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NYMEX 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</a:p>
        <a:p xmlns:a="http://schemas.openxmlformats.org/drawingml/2006/main"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95% NYMEX 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confidence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interval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lower bound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111124</xdr:colOff>
      <xdr:row>3</xdr:row>
      <xdr:rowOff>165100</xdr:rowOff>
    </xdr:from>
    <xdr:to>
      <xdr:col>9</xdr:col>
      <xdr:colOff>317363</xdr:colOff>
      <xdr:row>21</xdr:row>
      <xdr:rowOff>76200</xdr:rowOff>
    </xdr:to>
    <xdr:grpSp>
      <xdr:nvGrpSpPr>
        <xdr:cNvPr id="7" name="Group 1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pSpPr/>
      </xdr:nvGrpSpPr>
      <xdr:grpSpPr>
        <a:xfrm>
          <a:off x="612774" y="730250"/>
          <a:ext cx="5730739" cy="3225800"/>
          <a:chOff x="561974" y="790575"/>
          <a:chExt cx="5455908" cy="3330784"/>
        </a:xfrm>
      </xdr:grpSpPr>
      <xdr:graphicFrame macro="">
        <xdr:nvGraphicFramePr>
          <xdr:cNvPr id="5" name="Chart 2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GraphicFramePr>
            <a:graphicFrameLocks/>
          </xdr:cNvGraphicFramePr>
        </xdr:nvGraphicFramePr>
        <xdr:xfrm>
          <a:off x="3268366" y="79057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GraphicFramePr>
            <a:graphicFrameLocks/>
          </xdr:cNvGraphicFramePr>
        </xdr:nvGraphicFramePr>
        <xdr:xfrm>
          <a:off x="561974" y="79057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32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 txBox="1"/>
        </xdr:nvSpPr>
        <xdr:spPr>
          <a:xfrm>
            <a:off x="566310" y="3673554"/>
            <a:ext cx="4905098" cy="4478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fld id="{CEDD8107-A204-4517-8F2B-76FDDF6396AA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2023, and Refinitiv an LSEG Business</a:t>
            </a:fld>
            <a:endParaRPr lang="en-US" sz="1100"/>
          </a:p>
        </xdr:txBody>
      </xdr:sp>
      <xdr:pic>
        <xdr:nvPicPr>
          <xdr:cNvPr id="3" name="Picture 1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79092" y="3686176"/>
            <a:ext cx="338790" cy="290755"/>
          </a:xfrm>
          <a:prstGeom prst="rect">
            <a:avLst/>
          </a:prstGeom>
        </xdr:spPr>
      </xdr:pic>
    </xdr:grp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0.00486</cdr:x>
      <cdr:y>0</cdr:y>
    </cdr:from>
    <cdr:to>
      <cdr:x>0.96528</cdr:x>
      <cdr:y>0.21603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26" y="0"/>
          <a:ext cx="2634624" cy="695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diesel</a:t>
          </a:r>
        </a:p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price changes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dollars per gallon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0.55395</cdr:x>
      <cdr:y>0.26458</cdr:y>
    </cdr:from>
    <cdr:to>
      <cdr:x>0.97573</cdr:x>
      <cdr:y>0.55957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21851" y="849133"/>
          <a:ext cx="1158762" cy="94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45720" rIns="45720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Brent crude oil price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wholesale margin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 crude</a:t>
          </a:r>
          <a:endParaRPr lang="en-US" sz="900">
            <a:solidFill>
              <a:schemeClr val="accent4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retail margin </a:t>
          </a:r>
        </a:p>
        <a:p xmlns:a="http://schemas.openxmlformats.org/drawingml/2006/main">
          <a:r>
            <a:rPr lang="en-US" sz="900" b="1" baseline="0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over wholesale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</a:p>
        <a:p xmlns:a="http://schemas.openxmlformats.org/drawingml/2006/main">
          <a:endParaRPr lang="en-US" sz="10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0.73349</cdr:x>
      <cdr:y>0.16195</cdr:y>
    </cdr:from>
    <cdr:to>
      <cdr:x>0.97655</cdr:x>
      <cdr:y>0.22264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113466" y="501973"/>
          <a:ext cx="700350" cy="188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0.17696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99" y="0"/>
          <a:ext cx="2666881" cy="544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diesel and crude oil prices</a:t>
          </a:r>
        </a:p>
        <a:p xmlns:a="http://schemas.openxmlformats.org/drawingml/2006/main">
          <a:pPr rtl="0"/>
          <a:endParaRPr lang="en-US" sz="1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 eaLnBrk="1" fontAlgn="auto" latinLnBrk="0" hangingPunct="1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dollars per gallon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0.68318</cdr:x>
      <cdr:y>0.32123</cdr:y>
    </cdr:from>
    <cdr:to>
      <cdr:x>0.90019</cdr:x>
      <cdr:y>0.41349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68511" y="995676"/>
          <a:ext cx="625289" cy="285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  <cdr:relSizeAnchor xmlns:cdr="http://schemas.openxmlformats.org/drawingml/2006/chartDrawing">
    <cdr:from>
      <cdr:x>0.15451</cdr:x>
      <cdr:y>0.1875</cdr:y>
    </cdr:from>
    <cdr:to>
      <cdr:x>0.32118</cdr:x>
      <cdr:y>0.47321</cdr:y>
    </cdr:to>
    <cdr:sp macro="" textlink="">
      <cdr:nvSpPr>
        <cdr:cNvPr id="5" name="Minus 4"/>
        <cdr:cNvSpPr/>
      </cdr:nvSpPr>
      <cdr:spPr bwMode="auto">
        <a:xfrm xmlns:a="http://schemas.openxmlformats.org/drawingml/2006/main">
          <a:off x="847725" y="600075"/>
          <a:ext cx="914400" cy="914400"/>
        </a:xfrm>
        <a:prstGeom xmlns:a="http://schemas.openxmlformats.org/drawingml/2006/main" prst="mathMinus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39789</xdr:colOff>
      <xdr:row>3</xdr:row>
      <xdr:rowOff>39060</xdr:rowOff>
    </xdr:from>
    <xdr:to>
      <xdr:col>9</xdr:col>
      <xdr:colOff>257174</xdr:colOff>
      <xdr:row>20</xdr:row>
      <xdr:rowOff>6352</xdr:rowOff>
    </xdr:to>
    <xdr:grpSp>
      <xdr:nvGrpSpPr>
        <xdr:cNvPr id="7" name="Group 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pSpPr/>
      </xdr:nvGrpSpPr>
      <xdr:grpSpPr>
        <a:xfrm>
          <a:off x="681139" y="604210"/>
          <a:ext cx="5741885" cy="3097842"/>
          <a:chOff x="628650" y="619125"/>
          <a:chExt cx="5486400" cy="3206958"/>
        </a:xfrm>
      </xdr:grpSpPr>
      <xdr:graphicFrame macro="">
        <xdr:nvGraphicFramePr>
          <xdr:cNvPr id="19" name="Chart 2">
            <a:extLst>
              <a:ext uri="{FF2B5EF4-FFF2-40B4-BE49-F238E27FC236}">
                <a16:creationId xmlns:a16="http://schemas.microsoft.com/office/drawing/2014/main" id="{00000000-0008-0000-0E00-000013000000}"/>
              </a:ext>
            </a:extLst>
          </xdr:cNvPr>
          <xdr:cNvGraphicFramePr>
            <a:graphicFrameLocks/>
          </xdr:cNvGraphicFramePr>
        </xdr:nvGraphicFramePr>
        <xdr:xfrm>
          <a:off x="3371850" y="61912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8" name="Chart 1">
            <a:extLst>
              <a:ext uri="{FF2B5EF4-FFF2-40B4-BE49-F238E27FC236}">
                <a16:creationId xmlns:a16="http://schemas.microsoft.com/office/drawing/2014/main" id="{00000000-0008-0000-0E00-000012000000}"/>
              </a:ext>
            </a:extLst>
          </xdr:cNvPr>
          <xdr:cNvGraphicFramePr>
            <a:graphicFrameLocks/>
          </xdr:cNvGraphicFramePr>
        </xdr:nvGraphicFramePr>
        <xdr:xfrm>
          <a:off x="628650" y="619632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35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 txBox="1"/>
        </xdr:nvSpPr>
        <xdr:spPr>
          <a:xfrm>
            <a:off x="645239" y="3589431"/>
            <a:ext cx="5212110" cy="2366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Ins="9144" rtlCol="0" anchor="t">
            <a:noAutofit/>
          </a:bodyPr>
          <a:lstStyle/>
          <a:p>
            <a:fld id="{BC1E062C-6A28-4C9A-8C86-81D4DDA28F3E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6" name="Picture 1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45591" y="3514726"/>
            <a:ext cx="339142" cy="290755"/>
          </a:xfrm>
          <a:prstGeom prst="rect">
            <a:avLst/>
          </a:prstGeom>
        </xdr:spPr>
      </xdr:pic>
    </xdr:grp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0.03819</cdr:x>
      <cdr:y>0</cdr:y>
    </cdr:from>
    <cdr:to>
      <cdr:x>1</cdr:x>
      <cdr:y>0.13572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775" y="0"/>
          <a:ext cx="2638425" cy="438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100"/>
        </a:p>
      </cdr:txBody>
    </cdr:sp>
  </cdr:relSizeAnchor>
  <cdr:relSizeAnchor xmlns:cdr="http://schemas.openxmlformats.org/drawingml/2006/chartDrawing">
    <cdr:from>
      <cdr:x>0.16286</cdr:x>
      <cdr:y>0.13756</cdr:y>
    </cdr:from>
    <cdr:to>
      <cdr:x>0.48358</cdr:x>
      <cdr:y>0.43984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67560" y="425282"/>
          <a:ext cx="920769" cy="93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9144" rIns="9144" bIns="9144" rtlCol="0"/>
        <a:lstStyle xmlns:a="http://schemas.openxmlformats.org/drawingml/2006/main"/>
        <a:p xmlns:a="http://schemas.openxmlformats.org/drawingml/2006/main">
          <a:r>
            <a:rPr lang="en-US" sz="1000" b="1" baseline="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biofuels</a:t>
          </a:r>
        </a:p>
        <a:p xmlns:a="http://schemas.openxmlformats.org/drawingml/2006/main">
          <a:r>
            <a:rPr lang="en-US" sz="100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natural gas </a:t>
          </a:r>
        </a:p>
        <a:p xmlns:a="http://schemas.openxmlformats.org/drawingml/2006/main">
          <a:r>
            <a:rPr lang="en-US" sz="100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plant liquids</a:t>
          </a:r>
        </a:p>
        <a:p xmlns:a="http://schemas.openxmlformats.org/drawingml/2006/main">
          <a:r>
            <a:rPr lang="en-US" sz="1000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crude oil</a:t>
          </a:r>
        </a:p>
        <a:p xmlns:a="http://schemas.openxmlformats.org/drawingml/2006/main">
          <a:r>
            <a:rPr lang="en-US" sz="1000" b="1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  <a:p xmlns:a="http://schemas.openxmlformats.org/drawingml/2006/main">
          <a:r>
            <a: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net change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0.5457</cdr:x>
      <cdr:y>0.73401</cdr:y>
    </cdr:from>
    <cdr:to>
      <cdr:x>0.83042</cdr:x>
      <cdr:y>0.79353</cdr:y>
    </cdr:to>
    <cdr:sp macro="" textlink="">
      <cdr:nvSpPr>
        <cdr:cNvPr id="5" name="TextBox 1"/>
        <cdr:cNvSpPr txBox="1"/>
      </cdr:nvSpPr>
      <cdr:spPr>
        <a:xfrm xmlns:a="http://schemas.openxmlformats.org/drawingml/2006/main" flipH="1">
          <a:off x="1493901" y="2348280"/>
          <a:ext cx="779447" cy="190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0.93924</cdr:x>
      <cdr:y>0.20238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696504" cy="625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crude oil and liquid fuels production</a:t>
          </a:r>
          <a:endParaRPr lang="en-US" sz="1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100"/>
        </a:p>
      </cdr:txBody>
    </cdr:sp>
  </cdr:relSizeAnchor>
  <cdr:relSizeAnchor xmlns:cdr="http://schemas.openxmlformats.org/drawingml/2006/chartDrawing">
    <cdr:from>
      <cdr:x>0.21181</cdr:x>
      <cdr:y>0.71513</cdr:y>
    </cdr:from>
    <cdr:to>
      <cdr:x>0.54514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3105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0.01583</cdr:y>
    </cdr:from>
    <cdr:to>
      <cdr:x>1</cdr:x>
      <cdr:y>0.98815</cdr:y>
    </cdr:to>
    <cdr:sp macro="" textlink="">
      <cdr:nvSpPr>
        <cdr:cNvPr id="5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50800"/>
          <a:ext cx="2743200" cy="312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9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4045</xdr:colOff>
      <xdr:row>3</xdr:row>
      <xdr:rowOff>133350</xdr:rowOff>
    </xdr:from>
    <xdr:to>
      <xdr:col>10</xdr:col>
      <xdr:colOff>590277</xdr:colOff>
      <xdr:row>20</xdr:row>
      <xdr:rowOff>106206</xdr:rowOff>
    </xdr:to>
    <xdr:grpSp>
      <xdr:nvGrpSpPr>
        <xdr:cNvPr id="8" name="Group 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pSpPr/>
      </xdr:nvGrpSpPr>
      <xdr:grpSpPr>
        <a:xfrm>
          <a:off x="1286745" y="698500"/>
          <a:ext cx="5742432" cy="3103406"/>
          <a:chOff x="1213961" y="714374"/>
          <a:chExt cx="5484018" cy="3211577"/>
        </a:xfrm>
      </xdr:grpSpPr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GraphicFramePr>
            <a:graphicFrameLocks/>
          </xdr:cNvGraphicFramePr>
        </xdr:nvGraphicFramePr>
        <xdr:xfrm>
          <a:off x="4000499" y="714374"/>
          <a:ext cx="2697480" cy="32003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GraphicFramePr>
            <a:graphicFrameLocks/>
          </xdr:cNvGraphicFramePr>
        </xdr:nvGraphicFramePr>
        <xdr:xfrm>
          <a:off x="1219200" y="714375"/>
          <a:ext cx="278892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C$31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 txBox="1"/>
        </xdr:nvSpPr>
        <xdr:spPr>
          <a:xfrm>
            <a:off x="1213961" y="3671474"/>
            <a:ext cx="5133976" cy="2544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Ins="9144" bIns="9144" rtlCol="0" anchor="t">
            <a:noAutofit/>
          </a:bodyPr>
          <a:lstStyle/>
          <a:p>
            <a:fld id="{1C3B7700-C901-4BBF-9D3B-405DDFEA6587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F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07378" y="3609976"/>
            <a:ext cx="339518" cy="290755"/>
          </a:xfrm>
          <a:prstGeom prst="rect">
            <a:avLst/>
          </a:prstGeom>
        </xdr:spPr>
      </xdr:pic>
    </xdr:grpSp>
    <xdr:clientData/>
  </xdr:twoCellAnchor>
  <xdr:oneCellAnchor>
    <xdr:from>
      <xdr:col>3</xdr:col>
      <xdr:colOff>22771</xdr:colOff>
      <xdr:row>4</xdr:row>
      <xdr:rowOff>84148</xdr:rowOff>
    </xdr:from>
    <xdr:ext cx="627554" cy="18407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1972221" y="833448"/>
          <a:ext cx="627554" cy="1840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27432" tIns="9144" rIns="27432" bIns="9144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0.74432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007785" cy="400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0.58027</cdr:x>
      <cdr:y>0.11539</cdr:y>
    </cdr:from>
    <cdr:to>
      <cdr:x>0.90094</cdr:x>
      <cdr:y>0.34741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36933" y="356851"/>
          <a:ext cx="904601" cy="717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27432" tIns="18288" rIns="9144" bIns="0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 b="1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natural gasoline</a:t>
          </a:r>
        </a:p>
        <a:p xmlns:a="http://schemas.openxmlformats.org/drawingml/2006/main">
          <a:r>
            <a:rPr lang="en-US" sz="900" b="1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butanes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propane</a:t>
          </a:r>
        </a:p>
        <a:p xmlns:a="http://schemas.openxmlformats.org/drawingml/2006/main">
          <a:r>
            <a:rPr lang="en-US" sz="900" b="1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ethane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0.62365</cdr:x>
      <cdr:y>0.71485</cdr:y>
    </cdr:from>
    <cdr:to>
      <cdr:x>0.84611</cdr:x>
      <cdr:y>0.77437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682294" y="2287800"/>
          <a:ext cx="600081" cy="1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0.15179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0" y="0"/>
          <a:ext cx="2576523" cy="485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natural gas plant liquids production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0.02116</cdr:x>
      <cdr:y>0.73765</cdr:y>
    </cdr:from>
    <cdr:to>
      <cdr:x>0.11478</cdr:x>
      <cdr:y>0.87464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912" y="2265349"/>
          <a:ext cx="269542" cy="42069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165734</xdr:colOff>
      <xdr:row>3</xdr:row>
      <xdr:rowOff>47625</xdr:rowOff>
    </xdr:from>
    <xdr:to>
      <xdr:col>10</xdr:col>
      <xdr:colOff>470536</xdr:colOff>
      <xdr:row>20</xdr:row>
      <xdr:rowOff>9553</xdr:rowOff>
    </xdr:to>
    <xdr:grpSp>
      <xdr:nvGrpSpPr>
        <xdr:cNvPr id="8" name="Group 1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pSpPr/>
      </xdr:nvGrpSpPr>
      <xdr:grpSpPr>
        <a:xfrm>
          <a:off x="1448434" y="612775"/>
          <a:ext cx="5829302" cy="3092478"/>
          <a:chOff x="1238250" y="609600"/>
          <a:chExt cx="5553077" cy="3200428"/>
        </a:xfrm>
      </xdr:grpSpPr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GraphicFramePr>
            <a:graphicFrameLocks/>
          </xdr:cNvGraphicFramePr>
        </xdr:nvGraphicFramePr>
        <xdr:xfrm>
          <a:off x="4048127" y="609600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1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GraphicFramePr>
            <a:graphicFrameLocks/>
          </xdr:cNvGraphicFramePr>
        </xdr:nvGraphicFramePr>
        <xdr:xfrm>
          <a:off x="1238250" y="609628"/>
          <a:ext cx="28194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32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SpPr txBox="1"/>
        </xdr:nvSpPr>
        <xdr:spPr>
          <a:xfrm>
            <a:off x="1238250" y="3556991"/>
            <a:ext cx="5149908" cy="1958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75D6446F-C2EB-46C4-B6B2-9B31DA8B7AD4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6" name="Picture 1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93752" y="3495676"/>
            <a:ext cx="338220" cy="29075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142875</xdr:rowOff>
    </xdr:from>
    <xdr:to>
      <xdr:col>12</xdr:col>
      <xdr:colOff>266700</xdr:colOff>
      <xdr:row>23</xdr:row>
      <xdr:rowOff>104775</xdr:rowOff>
    </xdr:to>
    <xdr:grpSp>
      <xdr:nvGrpSpPr>
        <xdr:cNvPr id="7" name="Group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295400" y="657225"/>
          <a:ext cx="6038850" cy="3143250"/>
          <a:chOff x="1228725" y="666750"/>
          <a:chExt cx="5486400" cy="3200400"/>
        </a:xfrm>
      </xdr:grpSpPr>
      <xdr:graphicFrame macro="">
        <xdr:nvGraphicFramePr>
          <xdr:cNvPr id="5" name="Chart 2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GraphicFramePr>
            <a:graphicFrameLocks/>
          </xdr:cNvGraphicFramePr>
        </xdr:nvGraphicFramePr>
        <xdr:xfrm>
          <a:off x="1228725" y="666750"/>
          <a:ext cx="5485274" cy="22549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1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>
            <a:graphicFrameLocks/>
          </xdr:cNvGraphicFramePr>
        </xdr:nvGraphicFramePr>
        <xdr:xfrm>
          <a:off x="1228725" y="2917797"/>
          <a:ext cx="5486400" cy="9493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3" name="Picture 1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34206" y="3533777"/>
            <a:ext cx="343011" cy="290755"/>
          </a:xfrm>
          <a:prstGeom prst="rect">
            <a:avLst/>
          </a:prstGeom>
        </xdr:spPr>
      </xdr:pic>
    </xdr:grpSp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0.00306</cdr:x>
      <cdr:y>0</cdr:y>
    </cdr:from>
    <cdr:to>
      <cdr:x>1</cdr:x>
      <cdr:y>0.18583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12" y="0"/>
          <a:ext cx="2870842" cy="574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endParaRPr lang="en-US" sz="1000" b="0" i="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100"/>
        </a:p>
      </cdr:txBody>
    </cdr:sp>
  </cdr:relSizeAnchor>
  <cdr:relSizeAnchor xmlns:cdr="http://schemas.openxmlformats.org/drawingml/2006/chartDrawing">
    <cdr:from>
      <cdr:x>0.60947</cdr:x>
      <cdr:y>0.28626</cdr:y>
    </cdr:from>
    <cdr:to>
      <cdr:x>0.99338</cdr:x>
      <cdr:y>0.57802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55062" y="885251"/>
          <a:ext cx="1105528" cy="902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27432" rtlCol="0"/>
        <a:lstStyle xmlns:a="http://schemas.openxmlformats.org/drawingml/2006/main"/>
        <a:p xmlns:a="http://schemas.openxmlformats.org/drawingml/2006/main">
          <a:r>
            <a:rPr lang="en-US" sz="9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motor gasoline</a:t>
          </a:r>
        </a:p>
        <a:p xmlns:a="http://schemas.openxmlformats.org/drawingml/2006/main">
          <a:r>
            <a:rPr lang="en-US" sz="900" b="1" baseline="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distillate fuel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jet fuel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hydrocarbon gas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liquids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bg1">
                  <a:lumMod val="6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other fuels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net change</a:t>
          </a:r>
          <a:endParaRPr lang="en-US" sz="9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>
            <a:solidFill>
              <a:schemeClr val="accent4">
                <a:lumMod val="5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0.65868</cdr:x>
      <cdr:y>0.17434</cdr:y>
    </cdr:from>
    <cdr:to>
      <cdr:x>0.99202</cdr:x>
      <cdr:y>0.2422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96778" y="539138"/>
          <a:ext cx="959904" cy="209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0.98958</cdr:x>
      <cdr:y>0.17856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928805" cy="552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liquid fuels product supplied</a:t>
          </a:r>
        </a:p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(consumption)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100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158115</xdr:colOff>
      <xdr:row>3</xdr:row>
      <xdr:rowOff>85725</xdr:rowOff>
    </xdr:from>
    <xdr:to>
      <xdr:col>9</xdr:col>
      <xdr:colOff>398145</xdr:colOff>
      <xdr:row>20</xdr:row>
      <xdr:rowOff>47625</xdr:rowOff>
    </xdr:to>
    <xdr:grpSp>
      <xdr:nvGrpSpPr>
        <xdr:cNvPr id="7" name="Group 1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pSpPr/>
      </xdr:nvGrpSpPr>
      <xdr:grpSpPr>
        <a:xfrm>
          <a:off x="799465" y="650875"/>
          <a:ext cx="5764530" cy="3092450"/>
          <a:chOff x="714375" y="666750"/>
          <a:chExt cx="5488305" cy="3200400"/>
        </a:xfrm>
      </xdr:grpSpPr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GraphicFramePr>
            <a:graphicFrameLocks/>
          </xdr:cNvGraphicFramePr>
        </xdr:nvGraphicFramePr>
        <xdr:xfrm>
          <a:off x="3505201" y="666750"/>
          <a:ext cx="2697479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GraphicFramePr>
            <a:graphicFrameLocks/>
          </xdr:cNvGraphicFramePr>
        </xdr:nvGraphicFramePr>
        <xdr:xfrm>
          <a:off x="714375" y="666750"/>
          <a:ext cx="278892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31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 txBox="1"/>
        </xdr:nvSpPr>
        <xdr:spPr>
          <a:xfrm>
            <a:off x="745208" y="3587854"/>
            <a:ext cx="5145593" cy="2458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Ins="9144" bIns="9144" rtlCol="0" anchor="t">
            <a:noAutofit/>
          </a:bodyPr>
          <a:lstStyle/>
          <a:p>
            <a:fld id="{62A0CBC7-3635-4F32-848D-687707315046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22347" y="3562351"/>
            <a:ext cx="338031" cy="290755"/>
          </a:xfrm>
          <a:prstGeom prst="rect">
            <a:avLst/>
          </a:prstGeom>
        </xdr:spPr>
      </xdr:pic>
    </xdr:grpSp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0.03958</cdr:x>
      <cdr:y>0</cdr:y>
    </cdr:from>
    <cdr:to>
      <cdr:x>1</cdr:x>
      <cdr:y>0.19345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766" y="0"/>
          <a:ext cx="2590714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endParaRPr lang="en-US" sz="1000" b="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/>
        </a:p>
      </cdr:txBody>
    </cdr:sp>
  </cdr:relSizeAnchor>
  <cdr:relSizeAnchor xmlns:cdr="http://schemas.openxmlformats.org/drawingml/2006/chartDrawing">
    <cdr:from>
      <cdr:x>0.60165</cdr:x>
      <cdr:y>0.19061</cdr:y>
    </cdr:from>
    <cdr:to>
      <cdr:x>0.96025</cdr:x>
      <cdr:y>0.43497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25745" y="610042"/>
          <a:ext cx="968995" cy="78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tIns="27432" bIns="27432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natural gasoline</a:t>
          </a:r>
          <a:endParaRPr lang="en-US" sz="900">
            <a:solidFill>
              <a:schemeClr val="accent3"/>
            </a:solidFill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ethane</a:t>
          </a:r>
          <a:endParaRPr lang="en-US" sz="900">
            <a:solidFill>
              <a:schemeClr val="accent4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propane</a:t>
          </a:r>
          <a:endParaRPr lang="en-US" sz="900" baseline="0">
            <a:solidFill>
              <a:schemeClr val="accent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butanes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0.58983</cdr:x>
      <cdr:y>0.75298</cdr:y>
    </cdr:from>
    <cdr:to>
      <cdr:x>0.86685</cdr:x>
      <cdr:y>0.85848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593804" y="2409833"/>
          <a:ext cx="748553" cy="337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0.20238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8" y="0"/>
          <a:ext cx="2576512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hydrocarbon gas liquids </a:t>
          </a:r>
        </a:p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 supplied (consumption)</a:t>
          </a:r>
          <a:endParaRPr lang="en-US" sz="1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1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85725</xdr:rowOff>
    </xdr:from>
    <xdr:to>
      <xdr:col>10</xdr:col>
      <xdr:colOff>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absSizeAnchor xmlns:cdr="http://schemas.openxmlformats.org/drawingml/2006/chartDrawing">
    <cdr:from>
      <cdr:x>0</cdr:x>
      <cdr:y>0.90281</cdr:y>
    </cdr:from>
    <cdr:ext cx="5200650" cy="261915"/>
    <cdr:sp macro="" textlink="'17'!$A$11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860676"/>
          <a:ext cx="5200650" cy="261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C09DF6-3487-46E4-8025-668F94ABC5D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Data source: U.S. Energy Information Administration, Short-Term Energy Outlook, September 2023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</cdr:x>
      <cdr:y>0.01184</cdr:y>
    </cdr:from>
    <cdr:to>
      <cdr:x>0.81533</cdr:x>
      <cdr:y>0.15976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38114"/>
          <a:ext cx="4457695" cy="476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commercial crude oil inventories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0.00697</cdr:x>
      <cdr:y>0.73669</cdr:y>
    </cdr:from>
    <cdr:to>
      <cdr:x>0.05749</cdr:x>
      <cdr:y>0.85799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099" y="2371725"/>
          <a:ext cx="276226" cy="3905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  <cdr:relSizeAnchor xmlns:cdr="http://schemas.openxmlformats.org/drawingml/2006/chartDrawing">
    <cdr:from>
      <cdr:x>0.06098</cdr:x>
      <cdr:y>0.19822</cdr:y>
    </cdr:from>
    <cdr:to>
      <cdr:x>0.60453</cdr:x>
      <cdr:y>0.26923</cdr:y>
    </cdr:to>
    <cdr:sp macro="" textlink="'17'!$A$115">
      <cdr:nvSpPr>
        <cdr:cNvPr id="7" name="TextBox 6"/>
        <cdr:cNvSpPr txBox="1"/>
      </cdr:nvSpPr>
      <cdr:spPr>
        <a:xfrm xmlns:a="http://schemas.openxmlformats.org/drawingml/2006/main">
          <a:off x="333375" y="638175"/>
          <a:ext cx="29718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1B90787-F81C-4CEC-943F-C5BA552BF3AA}" type="TxLink">
            <a:rPr lang="en-US" sz="900" b="0" i="0" u="none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pPr/>
            <a:t>monthly range from Jan 2018 −Dec 2022</a:t>
          </a:fld>
          <a:endParaRPr lang="en-US" sz="1100" b="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0.93037</cdr:x>
      <cdr:y>0.90533</cdr:y>
    </cdr:from>
    <cdr:to>
      <cdr:x>0.99651</cdr:x>
      <cdr:y>0.99564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2EC54413-8699-1A2D-041D-B7F58236834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6647" y="2868674"/>
          <a:ext cx="361632" cy="286161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absSizeAnchor xmlns:cdr="http://schemas.openxmlformats.org/drawingml/2006/chartDrawing">
    <cdr:from>
      <cdr:x>0</cdr:x>
      <cdr:y>0.9041</cdr:y>
    </cdr:from>
    <cdr:ext cx="5298589" cy="279248"/>
    <cdr:sp macro="" textlink="'18'!$A$112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873388"/>
          <a:ext cx="5298589" cy="279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9144" rIns="9144" rtlCol="0"/>
        <a:lstStyle xmlns:a="http://schemas.openxmlformats.org/drawingml/2006/main"/>
        <a:p xmlns:a="http://schemas.openxmlformats.org/drawingml/2006/main">
          <a:pPr algn="l"/>
          <a:fld id="{4CAD6D71-5D1C-4992-9130-CC1D93B7727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Data source: U.S. Energy Information Administration, Short-Term Energy Outlook, September 2023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0.09424</cdr:x>
      <cdr:y>0.38357</cdr:y>
    </cdr:from>
    <cdr:ext cx="3101088" cy="295268"/>
    <cdr:sp macro="" textlink="'18'!$A$11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15257" y="1219065"/>
          <a:ext cx="3101088" cy="295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5CE10E6-4D89-498C-9CA1-EAB0B84202B2}" type="TxLink">
            <a:rPr lang="en-US" sz="900" b="1" i="0" u="none" strike="noStrike">
              <a:solidFill>
                <a:srgbClr val="ADADAD"/>
              </a:solidFill>
              <a:latin typeface="Arial"/>
              <a:cs typeface="Arial"/>
            </a:rPr>
            <a:pPr/>
            <a:t>monthly range from Jan 2018−Dec 2022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0.11847</cdr:x>
      <cdr:y>0.13021</cdr:y>
    </cdr:from>
    <cdr:ext cx="2665055" cy="298768"/>
    <cdr:sp macro="" textlink="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47717" y="419191"/>
          <a:ext cx="2665055" cy="2987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aseline="0">
              <a:solidFill>
                <a:schemeClr val="accent1"/>
              </a:solidFill>
              <a:latin typeface="Arial" pitchFamily="34" charset="0"/>
              <a:cs typeface="Arial" pitchFamily="34" charset="0"/>
            </a:rPr>
            <a:t>total motor gasoline inventory</a:t>
          </a:r>
        </a:p>
      </cdr:txBody>
    </cdr:sp>
  </cdr:absSizeAnchor>
  <cdr:absSizeAnchor xmlns:cdr="http://schemas.openxmlformats.org/drawingml/2006/chartDrawing">
    <cdr:from>
      <cdr:x>0.13088</cdr:x>
      <cdr:y>0.64054</cdr:y>
    </cdr:from>
    <cdr:ext cx="2367636" cy="202793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15579" y="2062200"/>
          <a:ext cx="2367636" cy="202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0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total distillate fuel inventory</a:t>
          </a:r>
        </a:p>
      </cdr:txBody>
    </cdr:sp>
  </cdr:absSizeAnchor>
  <cdr:relSizeAnchor xmlns:cdr="http://schemas.openxmlformats.org/drawingml/2006/chartDrawing">
    <cdr:from>
      <cdr:x>0.92853</cdr:x>
      <cdr:y>0.90237</cdr:y>
    </cdr:from>
    <cdr:to>
      <cdr:x>0.99487</cdr:x>
      <cdr:y>0.99268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357EB3F7-CEFB-32B8-5187-4E317EAD300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76591" y="2867890"/>
          <a:ext cx="362719" cy="287021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9525</xdr:rowOff>
    </xdr:from>
    <xdr:to>
      <xdr:col>10</xdr:col>
      <xdr:colOff>9525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0.02038</cdr:x>
      <cdr:y>0</cdr:y>
    </cdr:from>
    <cdr:to>
      <cdr:x>0.82094</cdr:x>
      <cdr:y>0.19167</cdr:y>
    </cdr:to>
    <cdr:sp macro="" textlink="">
      <cdr:nvSpPr>
        <cdr:cNvPr id="5" name="TextBox 4"/>
        <cdr:cNvSpPr txBox="1"/>
      </cdr:nvSpPr>
      <cdr:spPr bwMode="auto">
        <a:xfrm xmlns:a="http://schemas.openxmlformats.org/drawingml/2006/main">
          <a:off x="111637" y="0"/>
          <a:ext cx="4385302" cy="438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none" lIns="0" tIns="0" rIns="0" rtlCol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eaLnBrk="0" hangingPunct="0"/>
          <a:r>
            <a:rPr lang="en-US" sz="1000" b="1" i="0" dirty="0">
              <a:solidFill>
                <a:srgbClr val="333333"/>
              </a:solidFill>
              <a:latin typeface="Arial" panose="020B0604020202020204" pitchFamily="34" charset="0"/>
              <a:ea typeface="Times New Roman" charset="0"/>
              <a:cs typeface="Arial" panose="020B0604020202020204" pitchFamily="34" charset="0"/>
            </a:rPr>
            <a:t>World liquid fuels production and consumption balance</a:t>
          </a:r>
        </a:p>
        <a:p xmlns:a="http://schemas.openxmlformats.org/drawingml/2006/main">
          <a:pPr eaLnBrk="0" hangingPunct="0"/>
          <a:r>
            <a:rPr lang="en-US" sz="1000" i="0" dirty="0">
              <a:solidFill>
                <a:srgbClr val="333333"/>
              </a:solidFill>
              <a:latin typeface="Arial" panose="020B0604020202020204" pitchFamily="34" charset="0"/>
              <a:ea typeface="Times New Roman" charset="0"/>
              <a:cs typeface="Arial" panose="020B0604020202020204" pitchFamily="34" charset="0"/>
            </a:rPr>
            <a:t>million barrels per day </a:t>
          </a:r>
        </a:p>
      </cdr:txBody>
    </cdr:sp>
  </cdr:relSizeAnchor>
  <cdr:relSizeAnchor xmlns:cdr="http://schemas.openxmlformats.org/drawingml/2006/chartDrawing">
    <cdr:from>
      <cdr:x>0.0946</cdr:x>
      <cdr:y>0.14804</cdr:y>
    </cdr:from>
    <cdr:to>
      <cdr:x>0.36896</cdr:x>
      <cdr:y>0.46061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5933" y="327861"/>
          <a:ext cx="1583322" cy="692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world</a:t>
          </a:r>
          <a:r>
            <a:rPr lang="en-US" sz="9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production</a:t>
          </a:r>
          <a:endParaRPr lang="en-US" sz="9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world consumption</a:t>
          </a:r>
          <a:endParaRPr lang="en-US" sz="900" b="1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0.02957</cdr:x>
      <cdr:y>0.72803</cdr:y>
    </cdr:from>
    <cdr:to>
      <cdr:x>0.06808</cdr:x>
      <cdr:y>0.89719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258" y="1700307"/>
          <a:ext cx="219160" cy="3950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absSizeAnchor xmlns:cdr="http://schemas.openxmlformats.org/drawingml/2006/chartDrawing">
    <cdr:from>
      <cdr:x>0.06109</cdr:x>
      <cdr:y>0.65416</cdr:y>
    </cdr:from>
    <cdr:ext cx="3316218" cy="237121"/>
    <cdr:sp macro="" textlink="'19'!$A$11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34007" y="2106029"/>
          <a:ext cx="3316218" cy="2371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E883D697-F9C2-493C-AB68-927500824644}" type="TxLink">
            <a:rPr lang="en-US" sz="900" b="1" i="0" u="none" strike="noStrike">
              <a:solidFill>
                <a:srgbClr val="ADADAD"/>
              </a:solidFill>
              <a:latin typeface="Arial"/>
              <a:cs typeface="Arial"/>
            </a:rPr>
            <a:pPr/>
            <a:t>monthly range from Jan 2018 − Dec 2022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0.00929</cdr:x>
      <cdr:y>0.85515</cdr:y>
    </cdr:from>
    <cdr:ext cx="5235568" cy="272456"/>
    <cdr:sp macro="" textlink="'19'!$A$11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0800" y="2712392"/>
          <a:ext cx="5235568" cy="272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27432" tIns="9144" rIns="9144" bIns="9144" rtlCol="0"/>
        <a:lstStyle xmlns:a="http://schemas.openxmlformats.org/drawingml/2006/main"/>
        <a:p xmlns:a="http://schemas.openxmlformats.org/drawingml/2006/main">
          <a:pPr algn="l"/>
          <a:fld id="{B4C09DF6-3487-46E4-8025-668F94ABC5D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Data source: U.S. Energy Information Administration, Short-Term Energy Outlook, September 2023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0.00523</cdr:x>
      <cdr:y>0.00888</cdr:y>
    </cdr:from>
    <cdr:to>
      <cdr:x>0.82056</cdr:x>
      <cdr:y>0.1568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574" y="28575"/>
          <a:ext cx="4457701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commercial propane inventories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0.93033</cdr:x>
      <cdr:y>0.90237</cdr:y>
    </cdr:from>
    <cdr:to>
      <cdr:x>0.99654</cdr:x>
      <cdr:y>0.99268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6363FBCB-515E-7E1C-4525-2A25D16459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6467" y="2862160"/>
          <a:ext cx="361993" cy="28644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0.00639</cdr:x>
      <cdr:y>0.9019</cdr:y>
    </cdr:from>
    <cdr:to>
      <cdr:x>0.51336</cdr:x>
      <cdr:y>0.96921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4944" y="2860675"/>
          <a:ext cx="2771783" cy="213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45720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Note: Excludes 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propylene.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9525</xdr:rowOff>
    </xdr:from>
    <xdr:to>
      <xdr:col>10</xdr:col>
      <xdr:colOff>9525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absSizeAnchor xmlns:cdr="http://schemas.openxmlformats.org/drawingml/2006/chartDrawing">
    <cdr:from>
      <cdr:x>0.00174</cdr:x>
      <cdr:y>0.82021</cdr:y>
    </cdr:from>
    <cdr:ext cx="5200650" cy="230786"/>
    <cdr:sp macro="" textlink="'20'!$A$12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9525" y="2617189"/>
          <a:ext cx="5200650" cy="230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" bIns="9144" rtlCol="0"/>
        <a:lstStyle xmlns:a="http://schemas.openxmlformats.org/drawingml/2006/main"/>
        <a:p xmlns:a="http://schemas.openxmlformats.org/drawingml/2006/main">
          <a:fld id="{D89BCC8E-6D54-4E56-87BE-17A39763D07D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September 2023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</cdr:x>
      <cdr:y>0.87264</cdr:y>
    </cdr:from>
    <cdr:ext cx="5222874" cy="387355"/>
    <cdr:sp macro="" textlink="'20'!$A$127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784475"/>
          <a:ext cx="5222874" cy="387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Ins="9144" bIns="9144" rtlCol="0"/>
        <a:lstStyle xmlns:a="http://schemas.openxmlformats.org/drawingml/2006/main"/>
        <a:p xmlns:a="http://schemas.openxmlformats.org/drawingml/2006/main">
          <a:pPr algn="l"/>
          <a:fld id="{D56A20C6-68A4-41C0-8B5F-C4835087364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Note: Petroleum product and other liquids include: gasoline, distillate fuels, hydrocarbon gas liquids, jet fuel, residual fuel oil, unfinished oils, other hydrocarbons/oxygenates, and other oils.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0.00523</cdr:x>
      <cdr:y>0.00888</cdr:y>
    </cdr:from>
    <cdr:to>
      <cdr:x>0.82056</cdr:x>
      <cdr:y>0.1568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574" y="28575"/>
          <a:ext cx="4457701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net imports of crude oil and liquid fuels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0.9284</cdr:x>
      <cdr:y>0.90533</cdr:y>
    </cdr:from>
    <cdr:to>
      <cdr:x>0.995</cdr:x>
      <cdr:y>0.99564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2552750E-7F72-85DA-27B7-4965190953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75866" y="2888795"/>
          <a:ext cx="364168" cy="28816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0.83275</cdr:x>
      <cdr:y>0.22781</cdr:y>
    </cdr:from>
    <cdr:to>
      <cdr:x>1</cdr:x>
      <cdr:y>0.78905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552936" y="726913"/>
          <a:ext cx="914414" cy="1790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crude oil </a:t>
          </a:r>
        </a:p>
        <a:p xmlns:a="http://schemas.openxmlformats.org/drawingml/2006/main">
          <a:r>
            <a:rPr lang="en-US" sz="10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net imports</a:t>
          </a:r>
        </a:p>
        <a:p xmlns:a="http://schemas.openxmlformats.org/drawingml/2006/main"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 b="1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 xmlns:a="http://schemas.openxmlformats.org/drawingml/2006/main">
          <a:r>
            <a:rPr lang="en-US" sz="1000" b="1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net imports </a:t>
          </a:r>
        </a:p>
        <a:p xmlns:a="http://schemas.openxmlformats.org/drawingml/2006/main">
          <a:endParaRPr lang="en-US" sz="100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petroleum</a:t>
          </a:r>
        </a:p>
        <a:p xmlns:a="http://schemas.openxmlformats.org/drawingml/2006/main">
          <a:r>
            <a:rPr lang="en-US" sz="10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product and</a:t>
          </a:r>
        </a:p>
        <a:p xmlns:a="http://schemas.openxmlformats.org/drawingml/2006/main">
          <a:r>
            <a:rPr lang="en-US" sz="10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other liquids</a:t>
          </a:r>
          <a:r>
            <a:rPr lang="en-US" sz="100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n-US" sz="100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net imports</a:t>
          </a:r>
        </a:p>
        <a:p xmlns:a="http://schemas.openxmlformats.org/drawingml/2006/main">
          <a:endParaRPr lang="en-US" sz="100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 b="1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3</xdr:row>
      <xdr:rowOff>120650</xdr:rowOff>
    </xdr:from>
    <xdr:to>
      <xdr:col>10</xdr:col>
      <xdr:colOff>323850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0.00347</cdr:x>
      <cdr:y>0.00298</cdr:y>
    </cdr:from>
    <cdr:to>
      <cdr:x>0.82986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38" y="9537"/>
          <a:ext cx="4533912" cy="447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U.S. net trade of hydrocarbon gas liquids (HGL) </a:t>
          </a:r>
        </a:p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million barrels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per day </a:t>
          </a:r>
        </a:p>
      </cdr:txBody>
    </cdr:sp>
  </cdr:relSizeAnchor>
  <cdr:relSizeAnchor xmlns:cdr="http://schemas.openxmlformats.org/drawingml/2006/chartDrawing">
    <cdr:from>
      <cdr:x>0.83333</cdr:x>
      <cdr:y>0.14881</cdr:y>
    </cdr:from>
    <cdr:to>
      <cdr:x>1</cdr:x>
      <cdr:y>0.43452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38675" y="476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0.07986</cdr:x>
      <cdr:y>0.36309</cdr:y>
    </cdr:from>
    <cdr:to>
      <cdr:x>0.31076</cdr:x>
      <cdr:y>0.65179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8150" y="1162049"/>
          <a:ext cx="1266825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</a:t>
          </a:r>
          <a:r>
            <a:rPr lang="en-US" sz="10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trade</a:t>
          </a:r>
          <a:endParaRPr lang="en-US" sz="100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 b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000" b="0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propane</a:t>
          </a:r>
        </a:p>
        <a:p xmlns:a="http://schemas.openxmlformats.org/drawingml/2006/main">
          <a:r>
            <a:rPr lang="en-US" sz="1000" b="1" baseline="0">
              <a:solidFill>
                <a:schemeClr val="accent5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</a:t>
          </a:r>
          <a:r>
            <a:rPr lang="en-US" sz="1000" b="1" baseline="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ethane</a:t>
          </a:r>
        </a:p>
        <a:p xmlns:a="http://schemas.openxmlformats.org/drawingml/2006/main">
          <a:r>
            <a:rPr lang="en-US" sz="1000" b="1">
              <a:solidFill>
                <a:schemeClr val="accent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</a:t>
          </a:r>
          <a:r>
            <a:rPr lang="en-US" sz="10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natural gasoline</a:t>
          </a:r>
          <a:endParaRPr lang="en-US" sz="10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eaLnBrk="1" fontAlgn="auto" latinLnBrk="0" hangingPunct="1"/>
          <a:r>
            <a:rPr lang="en-US" sz="10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</a:t>
          </a:r>
          <a:r>
            <a:rPr lang="en-US" sz="1000" b="1" baseline="0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butanes</a:t>
          </a:r>
          <a:endParaRPr lang="en-US" sz="1000" b="1">
            <a:solidFill>
              <a:schemeClr val="accent2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 baseline="0">
            <a:solidFill>
              <a:schemeClr val="accent1">
                <a:lumMod val="60000"/>
                <a:lumOff val="4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 baseline="0">
            <a:solidFill>
              <a:schemeClr val="bg1">
                <a:lumMod val="6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1000" b="1">
            <a:solidFill>
              <a:schemeClr val="accent5">
                <a:lumMod val="40000"/>
                <a:lumOff val="6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0.77901</cdr:x>
      <cdr:y>0.1369</cdr:y>
    </cdr:from>
    <cdr:to>
      <cdr:x>0.8663</cdr:x>
      <cdr:y>0.22177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476750" y="423356"/>
          <a:ext cx="501650" cy="262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  <cdr:relSizeAnchor xmlns:cdr="http://schemas.openxmlformats.org/drawingml/2006/chartDrawing">
    <cdr:from>
      <cdr:x>0.00521</cdr:x>
      <cdr:y>0.90349</cdr:y>
    </cdr:from>
    <cdr:to>
      <cdr:x>0.93046</cdr:x>
      <cdr:y>0.98563</cdr:y>
    </cdr:to>
    <cdr:sp macro="" textlink="'21'!$B$32">
      <cdr:nvSpPr>
        <cdr:cNvPr id="6" name="TextBox 5"/>
        <cdr:cNvSpPr txBox="1"/>
      </cdr:nvSpPr>
      <cdr:spPr>
        <a:xfrm xmlns:a="http://schemas.openxmlformats.org/drawingml/2006/main">
          <a:off x="29974" y="2794000"/>
          <a:ext cx="5323076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rIns="9144" bIns="9144" rtlCol="0"/>
        <a:lstStyle xmlns:a="http://schemas.openxmlformats.org/drawingml/2006/main"/>
        <a:p xmlns:a="http://schemas.openxmlformats.org/drawingml/2006/main">
          <a:fld id="{4BC91908-8B79-475F-ACF5-75A968F4864D}" type="TxLink">
            <a:rPr lang="en-US" sz="9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Data source: U.S. Energy Information Administration, Short-Term Energy Outlook, September 2023</a:t>
          </a:fld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0.86285</cdr:x>
      <cdr:y>0.19345</cdr:y>
    </cdr:from>
    <cdr:to>
      <cdr:x>1</cdr:x>
      <cdr:y>0.33928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733925" y="619125"/>
          <a:ext cx="752475" cy="4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latin typeface="Arial" panose="020B0604020202020204" pitchFamily="34" charset="0"/>
              <a:cs typeface="Arial" panose="020B0604020202020204" pitchFamily="34" charset="0"/>
            </a:rPr>
            <a:t>net imports</a:t>
          </a:r>
        </a:p>
        <a:p xmlns:a="http://schemas.openxmlformats.org/drawingml/2006/main">
          <a:r>
            <a:rPr lang="en-US" sz="900" b="1">
              <a:latin typeface="Arial" panose="020B0604020202020204" pitchFamily="34" charset="0"/>
              <a:cs typeface="Arial" panose="020B0604020202020204" pitchFamily="34" charset="0"/>
            </a:rPr>
            <a:t>net exports</a:t>
          </a:r>
        </a:p>
      </cdr:txBody>
    </cdr:sp>
  </cdr:relSizeAnchor>
  <cdr:relSizeAnchor xmlns:cdr="http://schemas.openxmlformats.org/drawingml/2006/chartDrawing">
    <cdr:from>
      <cdr:x>0.83333</cdr:x>
      <cdr:y>0.21726</cdr:y>
    </cdr:from>
    <cdr:to>
      <cdr:x>1</cdr:x>
      <cdr:y>0.50298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3F820FD8-7DA0-3434-FBE5-85C01500C8A4}"/>
            </a:ext>
          </a:extLst>
        </cdr:cNvPr>
        <cdr:cNvCxnSpPr/>
      </cdr:nvCxnSpPr>
      <cdr:spPr bwMode="auto">
        <a:xfrm xmlns:a="http://schemas.openxmlformats.org/drawingml/2006/main">
          <a:off x="5124450" y="695325"/>
          <a:ext cx="914400" cy="914400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0.89931</cdr:x>
      <cdr:y>0.125</cdr:y>
    </cdr:from>
    <cdr:to>
      <cdr:x>0.89931</cdr:x>
      <cdr:y>0.19643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0A521158-8E60-8FDC-2259-8E74C8F6B214}"/>
            </a:ext>
          </a:extLst>
        </cdr:cNvPr>
        <cdr:cNvCxnSpPr/>
      </cdr:nvCxnSpPr>
      <cdr:spPr bwMode="auto">
        <a:xfrm xmlns:a="http://schemas.openxmlformats.org/drawingml/2006/main" flipV="1">
          <a:off x="4933974" y="400059"/>
          <a:ext cx="0" cy="228605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/>
        </a:ln>
        <a:effectLst xmlns:a="http://schemas.openxmlformats.org/drawingml/2006/main">
          <a:outerShdw sx="1000" sy="1000" rotWithShape="0">
            <a:srgbClr val="000000"/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0.90104</cdr:x>
      <cdr:y>0.31647</cdr:y>
    </cdr:from>
    <cdr:to>
      <cdr:x>0.90162</cdr:x>
      <cdr:y>0.40476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DCAD95AA-8363-D5A9-07C6-5A72F1FA70B9}"/>
            </a:ext>
          </a:extLst>
        </cdr:cNvPr>
        <cdr:cNvCxnSpPr/>
      </cdr:nvCxnSpPr>
      <cdr:spPr bwMode="auto">
        <a:xfrm xmlns:a="http://schemas.openxmlformats.org/drawingml/2006/main" flipH="1">
          <a:off x="4943475" y="1012828"/>
          <a:ext cx="3152" cy="282572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none" w="med" len="med"/>
          <a:tailEnd type="triangle"/>
        </a:ln>
        <a:effectLst xmlns:a="http://schemas.openxmlformats.org/drawingml/2006/main">
          <a:outerShdw dist="20000" sx="1000" sy="1000" rotWithShape="0">
            <a:srgbClr val="000000"/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0.93271</cdr:x>
      <cdr:y>0.90179</cdr:y>
    </cdr:from>
    <cdr:to>
      <cdr:x>0.99442</cdr:x>
      <cdr:y>0.99264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FC2E8763-86BD-AB7C-D72C-511302D2C2B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365962" y="2788740"/>
          <a:ext cx="355046" cy="280950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24</xdr:row>
      <xdr:rowOff>66675</xdr:rowOff>
    </xdr:from>
    <xdr:to>
      <xdr:col>7</xdr:col>
      <xdr:colOff>9525</xdr:colOff>
      <xdr:row>24</xdr:row>
      <xdr:rowOff>76200</xdr:rowOff>
    </xdr:to>
    <xdr:sp macro="" textlink="">
      <xdr:nvSpPr>
        <xdr:cNvPr id="482309" name="Line 2">
          <a:extLst>
            <a:ext uri="{FF2B5EF4-FFF2-40B4-BE49-F238E27FC236}">
              <a16:creationId xmlns:a16="http://schemas.microsoft.com/office/drawing/2014/main" id="{00000000-0008-0000-1700-0000055C0700}"/>
            </a:ext>
          </a:extLst>
        </xdr:cNvPr>
        <xdr:cNvSpPr>
          <a:spLocks noChangeShapeType="1"/>
        </xdr:cNvSpPr>
      </xdr:nvSpPr>
      <xdr:spPr bwMode="auto">
        <a:xfrm flipH="1">
          <a:off x="3676650" y="5772150"/>
          <a:ext cx="6000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9524</xdr:colOff>
      <xdr:row>3</xdr:row>
      <xdr:rowOff>9525</xdr:rowOff>
    </xdr:from>
    <xdr:to>
      <xdr:col>11</xdr:col>
      <xdr:colOff>600074</xdr:colOff>
      <xdr:row>22</xdr:row>
      <xdr:rowOff>133350</xdr:rowOff>
    </xdr:to>
    <xdr:graphicFrame macro="">
      <xdr:nvGraphicFramePr>
        <xdr:cNvPr id="482310" name="Chart 1">
          <a:extLst>
            <a:ext uri="{FF2B5EF4-FFF2-40B4-BE49-F238E27FC236}">
              <a16:creationId xmlns:a16="http://schemas.microsoft.com/office/drawing/2014/main" id="{00000000-0008-0000-1700-0000065C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116</xdr:row>
      <xdr:rowOff>9525</xdr:rowOff>
    </xdr:from>
    <xdr:to>
      <xdr:col>6</xdr:col>
      <xdr:colOff>495300</xdr:colOff>
      <xdr:row>119</xdr:row>
      <xdr:rowOff>123825</xdr:rowOff>
    </xdr:to>
    <xdr:sp macro="" textlink="">
      <xdr:nvSpPr>
        <xdr:cNvPr id="482307" name="Object 3">
          <a:extLst>
            <a:ext uri="{63B3BB69-23CF-44E3-9099-C40C66FF867C}">
              <a14:compatExt xmlns:a14="http://schemas.microsoft.com/office/drawing/2010/main" spid="_x0000_s482307"/>
            </a:ext>
            <a:ext uri="{FF2B5EF4-FFF2-40B4-BE49-F238E27FC236}">
              <a16:creationId xmlns:a16="http://schemas.microsoft.com/office/drawing/2014/main" id="{00000000-0008-0000-1700-0000035C07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sp>
    <xdr:clientData/>
  </xdr:twoCellAnchor>
  <xdr:twoCellAnchor>
    <xdr:from>
      <xdr:col>1</xdr:col>
      <xdr:colOff>9525</xdr:colOff>
      <xdr:row>121</xdr:row>
      <xdr:rowOff>9525</xdr:rowOff>
    </xdr:from>
    <xdr:to>
      <xdr:col>9</xdr:col>
      <xdr:colOff>0</xdr:colOff>
      <xdr:row>129</xdr:row>
      <xdr:rowOff>123825</xdr:rowOff>
    </xdr:to>
    <xdr:sp macro="" textlink="">
      <xdr:nvSpPr>
        <xdr:cNvPr id="482308" name="Object 4">
          <a:extLst>
            <a:ext uri="{63B3BB69-23CF-44E3-9099-C40C66FF867C}">
              <a14:compatExt xmlns:a14="http://schemas.microsoft.com/office/drawing/2010/main" spid="_x0000_s482308"/>
            </a:ext>
            <a:ext uri="{FF2B5EF4-FFF2-40B4-BE49-F238E27FC236}">
              <a16:creationId xmlns:a16="http://schemas.microsoft.com/office/drawing/2014/main" id="{00000000-0008-0000-1700-0000045C07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sp>
    <xdr:clientData/>
  </xdr:twoCellAnchor>
  <xdr:twoCellAnchor>
    <xdr:from>
      <xdr:col>1</xdr:col>
      <xdr:colOff>0</xdr:colOff>
      <xdr:row>116</xdr:row>
      <xdr:rowOff>9525</xdr:rowOff>
    </xdr:from>
    <xdr:to>
      <xdr:col>6</xdr:col>
      <xdr:colOff>495300</xdr:colOff>
      <xdr:row>119</xdr:row>
      <xdr:rowOff>123825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58525"/>
          <a:ext cx="35433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pic>
    <xdr:clientData/>
  </xdr:twoCellAnchor>
  <xdr:twoCellAnchor>
    <xdr:from>
      <xdr:col>1</xdr:col>
      <xdr:colOff>9525</xdr:colOff>
      <xdr:row>121</xdr:row>
      <xdr:rowOff>9525</xdr:rowOff>
    </xdr:from>
    <xdr:to>
      <xdr:col>9</xdr:col>
      <xdr:colOff>0</xdr:colOff>
      <xdr:row>129</xdr:row>
      <xdr:rowOff>123825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1906250"/>
          <a:ext cx="4867275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</xdr:spPr>
    </xdr:pic>
    <xdr:clientData/>
  </xdr:twoCellAnchor>
</xdr:wsDr>
</file>

<file path=xl/drawings/drawing56.xml><?xml version="1.0" encoding="utf-8"?>
<c:userShapes xmlns:c="http://schemas.openxmlformats.org/drawingml/2006/chart">
  <cdr:absSizeAnchor xmlns:cdr="http://schemas.openxmlformats.org/drawingml/2006/chartDrawing">
    <cdr:from>
      <cdr:x>0</cdr:x>
      <cdr:y>0.83451</cdr:y>
    </cdr:from>
    <cdr:ext cx="4879976" cy="520689"/>
    <cdr:sp macro="" textlink="'22'!$B$11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625725"/>
          <a:ext cx="4879976" cy="520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7D14A11-7BDE-4589-8BE9-E6BF0389DFE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Note: Confidence interval derived from options market information for the five trading days ending September 7, 2023.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</cdr:x>
      <cdr:y>0.74975</cdr:y>
    </cdr:from>
    <cdr:ext cx="5463064" cy="412739"/>
    <cdr:sp macro="" textlink="'22'!$B$113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359025"/>
          <a:ext cx="5463064" cy="412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973571A4-87A5-4AB7-AD0B-5BDB190652F4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Data source: U.S. Energy Information Administration, Short-Term Energy Outlook, September 2023, CME Group, and Refinitiv an LSEG Business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0.78746</cdr:x>
      <cdr:y>0.07966</cdr:y>
    </cdr:from>
    <cdr:to>
      <cdr:x>1</cdr:x>
      <cdr:y>0.72643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305319" y="250645"/>
          <a:ext cx="1162031" cy="2035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90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95% NYMEX 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futures price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confidence interval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upper bound</a:t>
          </a:r>
        </a:p>
        <a:p xmlns:a="http://schemas.openxmlformats.org/drawingml/2006/main">
          <a:endParaRPr lang="en-US" sz="90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STEO forecast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NYMEX 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95% NYMEX 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futures price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confidence interval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lower bound</a:t>
          </a:r>
          <a:endParaRPr lang="en-US" sz="900" b="1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3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0.18525</cdr:x>
      <cdr:y>0.39715</cdr:y>
    </cdr:from>
    <cdr:to>
      <cdr:x>0.45005</cdr:x>
      <cdr:y>0.48296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12843" y="1271037"/>
          <a:ext cx="1447754" cy="274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Henry Hub spot price</a:t>
          </a:r>
        </a:p>
      </cdr:txBody>
    </cdr:sp>
  </cdr:relSizeAnchor>
  <cdr:relSizeAnchor xmlns:cdr="http://schemas.openxmlformats.org/drawingml/2006/chartDrawing">
    <cdr:from>
      <cdr:x>0.92692</cdr:x>
      <cdr:y>0.89881</cdr:y>
    </cdr:from>
    <cdr:to>
      <cdr:x>0.99299</cdr:x>
      <cdr:y>0.98966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8BFF46C2-BFE5-4891-68E9-BD7CCF366155}"/>
            </a:ext>
          </a:extLst>
        </cdr:cNvPr>
        <cdr:cNvPicPr preferRelativeResize="0"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67789" y="2828038"/>
          <a:ext cx="361242" cy="285853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57150</xdr:rowOff>
    </xdr:from>
    <xdr:to>
      <xdr:col>9</xdr:col>
      <xdr:colOff>247650</xdr:colOff>
      <xdr:row>21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0.00797</cdr:x>
      <cdr:y>0</cdr:y>
    </cdr:from>
    <cdr:to>
      <cdr:x>0.942</cdr:x>
      <cdr:y>0.14881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244" y="0"/>
          <a:ext cx="5304174" cy="456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natural gas prices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dollars per thousand cubic feet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0.77951</cdr:x>
      <cdr:y>0.12798</cdr:y>
    </cdr:from>
    <cdr:to>
      <cdr:x>0.94617</cdr:x>
      <cdr:y>0.19644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6728" y="409575"/>
          <a:ext cx="914363" cy="219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  <cdr:relSizeAnchor xmlns:cdr="http://schemas.openxmlformats.org/drawingml/2006/chartDrawing">
    <cdr:from>
      <cdr:x>0.15451</cdr:x>
      <cdr:y>0.1875</cdr:y>
    </cdr:from>
    <cdr:to>
      <cdr:x>0.32118</cdr:x>
      <cdr:y>0.47321</cdr:y>
    </cdr:to>
    <cdr:sp macro="" textlink="">
      <cdr:nvSpPr>
        <cdr:cNvPr id="5" name="Minus 4"/>
        <cdr:cNvSpPr/>
      </cdr:nvSpPr>
      <cdr:spPr bwMode="auto">
        <a:xfrm xmlns:a="http://schemas.openxmlformats.org/drawingml/2006/main">
          <a:off x="847725" y="600075"/>
          <a:ext cx="914400" cy="914400"/>
        </a:xfrm>
        <a:prstGeom xmlns:a="http://schemas.openxmlformats.org/drawingml/2006/main" prst="mathMinus">
          <a:avLst/>
        </a:prstGeom>
        <a:noFill xmlns:a="http://schemas.openxmlformats.org/drawingml/2006/main"/>
        <a:ln xmlns:a="http://schemas.openxmlformats.org/drawingml/2006/main" w="1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0.02031</cdr:x>
      <cdr:y>0.87474</cdr:y>
    </cdr:from>
    <cdr:to>
      <cdr:x>0.9127</cdr:x>
      <cdr:y>1</cdr:y>
    </cdr:to>
    <cdr:sp macro="" textlink="'23'!$B$112">
      <cdr:nvSpPr>
        <cdr:cNvPr id="6" name="TextBox 5"/>
        <cdr:cNvSpPr txBox="1"/>
      </cdr:nvSpPr>
      <cdr:spPr>
        <a:xfrm xmlns:a="http://schemas.openxmlformats.org/drawingml/2006/main">
          <a:off x="117190" y="2681483"/>
          <a:ext cx="5149592" cy="383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45720" rIns="45720" rtlCol="0"/>
        <a:lstStyle xmlns:a="http://schemas.openxmlformats.org/drawingml/2006/main"/>
        <a:p xmlns:a="http://schemas.openxmlformats.org/drawingml/2006/main">
          <a:fld id="{CA5C4719-253F-4DD4-A27D-EB988A25F389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September 2023, and Refinitiv an LSEG Business</a:t>
          </a:fld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0.93445</cdr:x>
      <cdr:y>0.90179</cdr:y>
    </cdr:from>
    <cdr:to>
      <cdr:x>0.99606</cdr:x>
      <cdr:y>0.99264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E4AE28CF-AADF-76CE-E8B3-2794911D879C}"/>
            </a:ext>
          </a:extLst>
        </cdr:cNvPr>
        <cdr:cNvPicPr preferRelativeResize="0"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384879" y="2788740"/>
          <a:ext cx="355046" cy="280950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</xdr:colOff>
      <xdr:row>3</xdr:row>
      <xdr:rowOff>114300</xdr:rowOff>
    </xdr:from>
    <xdr:to>
      <xdr:col>10</xdr:col>
      <xdr:colOff>51049</xdr:colOff>
      <xdr:row>23</xdr:row>
      <xdr:rowOff>95729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pSpPr/>
      </xdr:nvGrpSpPr>
      <xdr:grpSpPr>
        <a:xfrm>
          <a:off x="700405" y="628650"/>
          <a:ext cx="5764144" cy="3162779"/>
          <a:chOff x="676275" y="638175"/>
          <a:chExt cx="5477792" cy="3219929"/>
        </a:xfrm>
      </xdr:grpSpPr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00000000-0008-0000-1900-000006000000}"/>
              </a:ext>
            </a:extLst>
          </xdr:cNvPr>
          <xdr:cNvGraphicFramePr>
            <a:graphicFrameLocks/>
          </xdr:cNvGraphicFramePr>
        </xdr:nvGraphicFramePr>
        <xdr:xfrm>
          <a:off x="676275" y="2725158"/>
          <a:ext cx="5477792" cy="11329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00000000-0008-0000-1900-000005000000}"/>
              </a:ext>
            </a:extLst>
          </xdr:cNvPr>
          <xdr:cNvGraphicFramePr>
            <a:graphicFrameLocks/>
          </xdr:cNvGraphicFramePr>
        </xdr:nvGraphicFramePr>
        <xdr:xfrm>
          <a:off x="676275" y="638175"/>
          <a:ext cx="5477792" cy="2084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4" name="Picture 1">
            <a:extLst>
              <a:ext uri="{FF2B5EF4-FFF2-40B4-BE49-F238E27FC236}">
                <a16:creationId xmlns:a16="http://schemas.microsoft.com/office/drawing/2014/main" id="{00000000-0008-0000-19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99444" y="3532916"/>
            <a:ext cx="342985" cy="290755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c:userShapes xmlns:c="http://schemas.openxmlformats.org/drawingml/2006/chart">
  <cdr:absSizeAnchor xmlns:cdr="http://schemas.openxmlformats.org/drawingml/2006/chartDrawing">
    <cdr:from>
      <cdr:x>0</cdr:x>
      <cdr:y>0.73987</cdr:y>
    </cdr:from>
    <cdr:ext cx="5314950" cy="219798"/>
    <cdr:sp macro="" textlink="'2'!$C$5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689858"/>
          <a:ext cx="5314950" cy="219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EC04801-DBB9-4723-9C59-083D281348BF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/>
            <a:t>Data source: U.S. Energy Information Administration, Short-Term Energy Outlook, September 2023</a:t>
          </a:fld>
          <a:endParaRPr lang="en-US" sz="900"/>
        </a:p>
      </cdr:txBody>
    </cdr:sp>
  </cdr:absSizeAnchor>
  <cdr:relSizeAnchor xmlns:cdr="http://schemas.openxmlformats.org/drawingml/2006/chartDrawing">
    <cdr:from>
      <cdr:x>0.5745</cdr:x>
      <cdr:y>0.18075</cdr:y>
    </cdr:from>
    <cdr:to>
      <cdr:x>0.99042</cdr:x>
      <cdr:y>0.84817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130" y="168532"/>
          <a:ext cx="2468100" cy="622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27432" tIns="27432" rIns="27432" bIns="27432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4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implied stock  build</a:t>
          </a:r>
        </a:p>
        <a:p xmlns:a="http://schemas.openxmlformats.org/drawingml/2006/main">
          <a:endParaRPr lang="en-US" sz="900" b="1">
            <a:solidFill>
              <a:schemeClr val="accent4">
                <a:lumMod val="7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 xmlns:a="http://schemas.openxmlformats.org/drawingml/2006/main">
          <a:pPr eaLnBrk="1" fontAlgn="auto" latinLnBrk="0" hangingPunct="1"/>
          <a:r>
            <a:rPr lang="en-US" sz="900" b="1">
              <a:solidFill>
                <a:schemeClr val="accent5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implied stock draw </a:t>
          </a:r>
          <a:endParaRPr lang="en-US" sz="900">
            <a:solidFill>
              <a:schemeClr val="accent5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0.10138</cdr:x>
      <cdr:y>0.12253</cdr:y>
    </cdr:from>
    <cdr:to>
      <cdr:x>0.40915</cdr:x>
      <cdr:y>0.78274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4349" y="136355"/>
          <a:ext cx="1774031" cy="734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9144" rIns="9144" bIns="9144" rtlCol="0"/>
        <a:lstStyle xmlns:a="http://schemas.openxmlformats.org/drawingml/2006/main"/>
        <a:p xmlns:a="http://schemas.openxmlformats.org/drawingml/2006/main">
          <a:r>
            <a:rPr lang="en-US" sz="900" b="1" baseline="0">
              <a:solidFill>
                <a:schemeClr val="accent4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net storage builds</a:t>
          </a:r>
        </a:p>
        <a:p xmlns:a="http://schemas.openxmlformats.org/drawingml/2006/main">
          <a:r>
            <a:rPr lang="en-US" sz="900" b="1" baseline="0">
              <a:solidFill>
                <a:schemeClr val="accent4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endParaRPr lang="en-US" sz="900" b="1" baseline="0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 baseline="0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net storage withdrawals</a:t>
          </a:r>
        </a:p>
        <a:p xmlns:a="http://schemas.openxmlformats.org/drawingml/2006/main">
          <a:endParaRPr lang="en-US" sz="1000" b="1" baseline="0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 baseline="0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 baseline="0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production</a:t>
          </a:r>
          <a:endParaRPr lang="en-US" sz="1000">
            <a:solidFill>
              <a:schemeClr val="accent1"/>
            </a:solidFill>
            <a:effectLst/>
          </a:endParaRPr>
        </a:p>
        <a:p xmlns:a="http://schemas.openxmlformats.org/drawingml/2006/main">
          <a:endParaRPr lang="en-US" sz="1000" b="1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0.01217</cdr:x>
      <cdr:y>0.80348</cdr:y>
    </cdr:from>
    <cdr:to>
      <cdr:x>0.93331</cdr:x>
      <cdr:y>0.98527</cdr:y>
    </cdr:to>
    <cdr:sp macro="" textlink="'24'!$B$58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2" y="910301"/>
          <a:ext cx="5046348" cy="205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lIns="9144" tIns="27432" rIns="9144" bIns="9144" rtlCol="0"/>
        <a:lstStyle xmlns:a="http://schemas.openxmlformats.org/drawingml/2006/main"/>
        <a:p xmlns:a="http://schemas.openxmlformats.org/drawingml/2006/main">
          <a:fld id="{B7D5A157-489E-4DBC-9CF3-7826C74C8CA9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September 2023</a:t>
          </a:fld>
          <a:endParaRPr lang="en-US" sz="900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0.02038</cdr:x>
      <cdr:y>0</cdr:y>
    </cdr:from>
    <cdr:to>
      <cdr:x>0.82094</cdr:x>
      <cdr:y>0.19928</cdr:y>
    </cdr:to>
    <cdr:sp macro="" textlink="">
      <cdr:nvSpPr>
        <cdr:cNvPr id="5" name="TextBox 4"/>
        <cdr:cNvSpPr txBox="1"/>
      </cdr:nvSpPr>
      <cdr:spPr bwMode="auto">
        <a:xfrm xmlns:a="http://schemas.openxmlformats.org/drawingml/2006/main">
          <a:off x="111637" y="0"/>
          <a:ext cx="4385302" cy="419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none" lIns="0" tIns="0" rIns="0" rtlCol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eaLnBrk="0" hangingPunct="0"/>
          <a:r>
            <a:rPr lang="en-US" sz="1000" b="1" i="0" dirty="0">
              <a:solidFill>
                <a:srgbClr val="333333"/>
              </a:solidFill>
              <a:latin typeface="Arial" panose="020B0604020202020204" pitchFamily="34" charset="0"/>
              <a:ea typeface="Times New Roman" charset="0"/>
              <a:cs typeface="Arial" panose="020B0604020202020204" pitchFamily="34" charset="0"/>
            </a:rPr>
            <a:t>U.S. natural gas</a:t>
          </a:r>
          <a:r>
            <a:rPr lang="en-US" sz="1000" b="1" i="0" baseline="0" dirty="0">
              <a:solidFill>
                <a:srgbClr val="333333"/>
              </a:solidFill>
              <a:latin typeface="Arial" panose="020B0604020202020204" pitchFamily="34" charset="0"/>
              <a:ea typeface="Times New Roman" charset="0"/>
              <a:cs typeface="Arial" panose="020B0604020202020204" pitchFamily="34" charset="0"/>
            </a:rPr>
            <a:t> </a:t>
          </a:r>
          <a:r>
            <a:rPr lang="en-US" sz="1000" b="1" i="0" dirty="0">
              <a:solidFill>
                <a:srgbClr val="333333"/>
              </a:solidFill>
              <a:latin typeface="Arial" panose="020B0604020202020204" pitchFamily="34" charset="0"/>
              <a:ea typeface="Times New Roman" charset="0"/>
              <a:cs typeface="Arial" panose="020B0604020202020204" pitchFamily="34" charset="0"/>
            </a:rPr>
            <a:t>production, consumption, and net imports</a:t>
          </a:r>
        </a:p>
        <a:p xmlns:a="http://schemas.openxmlformats.org/drawingml/2006/main">
          <a:pPr eaLnBrk="0" hangingPunct="0"/>
          <a:r>
            <a:rPr lang="en-US" sz="1000" i="0" dirty="0">
              <a:solidFill>
                <a:srgbClr val="333333"/>
              </a:solidFill>
              <a:latin typeface="Arial" panose="020B0604020202020204" pitchFamily="34" charset="0"/>
              <a:ea typeface="Times New Roman" charset="0"/>
              <a:cs typeface="Arial" panose="020B0604020202020204" pitchFamily="34" charset="0"/>
            </a:rPr>
            <a:t>billion cubic feet per day </a:t>
          </a:r>
        </a:p>
      </cdr:txBody>
    </cdr:sp>
  </cdr:relSizeAnchor>
  <cdr:relSizeAnchor xmlns:cdr="http://schemas.openxmlformats.org/drawingml/2006/chartDrawing">
    <cdr:from>
      <cdr:x>0.0939</cdr:x>
      <cdr:y>0.15078</cdr:y>
    </cdr:from>
    <cdr:to>
      <cdr:x>0.47992</cdr:x>
      <cdr:y>0.7859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4350" y="314325"/>
          <a:ext cx="2114552" cy="1323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 baseline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consumption</a:t>
          </a:r>
        </a:p>
        <a:p xmlns:a="http://schemas.openxmlformats.org/drawingml/2006/main">
          <a:endParaRPr lang="en-US" sz="1000" b="1" baseline="0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 baseline="0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 baseline="0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 baseline="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production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 baseline="0">
            <a:solidFill>
              <a:schemeClr val="accen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 baseline="0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trade (imports minus exports)</a:t>
          </a:r>
          <a:endParaRPr lang="en-US" sz="10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123825</xdr:rowOff>
    </xdr:from>
    <xdr:to>
      <xdr:col>8</xdr:col>
      <xdr:colOff>557215</xdr:colOff>
      <xdr:row>20</xdr:row>
      <xdr:rowOff>85753</xdr:rowOff>
    </xdr:to>
    <xdr:grpSp>
      <xdr:nvGrpSpPr>
        <xdr:cNvPr id="8" name="Group 1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GrpSpPr/>
      </xdr:nvGrpSpPr>
      <xdr:grpSpPr>
        <a:xfrm>
          <a:off x="650875" y="688975"/>
          <a:ext cx="5849940" cy="3092478"/>
          <a:chOff x="590549" y="714375"/>
          <a:chExt cx="5595939" cy="320042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GraphicFramePr>
            <a:graphicFrameLocks/>
          </xdr:cNvGraphicFramePr>
        </xdr:nvGraphicFramePr>
        <xdr:xfrm>
          <a:off x="3386088" y="714375"/>
          <a:ext cx="2800400" cy="32004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GraphicFramePr>
            <a:graphicFrameLocks/>
          </xdr:cNvGraphicFramePr>
        </xdr:nvGraphicFramePr>
        <xdr:xfrm>
          <a:off x="590549" y="714402"/>
          <a:ext cx="2800399" cy="32004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A$29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1A00-000006000000}"/>
              </a:ext>
            </a:extLst>
          </xdr:cNvPr>
          <xdr:cNvSpPr txBox="1"/>
        </xdr:nvSpPr>
        <xdr:spPr>
          <a:xfrm>
            <a:off x="609600" y="3676650"/>
            <a:ext cx="5162548" cy="21415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EA9D60EF-36B2-4AC8-8683-561EACF51A2A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A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12023" y="3609976"/>
            <a:ext cx="339628" cy="29075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49187</xdr:colOff>
      <xdr:row>15</xdr:row>
      <xdr:rowOff>96228</xdr:rowOff>
    </xdr:from>
    <xdr:to>
      <xdr:col>1</xdr:col>
      <xdr:colOff>322188</xdr:colOff>
      <xdr:row>18</xdr:row>
      <xdr:rowOff>35256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 txBox="1"/>
      </xdr:nvSpPr>
      <xdr:spPr>
        <a:xfrm>
          <a:off x="690537" y="2871178"/>
          <a:ext cx="273001" cy="491478"/>
        </a:xfrm>
        <a:prstGeom prst="rect">
          <a:avLst/>
        </a:prstGeom>
        <a:solidFill>
          <a:schemeClr val="bg1"/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0.03958</cdr:x>
      <cdr:y>3.12461E-7</cdr:y>
    </cdr:from>
    <cdr:to>
      <cdr:x>1</cdr:x>
      <cdr:y>0.15774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576" y="1"/>
          <a:ext cx="2634624" cy="504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billion cubic feet per day 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0.14809</cdr:x>
      <cdr:y>0.12627</cdr:y>
    </cdr:from>
    <cdr:to>
      <cdr:x>0.63612</cdr:x>
      <cdr:y>0.2659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3538" y="390498"/>
          <a:ext cx="1428713" cy="431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9144" rIns="9144" bIns="27432" rtlCol="0"/>
        <a:lstStyle xmlns:a="http://schemas.openxmlformats.org/drawingml/2006/main"/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U.S. non-Gulf of Mexico </a:t>
          </a:r>
        </a:p>
        <a:p xmlns:a="http://schemas.openxmlformats.org/drawingml/2006/main">
          <a:r>
            <a:rPr lang="en-US" sz="900" b="1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U.S. Gulf of Mexico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0.66157</cdr:x>
      <cdr:y>0.11905</cdr:y>
    </cdr:from>
    <cdr:to>
      <cdr:x>0.90138</cdr:x>
      <cdr:y>0.1875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52662" y="381000"/>
          <a:ext cx="671563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0.13352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0" y="0"/>
          <a:ext cx="2576523" cy="428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marketed natural gas production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billion cubic feet per day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3</xdr:row>
      <xdr:rowOff>19050</xdr:rowOff>
    </xdr:from>
    <xdr:to>
      <xdr:col>9</xdr:col>
      <xdr:colOff>295275</xdr:colOff>
      <xdr:row>19</xdr:row>
      <xdr:rowOff>177772</xdr:rowOff>
    </xdr:to>
    <xdr:grpSp>
      <xdr:nvGrpSpPr>
        <xdr:cNvPr id="6" name="Group 1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GrpSpPr/>
      </xdr:nvGrpSpPr>
      <xdr:grpSpPr>
        <a:xfrm>
          <a:off x="688974" y="584200"/>
          <a:ext cx="5772151" cy="3105122"/>
          <a:chOff x="628649" y="600075"/>
          <a:chExt cx="5495926" cy="3200400"/>
        </a:xfrm>
      </xdr:grpSpPr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00000000-0008-0000-1B00-000004000000}"/>
              </a:ext>
            </a:extLst>
          </xdr:cNvPr>
          <xdr:cNvGraphicFramePr>
            <a:graphicFrameLocks/>
          </xdr:cNvGraphicFramePr>
        </xdr:nvGraphicFramePr>
        <xdr:xfrm>
          <a:off x="3381375" y="60007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00000000-0008-0000-1B00-000005000000}"/>
              </a:ext>
            </a:extLst>
          </xdr:cNvPr>
          <xdr:cNvGraphicFramePr>
            <a:graphicFrameLocks/>
          </xdr:cNvGraphicFramePr>
        </xdr:nvGraphicFramePr>
        <xdr:xfrm>
          <a:off x="647700" y="60007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A$31">
        <xdr:nvSpPr>
          <xdr:cNvPr id="7" name="TextBox 1">
            <a:extLst>
              <a:ext uri="{FF2B5EF4-FFF2-40B4-BE49-F238E27FC236}">
                <a16:creationId xmlns:a16="http://schemas.microsoft.com/office/drawing/2014/main" id="{00000000-0008-0000-1B00-000007000000}"/>
              </a:ext>
            </a:extLst>
          </xdr:cNvPr>
          <xdr:cNvSpPr txBox="1"/>
        </xdr:nvSpPr>
        <xdr:spPr>
          <a:xfrm>
            <a:off x="628649" y="3632560"/>
            <a:ext cx="5125094" cy="1616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07026D1A-8D92-4C4E-827B-340ABE517855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3" name="Picture 1">
            <a:extLst>
              <a:ext uri="{FF2B5EF4-FFF2-40B4-BE49-F238E27FC236}">
                <a16:creationId xmlns:a16="http://schemas.microsoft.com/office/drawing/2014/main" id="{00000000-0008-0000-1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54968" y="3486151"/>
            <a:ext cx="339438" cy="290755"/>
          </a:xfrm>
          <a:prstGeom prst="rect">
            <a:avLst/>
          </a:prstGeom>
        </xdr:spPr>
      </xdr:pic>
    </xdr:grpSp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0.0118</cdr:x>
      <cdr:y>0</cdr:y>
    </cdr:from>
    <cdr:to>
      <cdr:x>0.97222</cdr:x>
      <cdr:y>0.14205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76" y="0"/>
          <a:ext cx="2634624" cy="454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billion cubic feet per day 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0.14372</cdr:x>
      <cdr:y>0.57057</cdr:y>
    </cdr:from>
    <cdr:to>
      <cdr:x>0.4978</cdr:x>
      <cdr:y>0.85891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14063" y="1771679"/>
          <a:ext cx="1020130" cy="895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 b="1" baseline="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industrial</a:t>
          </a:r>
        </a:p>
        <a:p xmlns:a="http://schemas.openxmlformats.org/drawingml/2006/main">
          <a:r>
            <a:rPr lang="en-US" sz="9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electric power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residential and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commercial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bg1">
                  <a:lumMod val="6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other</a:t>
          </a:r>
          <a:endParaRPr lang="en-US" sz="900">
            <a:solidFill>
              <a:schemeClr val="bg1">
                <a:lumMod val="65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0.72023</cdr:x>
      <cdr:y>0.1501</cdr:y>
    </cdr:from>
    <cdr:to>
      <cdr:x>0.94245</cdr:x>
      <cdr:y>0.23513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75043" y="466094"/>
          <a:ext cx="640232" cy="263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0.20238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8" y="0"/>
          <a:ext cx="2576512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natural gas consumption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billion cubic feet per day </a:t>
          </a:r>
          <a:endParaRPr lang="en-US" sz="1100"/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114300</xdr:rowOff>
    </xdr:from>
    <xdr:to>
      <xdr:col>10</xdr:col>
      <xdr:colOff>50360</xdr:colOff>
      <xdr:row>23</xdr:row>
      <xdr:rowOff>38100</xdr:rowOff>
    </xdr:to>
    <xdr:grpSp>
      <xdr:nvGrpSpPr>
        <xdr:cNvPr id="7" name="Group 1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GrpSpPr/>
      </xdr:nvGrpSpPr>
      <xdr:grpSpPr>
        <a:xfrm>
          <a:off x="660400" y="628650"/>
          <a:ext cx="5517710" cy="3105150"/>
          <a:chOff x="628650" y="638175"/>
          <a:chExt cx="5517710" cy="31623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1C00-000003000000}"/>
              </a:ext>
            </a:extLst>
          </xdr:cNvPr>
          <xdr:cNvGraphicFramePr>
            <a:graphicFrameLocks/>
          </xdr:cNvGraphicFramePr>
        </xdr:nvGraphicFramePr>
        <xdr:xfrm>
          <a:off x="628650" y="2428875"/>
          <a:ext cx="5486400" cy="1371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00000000-0008-0000-1C00-000004000000}"/>
              </a:ext>
            </a:extLst>
          </xdr:cNvPr>
          <xdr:cNvGraphicFramePr>
            <a:graphicFrameLocks/>
          </xdr:cNvGraphicFramePr>
        </xdr:nvGraphicFramePr>
        <xdr:xfrm>
          <a:off x="628650" y="638175"/>
          <a:ext cx="548640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6" name="Picture 1">
            <a:extLst>
              <a:ext uri="{FF2B5EF4-FFF2-40B4-BE49-F238E27FC236}">
                <a16:creationId xmlns:a16="http://schemas.microsoft.com/office/drawing/2014/main" id="{00000000-0008-0000-1C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85564" y="3486151"/>
            <a:ext cx="360796" cy="290755"/>
          </a:xfrm>
          <a:prstGeom prst="rect">
            <a:avLst/>
          </a:prstGeom>
        </xdr:spPr>
      </xdr:pic>
    </xdr:grpSp>
    <xdr:clientData/>
  </xdr:twoCellAnchor>
</xdr:wsDr>
</file>

<file path=xl/drawings/drawing69.xml><?xml version="1.0" encoding="utf-8"?>
<c:userShapes xmlns:c="http://schemas.openxmlformats.org/drawingml/2006/chart">
  <cdr:absSizeAnchor xmlns:cdr="http://schemas.openxmlformats.org/drawingml/2006/chartDrawing">
    <cdr:from>
      <cdr:x>0</cdr:x>
      <cdr:y>0.8142</cdr:y>
    </cdr:from>
    <cdr:ext cx="5302250" cy="250231"/>
    <cdr:sp macro="" textlink="'27'!$A$113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1096581"/>
          <a:ext cx="5302250" cy="250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0A84FE8D-E011-4434-80C7-5034634BF26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Data source: U.S. Energy Information Administration, Short-Term Energy Outlook, September 2023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0.06424</cdr:x>
      <cdr:y>0.10417</cdr:y>
    </cdr:from>
    <cdr:to>
      <cdr:x>0.2309</cdr:x>
      <cdr:y>0.77083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2425" y="142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0.00926</cdr:x>
      <cdr:y>0.03704</cdr:y>
    </cdr:from>
    <cdr:to>
      <cdr:x>0.77662</cdr:x>
      <cdr:y>0.16898</cdr:y>
    </cdr:to>
    <cdr:sp macro="" textlink="'27'!$A$115">
      <cdr:nvSpPr>
        <cdr:cNvPr id="6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0800" y="50800"/>
          <a:ext cx="4210050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89FB87FC-49ED-4BD8-85BF-135B333DDEF9}" type="TxLink">
            <a:rPr lang="en-US" sz="1000" b="1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Percentage deviation from 2018 − 2022 average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88900</xdr:rowOff>
    </xdr:from>
    <xdr:to>
      <xdr:col>10</xdr:col>
      <xdr:colOff>47625</xdr:colOff>
      <xdr:row>21</xdr:row>
      <xdr:rowOff>98425</xdr:rowOff>
    </xdr:to>
    <xdr:grpSp>
      <xdr:nvGrpSpPr>
        <xdr:cNvPr id="10" name="Group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635000" y="603250"/>
          <a:ext cx="5508625" cy="3038475"/>
          <a:chOff x="615950" y="619125"/>
          <a:chExt cx="5508625" cy="3086100"/>
        </a:xfrm>
      </xdr:grpSpPr>
      <xdr:graphicFrame macro="">
        <xdr:nvGraphicFramePr>
          <xdr:cNvPr id="6" name="Chart 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aphicFramePr>
            <a:graphicFrameLocks/>
          </xdr:cNvGraphicFramePr>
        </xdr:nvGraphicFramePr>
        <xdr:xfrm>
          <a:off x="3381375" y="619125"/>
          <a:ext cx="2743200" cy="30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Chart 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GraphicFramePr>
            <a:graphicFrameLocks/>
          </xdr:cNvGraphicFramePr>
        </xdr:nvGraphicFramePr>
        <xdr:xfrm>
          <a:off x="657225" y="619125"/>
          <a:ext cx="2743200" cy="30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8" name="Picture 1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43804" y="3381376"/>
            <a:ext cx="361767" cy="290755"/>
          </a:xfrm>
          <a:prstGeom prst="rect">
            <a:avLst/>
          </a:prstGeom>
        </xdr:spPr>
      </xdr:pic>
      <xdr:sp macro="" textlink="$B$77">
        <xdr:nvSpPr>
          <xdr:cNvPr id="4" name="TextBox 2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615950" y="3418221"/>
            <a:ext cx="5086350" cy="2630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5652FD2-AA58-4FA1-AA85-FC625A2923DC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sp macro="" textlink="">
        <xdr:nvSpPr>
          <xdr:cNvPr id="7" name="TextBox 1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/>
        </xdr:nvSpPr>
        <xdr:spPr>
          <a:xfrm>
            <a:off x="5118100" y="1086148"/>
            <a:ext cx="595163" cy="2249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forecast</a:t>
            </a:r>
          </a:p>
        </xdr:txBody>
      </xdr:sp>
    </xdr:grpSp>
    <xdr:clientData/>
  </xdr:twoCell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0.02038</cdr:x>
      <cdr:y>0</cdr:y>
    </cdr:from>
    <cdr:to>
      <cdr:x>0.82094</cdr:x>
      <cdr:y>0.22917</cdr:y>
    </cdr:to>
    <cdr:sp macro="" textlink="">
      <cdr:nvSpPr>
        <cdr:cNvPr id="5" name="TextBox 4"/>
        <cdr:cNvSpPr txBox="1"/>
      </cdr:nvSpPr>
      <cdr:spPr bwMode="auto">
        <a:xfrm xmlns:a="http://schemas.openxmlformats.org/drawingml/2006/main">
          <a:off x="111637" y="0"/>
          <a:ext cx="4385302" cy="419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none" lIns="0" tIns="0" rIns="0" rtlCol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working natural gas in storage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billion cubic feet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0.2328</cdr:x>
      <cdr:y>0.62708</cdr:y>
    </cdr:from>
    <cdr:to>
      <cdr:x>0.40668</cdr:x>
      <cdr:y>0.76041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7237" y="1146810"/>
          <a:ext cx="953975" cy="243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storage level</a:t>
          </a:r>
          <a:endParaRPr lang="en-US" sz="900" baseline="0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 baseline="0"/>
        </a:p>
      </cdr:txBody>
    </cdr:sp>
  </cdr:relSizeAnchor>
  <cdr:relSizeAnchor xmlns:cdr="http://schemas.openxmlformats.org/drawingml/2006/chartDrawing">
    <cdr:from>
      <cdr:x>0.7772</cdr:x>
      <cdr:y>0.09562</cdr:y>
    </cdr:from>
    <cdr:to>
      <cdr:x>0.89571</cdr:x>
      <cdr:y>0.20573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264036" y="171703"/>
          <a:ext cx="650193" cy="1977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forecast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0.09622</cdr:x>
      <cdr:y>0.76736</cdr:y>
    </cdr:from>
    <cdr:to>
      <cdr:x>0.69747</cdr:x>
      <cdr:y>0.90254</cdr:y>
    </cdr:to>
    <cdr:sp macro="" textlink="'27'!$A$116">
      <cdr:nvSpPr>
        <cdr:cNvPr id="6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27050" y="1403350"/>
          <a:ext cx="3293552" cy="247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11A67CC0-263B-4133-9393-E916D467C8F9}" type="TxLink">
            <a:rPr lang="en-US" sz="900" b="1" i="0" u="none" strike="noStrike">
              <a:solidFill>
                <a:srgbClr val="ADADAD"/>
              </a:solidFill>
              <a:latin typeface="Arial"/>
              <a:cs typeface="Arial"/>
            </a:rPr>
            <a:pPr algn="l"/>
            <a:t>monthly range from Jan 2018 − Dec 2022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76200</xdr:rowOff>
    </xdr:from>
    <xdr:to>
      <xdr:col>10</xdr:col>
      <xdr:colOff>133350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0.00347</cdr:x>
      <cdr:y>0.00298</cdr:y>
    </cdr:from>
    <cdr:to>
      <cdr:x>0.82986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38" y="9537"/>
          <a:ext cx="4533912" cy="447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U.S. annual natural gas trade</a:t>
          </a:r>
        </a:p>
        <a:p xmlns:a="http://schemas.openxmlformats.org/drawingml/2006/main">
          <a:r>
            <a:rPr lang="en-US" sz="1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billion cubic feet</a:t>
          </a:r>
          <a:r>
            <a:rPr lang="en-US" sz="1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per day </a:t>
          </a:r>
        </a:p>
      </cdr:txBody>
    </cdr:sp>
  </cdr:relSizeAnchor>
  <cdr:relSizeAnchor xmlns:cdr="http://schemas.openxmlformats.org/drawingml/2006/chartDrawing">
    <cdr:from>
      <cdr:x>0.83333</cdr:x>
      <cdr:y>0.14881</cdr:y>
    </cdr:from>
    <cdr:to>
      <cdr:x>1</cdr:x>
      <cdr:y>0.43452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38675" y="476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0.80382</cdr:x>
      <cdr:y>0.16667</cdr:y>
    </cdr:from>
    <cdr:to>
      <cdr:x>0.98437</cdr:x>
      <cdr:y>0.81845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10078" y="533415"/>
          <a:ext cx="990570" cy="2085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gross imports</a:t>
          </a:r>
        </a:p>
        <a:p xmlns:a="http://schemas.openxmlformats.org/drawingml/2006/main">
          <a:r>
            <a:rPr lang="en-US" sz="10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US" sz="1000" b="0">
              <a:solidFill>
                <a:schemeClr val="accent5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as liquefied</a:t>
          </a:r>
          <a:r>
            <a:rPr lang="en-US" sz="1000" b="1">
              <a:solidFill>
                <a:schemeClr val="accent5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n-US" sz="1000" b="0">
              <a:solidFill>
                <a:schemeClr val="accent5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natural gas</a:t>
          </a:r>
        </a:p>
        <a:p xmlns:a="http://schemas.openxmlformats.org/drawingml/2006/main">
          <a:r>
            <a:rPr lang="en-US" sz="1000" b="0" baseline="0">
              <a:solidFill>
                <a:schemeClr val="accent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</a:t>
          </a:r>
          <a:r>
            <a:rPr lang="en-US" sz="1000" b="0" baseline="0">
              <a:solidFill>
                <a:schemeClr val="accent5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by pipeline</a:t>
          </a:r>
          <a:endParaRPr lang="en-US" sz="1000" b="0">
            <a:solidFill>
              <a:schemeClr val="accent5">
                <a:lumMod val="75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 baseline="0">
              <a:solidFill>
                <a:schemeClr val="bg1">
                  <a:lumMod val="6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trade</a:t>
          </a:r>
          <a:endParaRPr lang="en-US" sz="1000">
            <a:solidFill>
              <a:schemeClr val="bg1">
                <a:lumMod val="65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 baseline="0">
            <a:solidFill>
              <a:schemeClr val="accent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 b="1" baseline="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gross exports</a:t>
          </a:r>
        </a:p>
        <a:p xmlns:a="http://schemas.openxmlformats.org/drawingml/2006/main">
          <a:r>
            <a:rPr lang="en-US" sz="10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US" sz="1000" b="0" baseline="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by pipeline</a:t>
          </a:r>
          <a:endParaRPr lang="en-US" sz="1000">
            <a:solidFill>
              <a:schemeClr val="accent1">
                <a:lumMod val="75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 b="1" baseline="0">
              <a:solidFill>
                <a:schemeClr val="accent5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</a:t>
          </a:r>
          <a:r>
            <a:rPr lang="en-US" sz="1000" b="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as liquefied </a:t>
          </a:r>
          <a:endParaRPr lang="en-US" sz="1000" b="0">
            <a:solidFill>
              <a:schemeClr val="accent1">
                <a:lumMod val="60000"/>
                <a:lumOff val="4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 b="0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natural gas</a:t>
          </a:r>
          <a:endParaRPr lang="en-US" sz="1000">
            <a:solidFill>
              <a:schemeClr val="accent1">
                <a:lumMod val="60000"/>
                <a:lumOff val="4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 baseline="0">
            <a:solidFill>
              <a:schemeClr val="accent5">
                <a:lumMod val="40000"/>
                <a:lumOff val="60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000" b="1">
            <a:solidFill>
              <a:schemeClr val="accent5">
                <a:lumMod val="40000"/>
                <a:lumOff val="6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 baseline="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0.60084</cdr:x>
      <cdr:y>0.13003</cdr:y>
    </cdr:from>
    <cdr:to>
      <cdr:x>0.76751</cdr:x>
      <cdr:y>0.1955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456693" y="402122"/>
          <a:ext cx="958869" cy="202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  <cdr:relSizeAnchor xmlns:cdr="http://schemas.openxmlformats.org/drawingml/2006/chartDrawing">
    <cdr:from>
      <cdr:x>0.00347</cdr:x>
      <cdr:y>0.9117</cdr:y>
    </cdr:from>
    <cdr:to>
      <cdr:x>0.93157</cdr:x>
      <cdr:y>0.9949</cdr:y>
    </cdr:to>
    <cdr:sp macro="" textlink="'28'!$B$32">
      <cdr:nvSpPr>
        <cdr:cNvPr id="6" name="TextBox 5"/>
        <cdr:cNvSpPr txBox="1"/>
      </cdr:nvSpPr>
      <cdr:spPr>
        <a:xfrm xmlns:a="http://schemas.openxmlformats.org/drawingml/2006/main">
          <a:off x="19962" y="2819402"/>
          <a:ext cx="5339438" cy="257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18288" rIns="9144" bIns="9144" rtlCol="0"/>
        <a:lstStyle xmlns:a="http://schemas.openxmlformats.org/drawingml/2006/main"/>
        <a:p xmlns:a="http://schemas.openxmlformats.org/drawingml/2006/main">
          <a:fld id="{661BD95C-C14F-4174-9EC0-194A9A1256BC}" type="TxLink">
            <a:rPr lang="en-US" sz="9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pPr/>
            <a:t>Data source: U.S. Energy Information Administration, Short-Term Energy Outlook, September 2023</a:t>
          </a:fld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0.93271</cdr:x>
      <cdr:y>0.90179</cdr:y>
    </cdr:from>
    <cdr:to>
      <cdr:x>0.99442</cdr:x>
      <cdr:y>0.99264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BA17F8A6-909D-4631-4198-A53BBFE66B2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365962" y="2788740"/>
          <a:ext cx="355046" cy="280950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0</xdr:rowOff>
    </xdr:from>
    <xdr:to>
      <xdr:col>10</xdr:col>
      <xdr:colOff>0</xdr:colOff>
      <xdr:row>23</xdr:row>
      <xdr:rowOff>123825</xdr:rowOff>
    </xdr:to>
    <xdr:grpSp>
      <xdr:nvGrpSpPr>
        <xdr:cNvPr id="6" name="Group 1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GrpSpPr/>
      </xdr:nvGrpSpPr>
      <xdr:grpSpPr>
        <a:xfrm>
          <a:off x="600074" y="673100"/>
          <a:ext cx="5654676" cy="3146425"/>
          <a:chOff x="600074" y="685800"/>
          <a:chExt cx="5495926" cy="3200400"/>
        </a:xfrm>
      </xdr:grpSpPr>
      <xdr:graphicFrame macro="">
        <xdr:nvGraphicFramePr>
          <xdr:cNvPr id="15" name="Chart 2">
            <a:extLst>
              <a:ext uri="{FF2B5EF4-FFF2-40B4-BE49-F238E27FC236}">
                <a16:creationId xmlns:a16="http://schemas.microsoft.com/office/drawing/2014/main" id="{00000000-0008-0000-1E00-00000F000000}"/>
              </a:ext>
            </a:extLst>
          </xdr:cNvPr>
          <xdr:cNvGraphicFramePr>
            <a:graphicFrameLocks/>
          </xdr:cNvGraphicFramePr>
        </xdr:nvGraphicFramePr>
        <xdr:xfrm>
          <a:off x="3367013" y="685800"/>
          <a:ext cx="2728987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4" name="Chart 1">
            <a:extLst>
              <a:ext uri="{FF2B5EF4-FFF2-40B4-BE49-F238E27FC236}">
                <a16:creationId xmlns:a16="http://schemas.microsoft.com/office/drawing/2014/main" id="{00000000-0008-0000-1E00-00000E000000}"/>
              </a:ext>
            </a:extLst>
          </xdr:cNvPr>
          <xdr:cNvGraphicFramePr>
            <a:graphicFrameLocks/>
          </xdr:cNvGraphicFramePr>
        </xdr:nvGraphicFramePr>
        <xdr:xfrm>
          <a:off x="609600" y="685800"/>
          <a:ext cx="2756276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A$124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1E00-000004000000}"/>
              </a:ext>
            </a:extLst>
          </xdr:cNvPr>
          <xdr:cNvSpPr txBox="1"/>
        </xdr:nvSpPr>
        <xdr:spPr>
          <a:xfrm>
            <a:off x="600074" y="3618154"/>
            <a:ext cx="5153026" cy="2308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678DC02B-9890-47B6-9FC5-14B12198E75C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</xdr:grpSp>
    <xdr:clientData/>
  </xdr:twoCell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0.93403</cdr:x>
      <cdr:y>0.1756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2562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Annual growth in nominal </a:t>
          </a:r>
        </a:p>
        <a:p xmlns:a="http://schemas.openxmlformats.org/drawingml/2006/main">
          <a:pPr algn="l"/>
          <a:r>
            <a: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residential electricity prices</a:t>
          </a:r>
        </a:p>
        <a:p xmlns:a="http://schemas.openxmlformats.org/drawingml/2006/main">
          <a:pPr algn="l"/>
          <a:r>
            <a:rPr lang="en-US" sz="10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percent  	     	    </a:t>
          </a:r>
        </a:p>
      </cdr:txBody>
    </cdr:sp>
  </cdr:relSizeAnchor>
  <cdr:relSizeAnchor xmlns:cdr="http://schemas.openxmlformats.org/drawingml/2006/chartDrawing">
    <cdr:from>
      <cdr:x>0.74536</cdr:x>
      <cdr:y>0.1978</cdr:y>
    </cdr:from>
    <cdr:to>
      <cdr:x>0.96064</cdr:x>
      <cdr:y>0.26922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92837" y="622375"/>
          <a:ext cx="604466" cy="224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forecast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0.82005</cdr:x>
      <cdr:y>0.03075</cdr:y>
    </cdr:from>
    <cdr:to>
      <cdr:x>0.94871</cdr:x>
      <cdr:y>0.1216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54B5F326-B2E3-CF62-9F92-71910B2079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302554" y="96753"/>
          <a:ext cx="361241" cy="285852"/>
        </a:xfrm>
        <a:prstGeom xmlns:a="http://schemas.openxmlformats.org/drawingml/2006/main" prst="rect">
          <a:avLst/>
        </a:prstGeom>
      </cdr:spPr>
    </cdr:pic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0.11324</cdr:x>
      <cdr:y>0.53846</cdr:y>
    </cdr:from>
    <cdr:to>
      <cdr:x>0.87456</cdr:x>
      <cdr:y>0.82249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124" y="1733550"/>
          <a:ext cx="41624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43519</xdr:colOff>
      <xdr:row>3</xdr:row>
      <xdr:rowOff>73333</xdr:rowOff>
    </xdr:from>
    <xdr:to>
      <xdr:col>10</xdr:col>
      <xdr:colOff>406745</xdr:colOff>
      <xdr:row>23</xdr:row>
      <xdr:rowOff>35491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D7026BA-EB58-4D27-805D-528B33B7E5E4}"/>
            </a:ext>
          </a:extLst>
        </xdr:cNvPr>
        <xdr:cNvGrpSpPr/>
      </xdr:nvGrpSpPr>
      <xdr:grpSpPr>
        <a:xfrm>
          <a:off x="653119" y="587683"/>
          <a:ext cx="5849626" cy="3149858"/>
          <a:chOff x="571499" y="590550"/>
          <a:chExt cx="5646418" cy="32004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1904DD0-DF95-0FFE-961B-F64926217C57}"/>
              </a:ext>
            </a:extLst>
          </xdr:cNvPr>
          <xdr:cNvGraphicFramePr>
            <a:graphicFrameLocks/>
          </xdr:cNvGraphicFramePr>
        </xdr:nvGraphicFramePr>
        <xdr:xfrm>
          <a:off x="3330963" y="590550"/>
          <a:ext cx="2886954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CEBD12E-8339-DA48-3FF9-C2FC259434FE}"/>
              </a:ext>
            </a:extLst>
          </xdr:cNvPr>
          <xdr:cNvGraphicFramePr>
            <a:graphicFrameLocks/>
          </xdr:cNvGraphicFramePr>
        </xdr:nvGraphicFramePr>
        <xdr:xfrm>
          <a:off x="571499" y="590550"/>
          <a:ext cx="2814629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6" name="Picture 1">
            <a:extLst>
              <a:ext uri="{FF2B5EF4-FFF2-40B4-BE49-F238E27FC236}">
                <a16:creationId xmlns:a16="http://schemas.microsoft.com/office/drawing/2014/main" id="{797684DD-252F-5E8C-63CF-D2F5A33CD1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77592" y="3486151"/>
            <a:ext cx="360837" cy="290755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7" name="TextBox 3">
            <a:extLst>
              <a:ext uri="{FF2B5EF4-FFF2-40B4-BE49-F238E27FC236}">
                <a16:creationId xmlns:a16="http://schemas.microsoft.com/office/drawing/2014/main" id="{966E4F55-58FE-7F54-31DE-5CC9E236E23C}"/>
              </a:ext>
            </a:extLst>
          </xdr:cNvPr>
          <xdr:cNvSpPr txBox="1"/>
        </xdr:nvSpPr>
        <xdr:spPr>
          <a:xfrm>
            <a:off x="2899440" y="1013295"/>
            <a:ext cx="615405" cy="2436088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900" b="1">
                <a:solidFill>
                  <a:schemeClr val="accent2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natural </a:t>
            </a:r>
          </a:p>
          <a:p>
            <a:r>
              <a:rPr lang="en-US" sz="900" b="1">
                <a:solidFill>
                  <a:schemeClr val="accent2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900" b="1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900" b="1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900" b="1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900" b="1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900" b="1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900" b="1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900" b="1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chemeClr val="accent2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coal</a:t>
            </a:r>
            <a:endParaRPr kumimoji="0" lang="en-US" sz="900" b="1" i="0" u="none" strike="noStrike" kern="0" cap="none" spc="0" normalizeH="0" baseline="0" noProof="0">
              <a:ln>
                <a:noFill/>
              </a:ln>
              <a:solidFill>
                <a:srgbClr val="A3334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900" b="1" i="0" u="none" strike="noStrike" kern="0" cap="none" spc="0" normalizeH="0" baseline="0" noProof="0">
                <a:ln>
                  <a:noFill/>
                </a:ln>
                <a:solidFill>
                  <a:schemeClr val="accent3">
                    <a:lumMod val="75000"/>
                  </a:scheme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wind</a:t>
            </a:r>
            <a:r>
              <a:rPr kumimoji="0" lang="en-US" sz="900" b="1" i="0" u="none" strike="noStrike" kern="0" cap="none" spc="0" normalizeH="0" baseline="0" noProof="0">
                <a:ln>
                  <a:noFill/>
                </a:ln>
                <a:solidFill>
                  <a:srgbClr val="5D9732">
                    <a:lumMod val="75000"/>
                  </a:srgb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900" b="1" i="0" u="none" strike="noStrike" kern="0" cap="none" spc="0" normalizeH="0" baseline="0" noProof="0">
                <a:ln>
                  <a:noFill/>
                </a:ln>
                <a:solidFill>
                  <a:schemeClr val="accent3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solar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900" b="1" i="0" u="none" strike="noStrike" kern="0" cap="none" spc="0" normalizeH="0" baseline="0" noProof="0">
                <a:ln>
                  <a:noFill/>
                </a:ln>
                <a:solidFill>
                  <a:schemeClr val="accent1">
                    <a:lumMod val="75000"/>
                  </a:scheme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Hydro-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900" b="1" i="0" u="none" strike="noStrike" kern="0" cap="none" spc="0" normalizeH="0" baseline="0" noProof="0">
                <a:ln>
                  <a:noFill/>
                </a:ln>
                <a:solidFill>
                  <a:schemeClr val="accent1">
                    <a:lumMod val="75000"/>
                  </a:schemeClr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power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900" b="1" i="0" u="none" strike="noStrike" kern="0" cap="none" spc="0" normalizeH="0" baseline="0" noProof="0">
                <a:ln>
                  <a:noFill/>
                </a:ln>
                <a:solidFill>
                  <a:schemeClr val="accent5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nuclear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900" b="1" i="0" u="none" strike="noStrike" kern="0" cap="none" spc="0" normalizeH="0" baseline="0" noProof="0">
                <a:ln>
                  <a:noFill/>
                </a:ln>
                <a:solidFill>
                  <a:srgbClr val="00206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other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900" b="1" i="0" u="none" strike="noStrike" kern="0" cap="none" spc="0" normalizeH="0" baseline="0" noProof="0">
                <a:ln>
                  <a:noFill/>
                </a:ln>
                <a:solidFill>
                  <a:srgbClr val="00206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sources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900" b="1" i="0" u="none" strike="noStrike" kern="0" cap="none" spc="0" normalizeH="0" baseline="0" noProof="0">
              <a:ln>
                <a:noFill/>
              </a:ln>
              <a:solidFill>
                <a:srgbClr val="5D9732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endParaRPr lang="en-US" sz="900"/>
          </a:p>
        </xdr:txBody>
      </xdr:sp>
    </xdr:grpSp>
    <xdr:clientData/>
  </xdr:twoCellAnchor>
  <xdr:twoCellAnchor>
    <xdr:from>
      <xdr:col>0</xdr:col>
      <xdr:colOff>602319</xdr:colOff>
      <xdr:row>21</xdr:row>
      <xdr:rowOff>143183</xdr:rowOff>
    </xdr:from>
    <xdr:to>
      <xdr:col>9</xdr:col>
      <xdr:colOff>576085</xdr:colOff>
      <xdr:row>22</xdr:row>
      <xdr:rowOff>152089</xdr:rowOff>
    </xdr:to>
    <xdr:sp macro="" textlink="$A$40">
      <xdr:nvSpPr>
        <xdr:cNvPr id="8" name="TextBox 1">
          <a:extLst>
            <a:ext uri="{FF2B5EF4-FFF2-40B4-BE49-F238E27FC236}">
              <a16:creationId xmlns:a16="http://schemas.microsoft.com/office/drawing/2014/main" id="{1D822A24-9390-4DD7-B053-7208FAF78C6B}"/>
            </a:ext>
          </a:extLst>
        </xdr:cNvPr>
        <xdr:cNvSpPr txBox="1"/>
      </xdr:nvSpPr>
      <xdr:spPr>
        <a:xfrm>
          <a:off x="602319" y="3527733"/>
          <a:ext cx="5460166" cy="167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A26E08BF-70F0-4285-866E-A79CD6BACA62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September 2023</a:t>
          </a:fld>
          <a:endParaRPr lang="en-US" sz="1100"/>
        </a:p>
      </xdr:txBody>
    </xdr:sp>
    <xdr:clientData/>
  </xdr:twoCell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0.68513</cdr:x>
      <cdr:y>0.06338</cdr:y>
    </cdr:from>
    <cdr:to>
      <cdr:x>0.9009</cdr:x>
      <cdr:y>0.14374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9117" y="199638"/>
          <a:ext cx="645336" cy="253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forecast</a:t>
          </a:r>
          <a:endParaRPr lang="en-US" sz="9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0.03268</cdr:x>
      <cdr:y>0.0119</cdr:y>
    </cdr:from>
    <cdr:to>
      <cdr:x>0.43137</cdr:x>
      <cdr:y>0.31548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1" y="38100"/>
          <a:ext cx="1162050" cy="971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0.03268</cdr:x>
      <cdr:y>0.0119</cdr:y>
    </cdr:from>
    <cdr:to>
      <cdr:x>0.43137</cdr:x>
      <cdr:y>0.31548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14C0B9CE-ADD5-5B7C-479D-9E88A1B481F6}"/>
            </a:ext>
          </a:extLst>
        </cdr:cNvPr>
        <cdr:cNvSpPr txBox="1"/>
      </cdr:nvSpPr>
      <cdr:spPr>
        <a:xfrm xmlns:a="http://schemas.openxmlformats.org/drawingml/2006/main">
          <a:off x="95251" y="38100"/>
          <a:ext cx="1162050" cy="971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0.00806</cdr:y>
    </cdr:from>
    <cdr:to>
      <cdr:x>0.66667</cdr:x>
      <cdr:y>0.1395</cdr:y>
    </cdr:to>
    <cdr:sp macro="" textlink="">
      <cdr:nvSpPr>
        <cdr:cNvPr id="9" name="TextBox 4">
          <a:extLst xmlns:a="http://schemas.openxmlformats.org/drawingml/2006/main">
            <a:ext uri="{FF2B5EF4-FFF2-40B4-BE49-F238E27FC236}">
              <a16:creationId xmlns:a16="http://schemas.microsoft.com/office/drawing/2014/main" id="{90E2DD31-2B61-35CF-6792-31CC19885635}"/>
            </a:ext>
          </a:extLst>
        </cdr:cNvPr>
        <cdr:cNvSpPr txBox="1"/>
      </cdr:nvSpPr>
      <cdr:spPr>
        <a:xfrm xmlns:a="http://schemas.openxmlformats.org/drawingml/2006/main">
          <a:off x="0" y="25400"/>
          <a:ext cx="1993911" cy="414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electricity generation by source</a:t>
          </a:r>
          <a:endParaRPr lang="en-US" sz="1000" b="0" i="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trillion kilowatthours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0.03268</cdr:x>
      <cdr:y>0.0119</cdr:y>
    </cdr:from>
    <cdr:to>
      <cdr:x>0.43137</cdr:x>
      <cdr:y>0.31548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DF44A37F-FC34-5312-977C-664DE08B5FA9}"/>
            </a:ext>
          </a:extLst>
        </cdr:cNvPr>
        <cdr:cNvSpPr txBox="1"/>
      </cdr:nvSpPr>
      <cdr:spPr>
        <a:xfrm xmlns:a="http://schemas.openxmlformats.org/drawingml/2006/main">
          <a:off x="95251" y="38100"/>
          <a:ext cx="1162050" cy="971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0.00988</cdr:y>
    </cdr:from>
    <cdr:to>
      <cdr:x>1</cdr:x>
      <cdr:y>0.14381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31136"/>
          <a:ext cx="2932797" cy="4218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U.S. electric power sector generating capacity</a:t>
          </a:r>
        </a:p>
        <a:p xmlns:a="http://schemas.openxmlformats.org/drawingml/2006/main"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gigawatts at end of period</a:t>
          </a:r>
          <a:endParaRPr lang="en-US" sz="1100"/>
        </a:p>
      </cdr:txBody>
    </cdr:sp>
  </cdr:relSizeAnchor>
  <cdr:relSizeAnchor xmlns:cdr="http://schemas.openxmlformats.org/drawingml/2006/chartDrawing">
    <cdr:from>
      <cdr:x>0.61688</cdr:x>
      <cdr:y>0.05417</cdr:y>
    </cdr:from>
    <cdr:to>
      <cdr:x>0.81812</cdr:x>
      <cdr:y>0.15238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8763" y="170617"/>
          <a:ext cx="586800" cy="309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561756</xdr:colOff>
      <xdr:row>3</xdr:row>
      <xdr:rowOff>101630</xdr:rowOff>
    </xdr:from>
    <xdr:to>
      <xdr:col>9</xdr:col>
      <xdr:colOff>57399</xdr:colOff>
      <xdr:row>20</xdr:row>
      <xdr:rowOff>47155</xdr:rowOff>
    </xdr:to>
    <xdr:grpSp>
      <xdr:nvGrpSpPr>
        <xdr:cNvPr id="5" name="Group 1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GrpSpPr/>
      </xdr:nvGrpSpPr>
      <xdr:grpSpPr>
        <a:xfrm>
          <a:off x="561756" y="666780"/>
          <a:ext cx="5782143" cy="3076075"/>
          <a:chOff x="561756" y="682655"/>
          <a:chExt cx="5477343" cy="3184025"/>
        </a:xfrm>
      </xdr:grpSpPr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00000000-0008-0000-2000-000004000000}"/>
              </a:ext>
            </a:extLst>
          </xdr:cNvPr>
          <xdr:cNvGraphicFramePr>
            <a:graphicFrameLocks/>
          </xdr:cNvGraphicFramePr>
        </xdr:nvGraphicFramePr>
        <xdr:xfrm>
          <a:off x="3290885" y="682656"/>
          <a:ext cx="2748214" cy="31840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00000000-0008-0000-2000-000003000000}"/>
              </a:ext>
            </a:extLst>
          </xdr:cNvPr>
          <xdr:cNvGraphicFramePr>
            <a:graphicFrameLocks/>
          </xdr:cNvGraphicFramePr>
        </xdr:nvGraphicFramePr>
        <xdr:xfrm>
          <a:off x="561756" y="682655"/>
          <a:ext cx="2748214" cy="31840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2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70828" y="3562351"/>
            <a:ext cx="336267" cy="290755"/>
          </a:xfrm>
          <a:prstGeom prst="rect">
            <a:avLst/>
          </a:prstGeom>
        </xdr:spPr>
      </xdr:pic>
      <xdr:sp macro="" textlink="$A$31">
        <xdr:nvSpPr>
          <xdr:cNvPr id="7" name="TextBox 1">
            <a:extLst>
              <a:ext uri="{FF2B5EF4-FFF2-40B4-BE49-F238E27FC236}">
                <a16:creationId xmlns:a16="http://schemas.microsoft.com/office/drawing/2014/main" id="{00000000-0008-0000-2000-000007000000}"/>
              </a:ext>
            </a:extLst>
          </xdr:cNvPr>
          <xdr:cNvSpPr txBox="1"/>
        </xdr:nvSpPr>
        <xdr:spPr>
          <a:xfrm>
            <a:off x="571749" y="3638550"/>
            <a:ext cx="5172339" cy="1735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5ADE00CA-5CF2-4AE5-AAB3-650035E26A23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0.11028</cdr:x>
      <cdr:y>0.34483</cdr:y>
    </cdr:from>
    <cdr:to>
      <cdr:x>0.71759</cdr:x>
      <cdr:y>0.8652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521" y="1047750"/>
          <a:ext cx="1665973" cy="158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non-OECD</a:t>
          </a: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Organization for </a:t>
          </a: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Economic</a:t>
          </a:r>
          <a:r>
            <a:rPr lang="en-US" sz="9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Cooperation</a:t>
          </a: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and Development (OECD</a:t>
          </a:r>
          <a:r>
            <a:rPr lang="en-US" sz="1000" b="1">
              <a:solidFill>
                <a:schemeClr val="bg1"/>
              </a:solidFill>
            </a:rPr>
            <a:t>)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0.00516</cdr:x>
      <cdr:y>0</cdr:y>
    </cdr:from>
    <cdr:to>
      <cdr:x>1</cdr:x>
      <cdr:y>0.15195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537" y="0"/>
          <a:ext cx="2800349" cy="441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billion kilowatthours</a:t>
          </a:r>
        </a:p>
      </cdr:txBody>
    </cdr:sp>
  </cdr:relSizeAnchor>
  <cdr:relSizeAnchor xmlns:cdr="http://schemas.openxmlformats.org/drawingml/2006/chartDrawing">
    <cdr:from>
      <cdr:x>0.19085</cdr:x>
      <cdr:y>0.54085</cdr:y>
    </cdr:from>
    <cdr:to>
      <cdr:x>0.62563</cdr:x>
      <cdr:y>0.81334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3685" y="1663695"/>
          <a:ext cx="1261362" cy="838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9144" rIns="9144" bIns="9144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residential sales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industrial sales</a:t>
          </a:r>
          <a:endParaRPr lang="en-US" sz="900">
            <a:solidFill>
              <a:schemeClr val="accent3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commercial and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transportation sales</a:t>
          </a:r>
          <a:endParaRPr lang="en-US" sz="900">
            <a:solidFill>
              <a:schemeClr val="accent4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direct use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 baseline="0">
            <a:solidFill>
              <a:schemeClr val="accent5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 baseline="0">
            <a:solidFill>
              <a:schemeClr val="accent5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0.68512</cdr:x>
      <cdr:y>0.13556</cdr:y>
    </cdr:from>
    <cdr:to>
      <cdr:x>0.90658</cdr:x>
      <cdr:y>0.21099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85982" y="393669"/>
          <a:ext cx="60960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446" y="0"/>
          <a:ext cx="2585500" cy="42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electricity consumption</a:t>
          </a:r>
          <a:endParaRPr lang="en-US" sz="1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billion </a:t>
          </a:r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+mn-cs"/>
            </a:rPr>
            <a:t>kilowatthours</a:t>
          </a:r>
          <a:endParaRPr lang="en-US" sz="1000"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0.00267</cdr:x>
      <cdr:y>0.72762</cdr:y>
    </cdr:from>
    <cdr:to>
      <cdr:x>0.0972</cdr:x>
      <cdr:y>0.86535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620" y="2222500"/>
          <a:ext cx="269542" cy="42069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104721</xdr:rowOff>
    </xdr:from>
    <xdr:to>
      <xdr:col>9</xdr:col>
      <xdr:colOff>200025</xdr:colOff>
      <xdr:row>20</xdr:row>
      <xdr:rowOff>53028</xdr:rowOff>
    </xdr:to>
    <xdr:grpSp>
      <xdr:nvGrpSpPr>
        <xdr:cNvPr id="8" name="Group 1">
          <a:extLst>
            <a:ext uri="{FF2B5EF4-FFF2-40B4-BE49-F238E27FC236}">
              <a16:creationId xmlns:a16="http://schemas.microsoft.com/office/drawing/2014/main" id="{00000000-0008-0000-2100-000008000000}"/>
            </a:ext>
          </a:extLst>
        </xdr:cNvPr>
        <xdr:cNvGrpSpPr/>
      </xdr:nvGrpSpPr>
      <xdr:grpSpPr>
        <a:xfrm>
          <a:off x="609599" y="669871"/>
          <a:ext cx="5756276" cy="3078857"/>
          <a:chOff x="628649" y="685746"/>
          <a:chExt cx="5448301" cy="318633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2100-000003000000}"/>
              </a:ext>
            </a:extLst>
          </xdr:cNvPr>
          <xdr:cNvGraphicFramePr>
            <a:graphicFrameLocks/>
          </xdr:cNvGraphicFramePr>
        </xdr:nvGraphicFramePr>
        <xdr:xfrm>
          <a:off x="3352603" y="685800"/>
          <a:ext cx="2724347" cy="31862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00000000-0008-0000-2100-000004000000}"/>
              </a:ext>
            </a:extLst>
          </xdr:cNvPr>
          <xdr:cNvGraphicFramePr>
            <a:graphicFrameLocks/>
          </xdr:cNvGraphicFramePr>
        </xdr:nvGraphicFramePr>
        <xdr:xfrm>
          <a:off x="637848" y="685746"/>
          <a:ext cx="2724347" cy="31862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A$30">
        <xdr:nvSpPr>
          <xdr:cNvPr id="6" name="TextBox 2">
            <a:extLst>
              <a:ext uri="{FF2B5EF4-FFF2-40B4-BE49-F238E27FC236}">
                <a16:creationId xmlns:a16="http://schemas.microsoft.com/office/drawing/2014/main" id="{00000000-0008-0000-2100-000006000000}"/>
              </a:ext>
            </a:extLst>
          </xdr:cNvPr>
          <xdr:cNvSpPr txBox="1"/>
        </xdr:nvSpPr>
        <xdr:spPr>
          <a:xfrm>
            <a:off x="628649" y="3619065"/>
            <a:ext cx="5067965" cy="2210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45720" rIns="45720" rtlCol="0" anchor="t">
            <a:noAutofit/>
          </a:bodyPr>
          <a:lstStyle/>
          <a:p>
            <a:fld id="{7EF8E3B6-523F-4EE3-9E3C-B987A9D55CCB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2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8106" y="3571876"/>
            <a:ext cx="337912" cy="290755"/>
          </a:xfrm>
          <a:prstGeom prst="rect">
            <a:avLst/>
          </a:prstGeom>
        </xdr:spPr>
      </xdr:pic>
    </xdr:grpSp>
    <xdr:clientData/>
  </xdr:twoCell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0.03958</cdr:x>
      <cdr:y>0</cdr:y>
    </cdr:from>
    <cdr:to>
      <cdr:x>1</cdr:x>
      <cdr:y>0.14947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30" y="0"/>
          <a:ext cx="261651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short tons 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0.15254</cdr:x>
      <cdr:y>0.58884</cdr:y>
    </cdr:from>
    <cdr:to>
      <cdr:x>0.55406</cdr:x>
      <cdr:y>0.81365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9054" y="1812912"/>
          <a:ext cx="1155713" cy="6921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45720" rIns="45720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Western region</a:t>
          </a:r>
          <a:endParaRPr lang="en-US" sz="900">
            <a:solidFill>
              <a:schemeClr val="accent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Appalachian region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Interior region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 baseline="0">
            <a:solidFill>
              <a:schemeClr val="accent5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10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0.60417</cdr:x>
      <cdr:y>0.11837</cdr:y>
    </cdr:from>
    <cdr:to>
      <cdr:x>0.93403</cdr:x>
      <cdr:y>0.22786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657350" y="381000"/>
          <a:ext cx="904875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0.13393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0" y="0"/>
          <a:ext cx="2576523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coal production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short tons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536308</xdr:colOff>
      <xdr:row>3</xdr:row>
      <xdr:rowOff>95195</xdr:rowOff>
    </xdr:from>
    <xdr:to>
      <xdr:col>9</xdr:col>
      <xdr:colOff>218944</xdr:colOff>
      <xdr:row>20</xdr:row>
      <xdr:rowOff>57150</xdr:rowOff>
    </xdr:to>
    <xdr:grpSp>
      <xdr:nvGrpSpPr>
        <xdr:cNvPr id="5" name="Group 1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pSpPr/>
      </xdr:nvGrpSpPr>
      <xdr:grpSpPr>
        <a:xfrm>
          <a:off x="536308" y="663742"/>
          <a:ext cx="5855427" cy="3100036"/>
          <a:chOff x="501674" y="676220"/>
          <a:chExt cx="5537043" cy="320045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2200-000003000000}"/>
              </a:ext>
            </a:extLst>
          </xdr:cNvPr>
          <xdr:cNvGraphicFramePr>
            <a:graphicFrameLocks/>
          </xdr:cNvGraphicFramePr>
        </xdr:nvGraphicFramePr>
        <xdr:xfrm>
          <a:off x="3295517" y="67627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00000000-0008-0000-2200-000004000000}"/>
              </a:ext>
            </a:extLst>
          </xdr:cNvPr>
          <xdr:cNvGraphicFramePr>
            <a:graphicFrameLocks/>
          </xdr:cNvGraphicFramePr>
        </xdr:nvGraphicFramePr>
        <xdr:xfrm>
          <a:off x="561974" y="676220"/>
          <a:ext cx="2743198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30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2200-000006000000}"/>
              </a:ext>
            </a:extLst>
          </xdr:cNvPr>
          <xdr:cNvSpPr txBox="1"/>
        </xdr:nvSpPr>
        <xdr:spPr>
          <a:xfrm>
            <a:off x="501674" y="3649978"/>
            <a:ext cx="5153572" cy="1951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1841C7F4-3BAC-400D-AFCA-3C11C35CF51F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2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70891" y="3571876"/>
            <a:ext cx="336142" cy="290755"/>
          </a:xfrm>
          <a:prstGeom prst="rect">
            <a:avLst/>
          </a:prstGeom>
        </xdr:spPr>
      </xdr:pic>
    </xdr:grpSp>
    <xdr:clientData/>
  </xdr:twoCell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0.03958</cdr:x>
      <cdr:y>0</cdr:y>
    </cdr:from>
    <cdr:to>
      <cdr:x>1</cdr:x>
      <cdr:y>0.21307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576" y="0"/>
          <a:ext cx="2634624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short tons 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0.56577</cdr:x>
      <cdr:y>0.18609</cdr:y>
    </cdr:from>
    <cdr:to>
      <cdr:x>0.92673</cdr:x>
      <cdr:y>0.4167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39289" y="575461"/>
          <a:ext cx="1045867" cy="713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9144" rIns="9144" bIns="9144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5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coke plants</a:t>
          </a:r>
          <a:endParaRPr lang="en-US" sz="900">
            <a:solidFill>
              <a:schemeClr val="accent5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electric power</a:t>
          </a:r>
          <a:endParaRPr lang="en-US" sz="900">
            <a:solidFill>
              <a:schemeClr val="accent4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retail and  </a:t>
          </a:r>
        </a:p>
        <a:p xmlns:a="http://schemas.openxmlformats.org/drawingml/2006/main">
          <a:r>
            <a:rPr lang="en-US" sz="9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other industry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 b="1" baseline="0">
            <a:solidFill>
              <a:schemeClr val="accent5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10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/>
            <a:t> </a:t>
          </a:r>
        </a:p>
      </cdr:txBody>
    </cdr:sp>
  </cdr:relSizeAnchor>
  <cdr:relSizeAnchor xmlns:cdr="http://schemas.openxmlformats.org/drawingml/2006/chartDrawing">
    <cdr:from>
      <cdr:x>0.64611</cdr:x>
      <cdr:y>0.12526</cdr:y>
    </cdr:from>
    <cdr:to>
      <cdr:x>0.8828</cdr:x>
      <cdr:y>0.19097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872067" y="387353"/>
          <a:ext cx="6858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0.01215</cdr:x>
      <cdr:y>3.12461E-7</cdr:y>
    </cdr:from>
    <cdr:to>
      <cdr:x>0.95139</cdr:x>
      <cdr:y>0.12799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682" y="1"/>
          <a:ext cx="2681026" cy="409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coal consumption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short tons </a:t>
          </a:r>
          <a:endParaRPr lang="en-US" sz="1100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76200</xdr:rowOff>
    </xdr:from>
    <xdr:to>
      <xdr:col>9</xdr:col>
      <xdr:colOff>581025</xdr:colOff>
      <xdr:row>23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0.00523</cdr:x>
      <cdr:y>0.00888</cdr:y>
    </cdr:from>
    <cdr:to>
      <cdr:x>0.82056</cdr:x>
      <cdr:y>0.1568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574" y="28575"/>
          <a:ext cx="4457701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electric power coal inventories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short tons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0.06504</cdr:x>
      <cdr:y>0.16684</cdr:y>
    </cdr:from>
    <cdr:to>
      <cdr:x>0.52323</cdr:x>
      <cdr:y>0.23193</cdr:y>
    </cdr:to>
    <cdr:sp macro="" textlink="'34'!$A$115">
      <cdr:nvSpPr>
        <cdr:cNvPr id="7" name="TextBox 6"/>
        <cdr:cNvSpPr txBox="1"/>
      </cdr:nvSpPr>
      <cdr:spPr>
        <a:xfrm xmlns:a="http://schemas.openxmlformats.org/drawingml/2006/main">
          <a:off x="355572" y="527583"/>
          <a:ext cx="2505085" cy="205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09447631-4411-402C-AAFB-6F4CEFF222CA}" type="TxLink">
            <a:rPr lang="en-US" sz="900" b="1" i="0" u="none" strike="noStrike">
              <a:solidFill>
                <a:srgbClr val="ADADAD"/>
              </a:solidFill>
              <a:latin typeface="Arial"/>
              <a:cs typeface="Arial"/>
            </a:rPr>
            <a:pPr/>
            <a:t>monthly range from Jan 2018 − Dec 2022</a:t>
          </a:fld>
          <a:endParaRPr lang="en-US" sz="1100" b="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0.93043</cdr:x>
      <cdr:y>0.90533</cdr:y>
    </cdr:from>
    <cdr:to>
      <cdr:x>0.99645</cdr:x>
      <cdr:y>0.99564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264E3D71-5BAB-A7B0-3E4E-CB0BEE1E787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7010" y="2862925"/>
          <a:ext cx="360906" cy="28558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0.00987</cdr:x>
      <cdr:y>0.91165</cdr:y>
    </cdr:from>
    <cdr:to>
      <cdr:x>0.9158</cdr:x>
      <cdr:y>0.99197</cdr:y>
    </cdr:to>
    <cdr:sp macro="" textlink="'34'!$A$113">
      <cdr:nvSpPr>
        <cdr:cNvPr id="3" name="TextBox 2"/>
        <cdr:cNvSpPr txBox="1"/>
      </cdr:nvSpPr>
      <cdr:spPr>
        <a:xfrm xmlns:a="http://schemas.openxmlformats.org/drawingml/2006/main">
          <a:off x="53976" y="2882900"/>
          <a:ext cx="4953024" cy="254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rIns="9144" bIns="9144" rtlCol="0"/>
        <a:lstStyle xmlns:a="http://schemas.openxmlformats.org/drawingml/2006/main"/>
        <a:p xmlns:a="http://schemas.openxmlformats.org/drawingml/2006/main">
          <a:fld id="{C786E94E-84F4-42BB-8DDC-67784566A70B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September 2023</a:t>
          </a:fld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0.1126</cdr:x>
      <cdr:y>0.32337</cdr:y>
    </cdr:from>
    <cdr:to>
      <cdr:x>0.71991</cdr:x>
      <cdr:y>0.82132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8871" y="982548"/>
          <a:ext cx="1665973" cy="1513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non-OPEC</a:t>
          </a:r>
          <a:endParaRPr lang="en-US" sz="900">
            <a:solidFill>
              <a:schemeClr val="bg1"/>
            </a:solidFill>
            <a:effectLst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Organization of the </a:t>
          </a: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Petroleum Exporting</a:t>
          </a:r>
          <a:endParaRPr lang="en-US" sz="900" b="1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Countries (OPEC)</a:t>
          </a: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0.66667</cdr:x>
      <cdr:y>0.14506</cdr:y>
    </cdr:from>
    <cdr:to>
      <cdr:x>0.88826</cdr:x>
      <cdr:y>0.21282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28800" y="447674"/>
          <a:ext cx="607863" cy="2091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3</xdr:row>
      <xdr:rowOff>21893</xdr:rowOff>
    </xdr:from>
    <xdr:to>
      <xdr:col>10</xdr:col>
      <xdr:colOff>15941</xdr:colOff>
      <xdr:row>23</xdr:row>
      <xdr:rowOff>25397</xdr:rowOff>
    </xdr:to>
    <xdr:grpSp>
      <xdr:nvGrpSpPr>
        <xdr:cNvPr id="3" name="Group 1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pSpPr/>
      </xdr:nvGrpSpPr>
      <xdr:grpSpPr>
        <a:xfrm>
          <a:off x="584200" y="536243"/>
          <a:ext cx="5591241" cy="3184854"/>
          <a:chOff x="597088" y="533233"/>
          <a:chExt cx="5508437" cy="3239316"/>
        </a:xfrm>
      </xdr:grpSpPr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00000000-0008-0000-2400-000006000000}"/>
              </a:ext>
            </a:extLst>
          </xdr:cNvPr>
          <xdr:cNvGraphicFramePr>
            <a:graphicFrameLocks/>
          </xdr:cNvGraphicFramePr>
        </xdr:nvGraphicFramePr>
        <xdr:xfrm>
          <a:off x="3142137" y="533233"/>
          <a:ext cx="2963388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2400-000002000000}"/>
              </a:ext>
            </a:extLst>
          </xdr:cNvPr>
          <xdr:cNvGraphicFramePr>
            <a:graphicFrameLocks/>
          </xdr:cNvGraphicFramePr>
        </xdr:nvGraphicFramePr>
        <xdr:xfrm>
          <a:off x="619365" y="533397"/>
          <a:ext cx="2523744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A$37">
        <xdr:nvSpPr>
          <xdr:cNvPr id="4" name="TextBox 2">
            <a:extLst>
              <a:ext uri="{FF2B5EF4-FFF2-40B4-BE49-F238E27FC236}">
                <a16:creationId xmlns:a16="http://schemas.microsoft.com/office/drawing/2014/main" id="{00000000-0008-0000-2400-000004000000}"/>
              </a:ext>
            </a:extLst>
          </xdr:cNvPr>
          <xdr:cNvSpPr txBox="1"/>
        </xdr:nvSpPr>
        <xdr:spPr>
          <a:xfrm>
            <a:off x="609601" y="3077765"/>
            <a:ext cx="5330076" cy="236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bIns="9144" rtlCol="0" anchor="t">
            <a:noAutofit/>
          </a:bodyPr>
          <a:lstStyle/>
          <a:p>
            <a:fld id="{91AB9432-3120-419E-B29A-52329C0496E9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$A$35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2400-000005000000}"/>
              </a:ext>
            </a:extLst>
          </xdr:cNvPr>
          <xdr:cNvSpPr txBox="1"/>
        </xdr:nvSpPr>
        <xdr:spPr>
          <a:xfrm>
            <a:off x="597088" y="3249407"/>
            <a:ext cx="4948465" cy="5231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91440" rIns="9144" rtlCol="0" anchor="t">
            <a:noAutofit/>
          </a:bodyPr>
          <a:lstStyle/>
          <a:p>
            <a:fld id="{1F0888C4-D75E-4E7D-BF05-381F7FF4EF88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Note: Hydropower excludes pumped storage generation. Liquids include ethanol, biodiesel, renewable diesel, other biofuels, and biofuel losses and coproducts.Waste biomass includes municipal waste from biogenic sources, landfill gas, and non-wood waste.</a:t>
            </a:fld>
            <a:endParaRPr lang="en-US" sz="1100"/>
          </a:p>
        </xdr:txBody>
      </xdr:sp>
      <xdr:pic>
        <xdr:nvPicPr>
          <xdr:cNvPr id="9" name="Picture 1">
            <a:extLst>
              <a:ext uri="{FF2B5EF4-FFF2-40B4-BE49-F238E27FC236}">
                <a16:creationId xmlns:a16="http://schemas.microsoft.com/office/drawing/2014/main" id="{00000000-0008-0000-24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8632" y="3400426"/>
            <a:ext cx="355910" cy="290755"/>
          </a:xfrm>
          <a:prstGeom prst="rect">
            <a:avLst/>
          </a:prstGeom>
        </xdr:spPr>
      </xdr:pic>
    </xdr:grpSp>
    <xdr:clientData/>
  </xdr:twoCell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0.68822</cdr:x>
      <cdr:y>0.22624</cdr:y>
    </cdr:from>
    <cdr:to>
      <cdr:x>1</cdr:x>
      <cdr:y>0.67666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39463" y="724067"/>
          <a:ext cx="923925" cy="1441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net change</a:t>
          </a:r>
        </a:p>
        <a:p xmlns:a="http://schemas.openxmlformats.org/drawingml/2006/main">
          <a:r>
            <a:rPr lang="en-US" sz="900" b="1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solar </a:t>
          </a:r>
        </a:p>
        <a:p xmlns:a="http://schemas.openxmlformats.org/drawingml/2006/main">
          <a:r>
            <a:rPr lang="en-US" sz="900" b="1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wind</a:t>
          </a:r>
        </a:p>
        <a:p xmlns:a="http://schemas.openxmlformats.org/drawingml/2006/main"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hydropower</a:t>
          </a:r>
        </a:p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liquid biofuels</a:t>
          </a:r>
        </a:p>
        <a:p xmlns:a="http://schemas.openxmlformats.org/drawingml/2006/main">
          <a:r>
            <a:rPr lang="en-US" sz="900" b="1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geothermal</a:t>
          </a:r>
        </a:p>
        <a:p xmlns:a="http://schemas.openxmlformats.org/drawingml/2006/main">
          <a:r>
            <a:rPr lang="en-US" sz="900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wood biomass</a:t>
          </a:r>
        </a:p>
        <a:p xmlns:a="http://schemas.openxmlformats.org/drawingml/2006/main">
          <a:r>
            <a:rPr lang="en-US" sz="900" b="1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waste biomass</a:t>
          </a:r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133295</xdr:rowOff>
    </xdr:from>
    <xdr:to>
      <xdr:col>4</xdr:col>
      <xdr:colOff>2563675</xdr:colOff>
      <xdr:row>39</xdr:row>
      <xdr:rowOff>88036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681" y="685980"/>
          <a:ext cx="9178494" cy="6304741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9525</xdr:rowOff>
    </xdr:from>
    <xdr:to>
      <xdr:col>9</xdr:col>
      <xdr:colOff>590550</xdr:colOff>
      <xdr:row>22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c:userShapes xmlns:c="http://schemas.openxmlformats.org/drawingml/2006/chart">
  <cdr:absSizeAnchor xmlns:cdr="http://schemas.openxmlformats.org/drawingml/2006/chartDrawing">
    <cdr:from>
      <cdr:x>0.00116</cdr:x>
      <cdr:y>0.907</cdr:y>
    </cdr:from>
    <cdr:ext cx="5200650" cy="279633"/>
    <cdr:sp macro="" textlink="'37'!$A$49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350" y="2871086"/>
          <a:ext cx="5200650" cy="279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Ins="9144" bIns="9144" rtlCol="0"/>
        <a:lstStyle xmlns:a="http://schemas.openxmlformats.org/drawingml/2006/main"/>
        <a:p xmlns:a="http://schemas.openxmlformats.org/drawingml/2006/main">
          <a:pPr algn="l"/>
          <a:fld id="{210FA31A-C0D9-439B-BFA5-2895FEC1A02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Data source: U.S. Energy Information Administration, Short-Term Energy Outlook, September 2023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0.87479</cdr:x>
      <cdr:y>0.28865</cdr:y>
    </cdr:from>
    <cdr:to>
      <cdr:x>0.97235</cdr:x>
      <cdr:y>0.38037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782806" y="913714"/>
          <a:ext cx="533395" cy="290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  <cdr:relSizeAnchor xmlns:cdr="http://schemas.openxmlformats.org/drawingml/2006/chartDrawing">
    <cdr:from>
      <cdr:x>0.93209</cdr:x>
      <cdr:y>0.90533</cdr:y>
    </cdr:from>
    <cdr:to>
      <cdr:x>0.99817</cdr:x>
      <cdr:y>0.99564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1107C75D-D1E7-691F-126E-E0249BD7F2B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96068" y="2865799"/>
          <a:ext cx="361270" cy="285875"/>
        </a:xfrm>
        <a:prstGeom xmlns:a="http://schemas.openxmlformats.org/drawingml/2006/main" prst="rect">
          <a:avLst/>
        </a:prstGeom>
      </cdr:spPr>
    </cdr:pic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946150</xdr:colOff>
      <xdr:row>4</xdr:row>
      <xdr:rowOff>3175</xdr:rowOff>
    </xdr:from>
    <xdr:to>
      <xdr:col>9</xdr:col>
      <xdr:colOff>82551</xdr:colOff>
      <xdr:row>20</xdr:row>
      <xdr:rowOff>17305</xdr:rowOff>
    </xdr:to>
    <xdr:grpSp>
      <xdr:nvGrpSpPr>
        <xdr:cNvPr id="9" name="Group 1">
          <a:extLst>
            <a:ext uri="{FF2B5EF4-FFF2-40B4-BE49-F238E27FC236}">
              <a16:creationId xmlns:a16="http://schemas.microsoft.com/office/drawing/2014/main" id="{00000000-0008-0000-2700-000009000000}"/>
            </a:ext>
          </a:extLst>
        </xdr:cNvPr>
        <xdr:cNvGrpSpPr/>
      </xdr:nvGrpSpPr>
      <xdr:grpSpPr>
        <a:xfrm>
          <a:off x="946150" y="714375"/>
          <a:ext cx="5740401" cy="3163730"/>
          <a:chOff x="927395" y="752475"/>
          <a:chExt cx="5473406" cy="3214530"/>
        </a:xfrm>
      </xdr:grpSpPr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00000000-0008-0000-2700-000004000000}"/>
              </a:ext>
            </a:extLst>
          </xdr:cNvPr>
          <xdr:cNvGraphicFramePr>
            <a:graphicFrameLocks/>
          </xdr:cNvGraphicFramePr>
        </xdr:nvGraphicFramePr>
        <xdr:xfrm>
          <a:off x="5283173" y="752475"/>
          <a:ext cx="1117628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00000000-0008-0000-2700-000003000000}"/>
              </a:ext>
            </a:extLst>
          </xdr:cNvPr>
          <xdr:cNvGraphicFramePr>
            <a:graphicFrameLocks/>
          </xdr:cNvGraphicFramePr>
        </xdr:nvGraphicFramePr>
        <xdr:xfrm>
          <a:off x="942976" y="753366"/>
          <a:ext cx="4364184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A$32">
        <xdr:nvSpPr>
          <xdr:cNvPr id="6" name="TextBox 2">
            <a:extLst>
              <a:ext uri="{FF2B5EF4-FFF2-40B4-BE49-F238E27FC236}">
                <a16:creationId xmlns:a16="http://schemas.microsoft.com/office/drawing/2014/main" id="{00000000-0008-0000-2700-000006000000}"/>
              </a:ext>
            </a:extLst>
          </xdr:cNvPr>
          <xdr:cNvSpPr txBox="1"/>
        </xdr:nvSpPr>
        <xdr:spPr>
          <a:xfrm>
            <a:off x="927395" y="3394587"/>
            <a:ext cx="5091962" cy="225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fld id="{3466CA7B-806E-4D4D-AF99-18D9387ADCF6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sp macro="" textlink="$A$33">
        <xdr:nvSpPr>
          <xdr:cNvPr id="7" name="TextBox 1">
            <a:extLst>
              <a:ext uri="{FF2B5EF4-FFF2-40B4-BE49-F238E27FC236}">
                <a16:creationId xmlns:a16="http://schemas.microsoft.com/office/drawing/2014/main" id="{00000000-0008-0000-2700-000007000000}"/>
              </a:ext>
            </a:extLst>
          </xdr:cNvPr>
          <xdr:cNvSpPr txBox="1"/>
        </xdr:nvSpPr>
        <xdr:spPr>
          <a:xfrm>
            <a:off x="962025" y="3594564"/>
            <a:ext cx="4899911" cy="3724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45720" tIns="27432" rIns="9144" bIns="9144" rtlCol="0" anchor="t">
            <a:noAutofit/>
          </a:bodyPr>
          <a:lstStyle/>
          <a:p>
            <a:fld id="{E4EBED5A-D84A-4166-83DA-2D65E243190E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Note: EIA calculations based on National Oceanic and Atmospheric Administration (NOAA) data. Projections reflect NOAA's 14-16 month outlook.</a:t>
            </a:fld>
            <a:endParaRPr lang="en-US" sz="1100"/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27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18982" y="3638551"/>
            <a:ext cx="344810" cy="290755"/>
          </a:xfrm>
          <a:prstGeom prst="rect">
            <a:avLst/>
          </a:prstGeom>
        </xdr:spPr>
      </xdr:pic>
    </xdr:grpSp>
    <xdr:clientData/>
  </xdr:twoCell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3.17478E-7</cdr:y>
    </cdr:from>
    <cdr:to>
      <cdr:x>0.63512</cdr:x>
      <cdr:y>0.14555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"/>
          <a:ext cx="2906989" cy="458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eaLnBrk="0" hangingPunct="0"/>
          <a:r>
            <a:rPr lang="en-US" sz="10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winter heating degree days</a:t>
          </a:r>
        </a:p>
        <a:p xmlns:a="http://schemas.openxmlformats.org/drawingml/2006/main">
          <a:pPr marL="0" marR="0" lvl="0" indent="0" defTabSz="914400" rtl="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population-weighted</a:t>
          </a:r>
          <a:endParaRPr lang="en-US" sz="1000">
            <a:effectLst/>
          </a:endParaRPr>
        </a:p>
        <a:p xmlns:a="http://schemas.openxmlformats.org/drawingml/2006/main">
          <a:pPr eaLnBrk="0" hangingPunct="0"/>
          <a:endParaRPr lang="en-US" sz="1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0.0371</cdr:x>
      <cdr:y>0.71429</cdr:y>
    </cdr:from>
    <cdr:to>
      <cdr:x>0.24663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1924" y="300900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0.84028</cdr:x>
      <cdr:y>0.14385</cdr:y>
    </cdr:from>
    <cdr:to>
      <cdr:x>0.84101</cdr:x>
      <cdr:y>0.28246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2651996A-7D80-DA6F-A1B3-7441DEE5DA54}"/>
            </a:ext>
          </a:extLst>
        </cdr:cNvPr>
        <cdr:cNvCxnSpPr/>
      </cdr:nvCxnSpPr>
      <cdr:spPr bwMode="auto">
        <a:xfrm xmlns:a="http://schemas.openxmlformats.org/drawingml/2006/main" flipH="1">
          <a:off x="3667124" y="460375"/>
          <a:ext cx="3177" cy="443609"/>
        </a:xfrm>
        <a:prstGeom xmlns:a="http://schemas.openxmlformats.org/drawingml/2006/main" prst="straightConnector1">
          <a:avLst/>
        </a:prstGeom>
        <a:ln xmlns:a="http://schemas.openxmlformats.org/drawingml/2006/main" w="12700">
          <a:headEnd type="triangle"/>
          <a:tailEnd type="triangle"/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0.84464</cdr:x>
      <cdr:y>0.11877</cdr:y>
    </cdr:from>
    <cdr:to>
      <cdr:x>1</cdr:x>
      <cdr:y>0.34496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86174" y="380109"/>
          <a:ext cx="678009" cy="723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+mn-cs"/>
            </a:rPr>
            <a:t>cooler</a:t>
          </a:r>
          <a:endParaRPr lang="en-US">
            <a:effectLst/>
          </a:endParaRPr>
        </a:p>
        <a:p xmlns:a="http://schemas.openxmlformats.org/drawingml/2006/main"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warmer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3</xdr:row>
      <xdr:rowOff>47065</xdr:rowOff>
    </xdr:from>
    <xdr:to>
      <xdr:col>10</xdr:col>
      <xdr:colOff>8825</xdr:colOff>
      <xdr:row>23</xdr:row>
      <xdr:rowOff>38100</xdr:rowOff>
    </xdr:to>
    <xdr:grpSp>
      <xdr:nvGrpSpPr>
        <xdr:cNvPr id="5" name="Group 1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GrpSpPr/>
      </xdr:nvGrpSpPr>
      <xdr:grpSpPr>
        <a:xfrm>
          <a:off x="857250" y="561415"/>
          <a:ext cx="5533325" cy="3172385"/>
          <a:chOff x="809625" y="570940"/>
          <a:chExt cx="5533325" cy="322721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2800-000003000000}"/>
              </a:ext>
            </a:extLst>
          </xdr:cNvPr>
          <xdr:cNvGraphicFramePr>
            <a:graphicFrameLocks/>
          </xdr:cNvGraphicFramePr>
        </xdr:nvGraphicFramePr>
        <xdr:xfrm>
          <a:off x="5199950" y="570940"/>
          <a:ext cx="1143000" cy="31722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2800-000002000000}"/>
              </a:ext>
            </a:extLst>
          </xdr:cNvPr>
          <xdr:cNvGraphicFramePr>
            <a:graphicFrameLocks/>
          </xdr:cNvGraphicFramePr>
        </xdr:nvGraphicFramePr>
        <xdr:xfrm>
          <a:off x="862012" y="571495"/>
          <a:ext cx="4352544" cy="31722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A$34">
        <xdr:nvSpPr>
          <xdr:cNvPr id="6" name="TextBox 2">
            <a:extLst>
              <a:ext uri="{FF2B5EF4-FFF2-40B4-BE49-F238E27FC236}">
                <a16:creationId xmlns:a16="http://schemas.microsoft.com/office/drawing/2014/main" id="{00000000-0008-0000-2800-000006000000}"/>
              </a:ext>
            </a:extLst>
          </xdr:cNvPr>
          <xdr:cNvSpPr txBox="1"/>
        </xdr:nvSpPr>
        <xdr:spPr>
          <a:xfrm>
            <a:off x="809625" y="3287441"/>
            <a:ext cx="5226050" cy="2329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bIns="9144" rtlCol="0" anchor="t">
            <a:noAutofit/>
          </a:bodyPr>
          <a:lstStyle/>
          <a:p>
            <a:fld id="{725862C8-A425-434D-9611-3DB88EB8A23F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sp macro="" textlink="$A$35">
        <xdr:nvSpPr>
          <xdr:cNvPr id="7" name="TextBox 1">
            <a:extLst>
              <a:ext uri="{FF2B5EF4-FFF2-40B4-BE49-F238E27FC236}">
                <a16:creationId xmlns:a16="http://schemas.microsoft.com/office/drawing/2014/main" id="{00000000-0008-0000-2800-000007000000}"/>
              </a:ext>
            </a:extLst>
          </xdr:cNvPr>
          <xdr:cNvSpPr txBox="1"/>
        </xdr:nvSpPr>
        <xdr:spPr>
          <a:xfrm>
            <a:off x="815974" y="3423488"/>
            <a:ext cx="5302251" cy="3746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Ins="9144" rtlCol="0" anchor="t">
            <a:noAutofit/>
          </a:bodyPr>
          <a:lstStyle/>
          <a:p>
            <a:fld id="{3983062D-A971-408D-B9E2-727989F4FDF7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Note: EIA calculations based on National Oceanic and Atmospheric Administration (NOAA) data. Projections reflect NOAA's 14-16 month outlook.</a:t>
            </a:fld>
            <a:endParaRPr lang="en-US" sz="1100"/>
          </a:p>
        </xdr:txBody>
      </xdr:sp>
      <xdr:pic>
        <xdr:nvPicPr>
          <xdr:cNvPr id="4" name="Picture 1">
            <a:extLst>
              <a:ext uri="{FF2B5EF4-FFF2-40B4-BE49-F238E27FC236}">
                <a16:creationId xmlns:a16="http://schemas.microsoft.com/office/drawing/2014/main" id="{00000000-0008-0000-28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74280" y="3441587"/>
            <a:ext cx="358014" cy="288194"/>
          </a:xfrm>
          <a:prstGeom prst="rect">
            <a:avLst/>
          </a:prstGeom>
        </xdr:spPr>
      </xdr:pic>
    </xdr:grpSp>
    <xdr:clientData/>
  </xdr:twoCell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0.84669</cdr:x>
      <cdr:y>0.14413</cdr:y>
    </cdr:from>
    <cdr:to>
      <cdr:x>0.97745</cdr:x>
      <cdr:y>0.4881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700463" y="457204"/>
          <a:ext cx="571501" cy="1091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warmer</a:t>
          </a:r>
        </a:p>
        <a:p xmlns:a="http://schemas.openxmlformats.org/drawingml/2006/main"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cooler</a:t>
          </a:r>
        </a:p>
      </cdr:txBody>
    </cdr:sp>
  </cdr:relSizeAnchor>
  <cdr:relSizeAnchor xmlns:cdr="http://schemas.openxmlformats.org/drawingml/2006/chartDrawing">
    <cdr:from>
      <cdr:x>0.84325</cdr:x>
      <cdr:y>0.16314</cdr:y>
    </cdr:from>
    <cdr:to>
      <cdr:x>0.84395</cdr:x>
      <cdr:y>0.30014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532AAF4-7723-B2C3-6B8D-4AEE76EC35E4}"/>
            </a:ext>
          </a:extLst>
        </cdr:cNvPr>
        <cdr:cNvCxnSpPr/>
      </cdr:nvCxnSpPr>
      <cdr:spPr bwMode="auto">
        <a:xfrm xmlns:a="http://schemas.openxmlformats.org/drawingml/2006/main">
          <a:off x="3670300" y="517525"/>
          <a:ext cx="3016" cy="434583"/>
        </a:xfrm>
        <a:prstGeom xmlns:a="http://schemas.openxmlformats.org/drawingml/2006/main" prst="straightConnector1">
          <a:avLst/>
        </a:prstGeom>
        <a:ln xmlns:a="http://schemas.openxmlformats.org/drawingml/2006/main" w="12700">
          <a:headEnd type="triangle"/>
          <a:tailEnd type="triangle"/>
        </a:ln>
        <a:effectLst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4</xdr:row>
      <xdr:rowOff>0</xdr:rowOff>
    </xdr:from>
    <xdr:to>
      <xdr:col>10</xdr:col>
      <xdr:colOff>19050</xdr:colOff>
      <xdr:row>23</xdr:row>
      <xdr:rowOff>123825</xdr:rowOff>
    </xdr:to>
    <xdr:grpSp>
      <xdr:nvGrpSpPr>
        <xdr:cNvPr id="8" name="Group 1">
          <a:extLst>
            <a:ext uri="{FF2B5EF4-FFF2-40B4-BE49-F238E27FC236}">
              <a16:creationId xmlns:a16="http://schemas.microsoft.com/office/drawing/2014/main" id="{00000000-0008-0000-2900-000008000000}"/>
            </a:ext>
          </a:extLst>
        </xdr:cNvPr>
        <xdr:cNvGrpSpPr/>
      </xdr:nvGrpSpPr>
      <xdr:grpSpPr>
        <a:xfrm>
          <a:off x="584200" y="673100"/>
          <a:ext cx="5594350" cy="3146425"/>
          <a:chOff x="584709" y="685800"/>
          <a:chExt cx="5530341" cy="3200400"/>
        </a:xfrm>
      </xdr:grpSpPr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00000000-0008-0000-2900-000004000000}"/>
              </a:ext>
            </a:extLst>
          </xdr:cNvPr>
          <xdr:cNvGraphicFramePr>
            <a:graphicFrameLocks/>
          </xdr:cNvGraphicFramePr>
        </xdr:nvGraphicFramePr>
        <xdr:xfrm>
          <a:off x="3371850" y="685800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00000000-0008-0000-2900-000003000000}"/>
              </a:ext>
            </a:extLst>
          </xdr:cNvPr>
          <xdr:cNvGraphicFramePr>
            <a:graphicFrameLocks/>
          </xdr:cNvGraphicFramePr>
        </xdr:nvGraphicFramePr>
        <xdr:xfrm>
          <a:off x="628650" y="685800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32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2900-000006000000}"/>
              </a:ext>
            </a:extLst>
          </xdr:cNvPr>
          <xdr:cNvSpPr txBox="1"/>
        </xdr:nvSpPr>
        <xdr:spPr>
          <a:xfrm>
            <a:off x="584709" y="3598778"/>
            <a:ext cx="5147423" cy="27297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778B8BA7-5676-4DD8-ADBD-89E6C272E3FE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29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36609" y="3581401"/>
            <a:ext cx="357107" cy="290755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Book1"/>
    </sheetNames>
    <definedNames>
      <definedName name="TransList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2.x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https://www.nerc.com/pa/RAPA/ra/Pages/default.aspx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5.x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http://www.eia.gov/forecasts/steo/special/pdf/2012_sp_04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7.xml"/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http://www.eia.gov/forecasts/steo/special/pdf/2012_sp_04.pdf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52"/>
  <sheetViews>
    <sheetView topLeftCell="A39" workbookViewId="0">
      <selection activeCell="C42" sqref="C42"/>
    </sheetView>
  </sheetViews>
  <sheetFormatPr defaultColWidth="9.1796875" defaultRowHeight="12.5" x14ac:dyDescent="0.25"/>
  <cols>
    <col min="1" max="1" width="10.453125" style="15" customWidth="1"/>
    <col min="2" max="2" width="4.1796875" style="15" customWidth="1"/>
    <col min="3" max="3" width="85.81640625" style="15" customWidth="1"/>
    <col min="4" max="16384" width="9.1796875" style="15"/>
  </cols>
  <sheetData>
    <row r="1" spans="1:5" ht="22" customHeight="1" x14ac:dyDescent="0.4">
      <c r="A1" s="92"/>
      <c r="B1" s="457" t="s">
        <v>64</v>
      </c>
      <c r="C1" s="458"/>
      <c r="D1" s="90"/>
    </row>
    <row r="2" spans="1:5" ht="19.5" customHeight="1" x14ac:dyDescent="0.5">
      <c r="A2" s="91"/>
      <c r="B2" s="459" t="s">
        <v>65</v>
      </c>
      <c r="C2" s="460"/>
    </row>
    <row r="3" spans="1:5" ht="12.75" customHeight="1" x14ac:dyDescent="0.25">
      <c r="B3" s="461"/>
      <c r="C3" s="462"/>
    </row>
    <row r="4" spans="1:5" ht="19.5" customHeight="1" x14ac:dyDescent="0.4">
      <c r="B4" s="293" t="s">
        <v>644</v>
      </c>
      <c r="C4" s="90"/>
    </row>
    <row r="5" spans="1:5" ht="12.75" customHeight="1" x14ac:dyDescent="0.25">
      <c r="B5" s="461"/>
      <c r="C5" s="462"/>
    </row>
    <row r="6" spans="1:5" ht="15" customHeight="1" x14ac:dyDescent="0.3">
      <c r="B6" s="74" t="s">
        <v>610</v>
      </c>
      <c r="C6" s="90"/>
    </row>
    <row r="7" spans="1:5" ht="15" customHeight="1" x14ac:dyDescent="0.25">
      <c r="A7" s="227">
        <v>1</v>
      </c>
      <c r="B7" s="296"/>
      <c r="C7" s="73" t="s">
        <v>211</v>
      </c>
    </row>
    <row r="8" spans="1:5" ht="15" customHeight="1" x14ac:dyDescent="0.25">
      <c r="A8" s="15">
        <v>2</v>
      </c>
      <c r="B8" s="296"/>
      <c r="C8" s="73" t="s">
        <v>193</v>
      </c>
    </row>
    <row r="9" spans="1:5" ht="15" customHeight="1" x14ac:dyDescent="0.25">
      <c r="A9" s="15">
        <v>3</v>
      </c>
      <c r="B9" s="296"/>
      <c r="C9" s="444" t="s">
        <v>408</v>
      </c>
      <c r="D9" s="227"/>
      <c r="E9" s="93"/>
    </row>
    <row r="10" spans="1:5" ht="15" customHeight="1" x14ac:dyDescent="0.25">
      <c r="A10" s="15">
        <v>4</v>
      </c>
      <c r="B10" s="296"/>
      <c r="C10" s="73" t="s">
        <v>409</v>
      </c>
    </row>
    <row r="11" spans="1:5" ht="15" customHeight="1" x14ac:dyDescent="0.25">
      <c r="A11" s="15">
        <v>5</v>
      </c>
      <c r="C11" s="73" t="s">
        <v>451</v>
      </c>
      <c r="D11" s="227"/>
    </row>
    <row r="12" spans="1:5" ht="15" customHeight="1" x14ac:dyDescent="0.25">
      <c r="A12" s="15">
        <v>6</v>
      </c>
      <c r="B12" s="296"/>
      <c r="C12" s="73" t="s">
        <v>196</v>
      </c>
    </row>
    <row r="13" spans="1:5" ht="15" customHeight="1" x14ac:dyDescent="0.25">
      <c r="A13" s="15">
        <v>7</v>
      </c>
      <c r="B13" s="296"/>
      <c r="C13" s="73" t="s">
        <v>194</v>
      </c>
    </row>
    <row r="14" spans="1:5" ht="15" customHeight="1" x14ac:dyDescent="0.25">
      <c r="A14" s="15">
        <v>8</v>
      </c>
      <c r="B14" s="296"/>
      <c r="C14" s="73" t="s">
        <v>195</v>
      </c>
    </row>
    <row r="15" spans="1:5" ht="15" customHeight="1" x14ac:dyDescent="0.25">
      <c r="A15" s="15">
        <v>9</v>
      </c>
      <c r="B15" s="296"/>
      <c r="C15" s="73" t="s">
        <v>524</v>
      </c>
    </row>
    <row r="16" spans="1:5" ht="15" customHeight="1" x14ac:dyDescent="0.25">
      <c r="A16" s="104">
        <v>10</v>
      </c>
      <c r="B16" s="443"/>
      <c r="C16" s="445" t="s">
        <v>489</v>
      </c>
    </row>
    <row r="17" spans="1:8" ht="15" customHeight="1" x14ac:dyDescent="0.3">
      <c r="B17" s="74" t="s">
        <v>611</v>
      </c>
      <c r="C17" s="73"/>
    </row>
    <row r="18" spans="1:8" ht="15" customHeight="1" x14ac:dyDescent="0.25">
      <c r="A18" s="227">
        <v>11</v>
      </c>
      <c r="B18" s="296"/>
      <c r="C18" s="73" t="s">
        <v>190</v>
      </c>
      <c r="D18" s="227"/>
    </row>
    <row r="19" spans="1:8" ht="15" customHeight="1" x14ac:dyDescent="0.25">
      <c r="A19" s="227">
        <v>12</v>
      </c>
      <c r="B19" s="296"/>
      <c r="C19" s="73" t="s">
        <v>191</v>
      </c>
      <c r="D19" s="227"/>
    </row>
    <row r="20" spans="1:8" ht="15" customHeight="1" x14ac:dyDescent="0.25">
      <c r="A20" s="15">
        <v>13</v>
      </c>
      <c r="C20" s="73" t="s">
        <v>450</v>
      </c>
    </row>
    <row r="21" spans="1:8" ht="15" customHeight="1" x14ac:dyDescent="0.25">
      <c r="A21" s="15">
        <v>14</v>
      </c>
      <c r="C21" s="73" t="s">
        <v>388</v>
      </c>
    </row>
    <row r="22" spans="1:8" ht="15" customHeight="1" x14ac:dyDescent="0.25">
      <c r="A22" s="15">
        <v>15</v>
      </c>
      <c r="C22" s="73" t="s">
        <v>198</v>
      </c>
    </row>
    <row r="23" spans="1:8" ht="15" customHeight="1" x14ac:dyDescent="0.25">
      <c r="A23" s="15">
        <v>16</v>
      </c>
      <c r="C23" s="73" t="s">
        <v>389</v>
      </c>
    </row>
    <row r="24" spans="1:8" ht="15" customHeight="1" x14ac:dyDescent="0.25">
      <c r="A24" s="15">
        <v>17</v>
      </c>
      <c r="C24" s="73" t="s">
        <v>525</v>
      </c>
    </row>
    <row r="25" spans="1:8" ht="15" customHeight="1" x14ac:dyDescent="0.25">
      <c r="A25" s="15">
        <v>18</v>
      </c>
      <c r="C25" s="73" t="s">
        <v>199</v>
      </c>
      <c r="D25" s="227"/>
    </row>
    <row r="26" spans="1:8" ht="15" customHeight="1" x14ac:dyDescent="0.25">
      <c r="A26" s="15">
        <v>19</v>
      </c>
      <c r="C26" s="73" t="s">
        <v>452</v>
      </c>
      <c r="D26" s="227"/>
    </row>
    <row r="27" spans="1:8" ht="15" customHeight="1" x14ac:dyDescent="0.25">
      <c r="A27" s="15">
        <v>20</v>
      </c>
      <c r="C27" s="73" t="s">
        <v>526</v>
      </c>
      <c r="D27" s="227"/>
    </row>
    <row r="28" spans="1:8" ht="15" customHeight="1" x14ac:dyDescent="0.25">
      <c r="A28" s="15">
        <v>21</v>
      </c>
      <c r="C28" s="73" t="s">
        <v>454</v>
      </c>
      <c r="D28" s="227"/>
    </row>
    <row r="29" spans="1:8" ht="15" customHeight="1" x14ac:dyDescent="0.3">
      <c r="B29" s="74" t="s">
        <v>89</v>
      </c>
      <c r="C29" s="73"/>
    </row>
    <row r="30" spans="1:8" ht="15" customHeight="1" x14ac:dyDescent="0.25">
      <c r="A30" s="227">
        <v>22</v>
      </c>
      <c r="B30" s="296"/>
      <c r="C30" s="73" t="s">
        <v>212</v>
      </c>
      <c r="D30" s="227"/>
      <c r="H30" s="93"/>
    </row>
    <row r="31" spans="1:8" ht="15" customHeight="1" x14ac:dyDescent="0.25">
      <c r="A31" s="227">
        <v>23</v>
      </c>
      <c r="B31" s="296"/>
      <c r="C31" s="73" t="s">
        <v>192</v>
      </c>
    </row>
    <row r="32" spans="1:8" ht="15" customHeight="1" x14ac:dyDescent="0.25">
      <c r="A32" s="15">
        <v>24</v>
      </c>
      <c r="C32" s="73" t="s">
        <v>387</v>
      </c>
      <c r="D32" s="227"/>
    </row>
    <row r="33" spans="1:4" ht="15" customHeight="1" x14ac:dyDescent="0.35">
      <c r="A33" s="15">
        <v>25</v>
      </c>
      <c r="C33" s="73" t="s">
        <v>453</v>
      </c>
      <c r="D33" s="120"/>
    </row>
    <row r="34" spans="1:4" ht="15" customHeight="1" x14ac:dyDescent="0.25">
      <c r="A34" s="15">
        <v>26</v>
      </c>
      <c r="C34" s="444" t="s">
        <v>200</v>
      </c>
    </row>
    <row r="35" spans="1:4" ht="15" customHeight="1" x14ac:dyDescent="0.25">
      <c r="A35" s="15">
        <v>27</v>
      </c>
      <c r="C35" s="73" t="s">
        <v>201</v>
      </c>
    </row>
    <row r="36" spans="1:4" ht="15" customHeight="1" x14ac:dyDescent="0.25">
      <c r="A36" s="15">
        <v>28</v>
      </c>
      <c r="C36" s="73" t="s">
        <v>390</v>
      </c>
    </row>
    <row r="37" spans="1:4" ht="15" customHeight="1" x14ac:dyDescent="0.3">
      <c r="B37" s="74" t="s">
        <v>613</v>
      </c>
      <c r="C37" s="73"/>
    </row>
    <row r="38" spans="1:4" ht="15" customHeight="1" x14ac:dyDescent="0.25">
      <c r="A38" s="15">
        <v>29</v>
      </c>
      <c r="C38" s="73" t="s">
        <v>205</v>
      </c>
    </row>
    <row r="39" spans="1:4" ht="15" customHeight="1" x14ac:dyDescent="0.25">
      <c r="A39" s="15">
        <v>30</v>
      </c>
      <c r="C39" s="75" t="s">
        <v>641</v>
      </c>
    </row>
    <row r="40" spans="1:4" ht="15" customHeight="1" x14ac:dyDescent="0.25">
      <c r="A40" s="15">
        <v>31</v>
      </c>
      <c r="C40" s="73" t="s">
        <v>204</v>
      </c>
    </row>
    <row r="41" spans="1:4" ht="15" customHeight="1" x14ac:dyDescent="0.25">
      <c r="A41" s="15">
        <v>32</v>
      </c>
      <c r="C41" s="73" t="s">
        <v>203</v>
      </c>
    </row>
    <row r="42" spans="1:4" ht="15" customHeight="1" x14ac:dyDescent="0.25">
      <c r="A42" s="15">
        <v>33</v>
      </c>
      <c r="C42" s="73" t="s">
        <v>202</v>
      </c>
    </row>
    <row r="43" spans="1:4" ht="15" customHeight="1" x14ac:dyDescent="0.25">
      <c r="A43" s="15">
        <v>34</v>
      </c>
      <c r="C43" s="73" t="s">
        <v>527</v>
      </c>
    </row>
    <row r="44" spans="1:4" ht="15" customHeight="1" x14ac:dyDescent="0.25">
      <c r="A44" s="15">
        <v>35</v>
      </c>
      <c r="C44" s="75" t="s">
        <v>206</v>
      </c>
    </row>
    <row r="45" spans="1:4" ht="15" customHeight="1" x14ac:dyDescent="0.25">
      <c r="A45" s="15">
        <v>36</v>
      </c>
      <c r="C45" s="73" t="s">
        <v>579</v>
      </c>
    </row>
    <row r="46" spans="1:4" ht="15" customHeight="1" x14ac:dyDescent="0.3">
      <c r="B46" s="74" t="s">
        <v>612</v>
      </c>
      <c r="C46" s="75"/>
    </row>
    <row r="47" spans="1:4" ht="15" customHeight="1" x14ac:dyDescent="0.25">
      <c r="A47" s="15">
        <v>37</v>
      </c>
      <c r="C47" s="75" t="s">
        <v>208</v>
      </c>
    </row>
    <row r="48" spans="1:4" ht="15" customHeight="1" x14ac:dyDescent="0.25">
      <c r="A48" s="15">
        <v>38</v>
      </c>
      <c r="C48" s="73" t="s">
        <v>210</v>
      </c>
    </row>
    <row r="49" spans="1:4" ht="15" customHeight="1" x14ac:dyDescent="0.25">
      <c r="A49" s="15">
        <v>39</v>
      </c>
      <c r="C49" s="73" t="s">
        <v>209</v>
      </c>
    </row>
    <row r="50" spans="1:4" ht="15" customHeight="1" x14ac:dyDescent="0.25">
      <c r="A50" s="15">
        <v>40</v>
      </c>
      <c r="C50" s="73" t="s">
        <v>207</v>
      </c>
    </row>
    <row r="51" spans="1:4" ht="15" customHeight="1" x14ac:dyDescent="0.25">
      <c r="A51" s="15">
        <v>41</v>
      </c>
      <c r="C51" s="16" t="s">
        <v>528</v>
      </c>
      <c r="D51" s="227"/>
    </row>
    <row r="52" spans="1:4" ht="15" customHeight="1" x14ac:dyDescent="0.25"/>
  </sheetData>
  <sortState xmlns:xlrd2="http://schemas.microsoft.com/office/spreadsheetml/2017/richdata2" ref="A47:C51">
    <sortCondition ref="A47"/>
  </sortState>
  <mergeCells count="4">
    <mergeCell ref="B1:C1"/>
    <mergeCell ref="B2:C2"/>
    <mergeCell ref="B3:C3"/>
    <mergeCell ref="B5:C5"/>
  </mergeCells>
  <hyperlinks>
    <hyperlink ref="C19" location="'12'!A1" display="U.S. diesel fuel and crude oil prices" xr:uid="{00000000-0004-0000-0100-000000000000}"/>
    <hyperlink ref="C14" location="'8'!A1" display="World liquid fuels consumption growth" xr:uid="{00000000-0004-0000-0100-000001000000}"/>
    <hyperlink ref="C13" location="'7'!A1" display="World liquid fuels consumption" xr:uid="{00000000-0004-0000-0100-000002000000}"/>
    <hyperlink ref="C12" location="'6'!A1" display="OPEC surplus crude oil production capacity" xr:uid="{00000000-0004-0000-0100-000003000000}"/>
    <hyperlink ref="C15" location="'9'!A1" display="OECD commercial inventories of crude oil and other liquids (days of supply)" xr:uid="{00000000-0004-0000-0100-000004000000}"/>
    <hyperlink ref="C11" location="'5'!A1" display="U.S. crude oil production" xr:uid="{00000000-0004-0000-0100-000005000000}"/>
    <hyperlink ref="C24" location="'17'!A1" display="U.S. commercial crude oil inventories" xr:uid="{00000000-0004-0000-0100-000006000000}"/>
    <hyperlink ref="C22" location="'15'!A1" display="U.S. liquid fuels product supplied growth" xr:uid="{00000000-0004-0000-0100-000007000000}"/>
    <hyperlink ref="C34" location="'26'!A1" display="U.S. natural gas consumption" xr:uid="{00000000-0004-0000-0100-000008000000}"/>
    <hyperlink ref="C35" location="'27'!A1" display="U.S. working natural gas in storage" xr:uid="{00000000-0004-0000-0100-000009000000}"/>
    <hyperlink ref="C42" location="'33'!A1" display="U.S. coal consumption" xr:uid="{00000000-0004-0000-0100-00000A000000}"/>
    <hyperlink ref="C41" location="'32'!A1" display="U.S. coal production" xr:uid="{00000000-0004-0000-0100-00000B000000}"/>
    <hyperlink ref="C43" location="'34'!A1" display="U.S. electric power sector coal inventories" xr:uid="{00000000-0004-0000-0100-00000C000000}"/>
    <hyperlink ref="C38" location="'29'!A1" display="U.S. residential electricity price" xr:uid="{00000000-0004-0000-0100-00000D000000}"/>
    <hyperlink ref="C47" location="'37'!A1" display="U.S. annual energy expenditures share of gross domestic product" xr:uid="{00000000-0004-0000-0100-00000E000000}"/>
    <hyperlink ref="C49" location="'39'!A1" display="U.S. summer cooling degree days" xr:uid="{00000000-0004-0000-0100-00000F000000}"/>
    <hyperlink ref="C48" location="'38'!A1" display="U.S. winter heating degree days" xr:uid="{00000000-0004-0000-0100-000010000000}"/>
    <hyperlink ref="C10" location="'4'!A1" display="World crude oil and liquid fuels production " xr:uid="{00000000-0004-0000-0100-000011000000}"/>
    <hyperlink ref="C50" location="'40'!A1" display="U.S. carbon dioxide emissions growth" xr:uid="{00000000-0004-0000-0100-000012000000}"/>
    <hyperlink ref="C31" location="'23'!A1" display="U.S. natural gas prices" xr:uid="{00000000-0004-0000-0100-000013000000}"/>
    <hyperlink ref="C7" location="'1'!A1" display="West Texas Intermediate (WTI) crude oil price" xr:uid="{00000000-0004-0000-0100-000014000000}"/>
    <hyperlink ref="C18" location="'11'!A1" display="U.S. gasoline and crude oil prices" xr:uid="{00000000-0004-0000-0100-000015000000}"/>
    <hyperlink ref="C30" location="'22'!A1" display="Henry Hub natural gas price" xr:uid="{00000000-0004-0000-0100-000016000000}"/>
    <hyperlink ref="B2" r:id="rId1" xr:uid="{00000000-0004-0000-0100-000017000000}"/>
    <hyperlink ref="C39" location="'30'!A1" display="U.S. electricity generation by fuel, all sectors" xr:uid="{00000000-0004-0000-0100-000018000000}"/>
    <hyperlink ref="C40" location="'31'!A1" display="U.S. electricity consumption" xr:uid="{00000000-0004-0000-0100-000019000000}"/>
    <hyperlink ref="C36" location="'28'!A1" display="U.S. natural gas trade" xr:uid="{00000000-0004-0000-0100-00001A000000}"/>
    <hyperlink ref="C44" location="'35'!A1" display="U.S. renewable energy supply" xr:uid="{00000000-0004-0000-0100-00001B000000}"/>
    <hyperlink ref="C8" location="'2'!A1" display="World liquid fuels production and consumption balance" xr:uid="{00000000-0004-0000-0100-00001C000000}"/>
    <hyperlink ref="C32" location="'24'!A1" display="U.S. natural gas balance" xr:uid="{00000000-0004-0000-0100-00001D000000}"/>
    <hyperlink ref="C33" location="'25'!A1" display="U.S. marketed natural gas production" xr:uid="{00000000-0004-0000-0100-00001E000000}"/>
    <hyperlink ref="C9" location="'3'!A1" display="World liquid fuels production and consumption " xr:uid="{00000000-0004-0000-0100-00001F000000}"/>
    <hyperlink ref="C16" location="'10'!A1" display="Estimated unplanned crude oil production outages among OPEC and non-OPEC producers " xr:uid="{00000000-0004-0000-0100-000020000000}"/>
    <hyperlink ref="C23" location="'16'!A1" display="U.S. hydrocarbon gas liquids consumption" xr:uid="{00000000-0004-0000-0100-000021000000}"/>
    <hyperlink ref="C21" location="'14'!A1" display="U.S. natural gas plant liquids production" xr:uid="{00000000-0004-0000-0100-000022000000}"/>
    <hyperlink ref="C25" location="'18'!A1" display="U.S. gasoline and distillate inventories" xr:uid="{00000000-0004-0000-0100-000023000000}"/>
    <hyperlink ref="C20" location="'13'!A1" display="U.S. liquid fuels production growth" xr:uid="{00000000-0004-0000-0100-000024000000}"/>
    <hyperlink ref="C27" location="'20'!A1" display="U.S. net imports of crude oil and liquid fuels" xr:uid="{00000000-0004-0000-0100-000025000000}"/>
    <hyperlink ref="C28" location="'21'!A1" display="U.S. net trade of hydrocarbon gas liquids " xr:uid="{00000000-0004-0000-0100-000026000000}"/>
    <hyperlink ref="C26" location="'19'!A1" display="U.S. commercial propane inventories" xr:uid="{00000000-0004-0000-0100-000027000000}"/>
    <hyperlink ref="C51" location="'41'!A1" display="U.S. Census regions and divisions" xr:uid="{00000000-0004-0000-0100-000028000000}"/>
    <hyperlink ref="C45" location="'36'!A1" display="U.S. STEO electricity supply regions" xr:uid="{00000000-0004-0000-0100-000029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>
    <tabColor theme="0" tint="-0.14999847407452621"/>
    <pageSetUpPr fitToPage="1"/>
  </sheetPr>
  <dimension ref="A1:Q122"/>
  <sheetViews>
    <sheetView workbookViewId="0"/>
  </sheetViews>
  <sheetFormatPr defaultRowHeight="12.5" x14ac:dyDescent="0.25"/>
  <cols>
    <col min="16" max="16" width="23.1796875" customWidth="1"/>
    <col min="17" max="17" width="17.1796875" customWidth="1"/>
  </cols>
  <sheetData>
    <row r="1" spans="1:17" x14ac:dyDescent="0.25">
      <c r="L1" s="97"/>
    </row>
    <row r="2" spans="1:17" ht="15.5" x14ac:dyDescent="0.35">
      <c r="A2" s="31" t="s">
        <v>644</v>
      </c>
    </row>
    <row r="3" spans="1:17" x14ac:dyDescent="0.25">
      <c r="A3" s="16" t="s">
        <v>16</v>
      </c>
      <c r="L3" s="21"/>
    </row>
    <row r="4" spans="1:17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</row>
    <row r="5" spans="1:17" ht="13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P5" s="142" t="s">
        <v>343</v>
      </c>
      <c r="Q5" s="143"/>
    </row>
    <row r="6" spans="1:17" ht="13" x14ac:dyDescent="0.3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P6" s="260" t="s">
        <v>352</v>
      </c>
      <c r="Q6" s="191" t="s">
        <v>353</v>
      </c>
    </row>
    <row r="7" spans="1:17" x14ac:dyDescent="0.25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P7" s="158"/>
    </row>
    <row r="8" spans="1:17" x14ac:dyDescent="0.25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</row>
    <row r="9" spans="1:17" x14ac:dyDescent="0.25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</row>
    <row r="10" spans="1:17" x14ac:dyDescent="0.25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</row>
    <row r="11" spans="1:17" x14ac:dyDescent="0.25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</row>
    <row r="12" spans="1:17" x14ac:dyDescent="0.25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</row>
    <row r="13" spans="1:17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</row>
    <row r="14" spans="1:17" x14ac:dyDescent="0.25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</row>
    <row r="15" spans="1:17" x14ac:dyDescent="0.2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</row>
    <row r="16" spans="1:17" x14ac:dyDescent="0.25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</row>
    <row r="17" spans="1:11" x14ac:dyDescent="0.25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</row>
    <row r="18" spans="1:11" x14ac:dyDescent="0.25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</row>
    <row r="19" spans="1:11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1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</row>
    <row r="21" spans="1:11" x14ac:dyDescent="0.25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1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</row>
    <row r="23" spans="1:11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</row>
    <row r="24" spans="1:11" x14ac:dyDescent="0.25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</row>
    <row r="25" spans="1:11" x14ac:dyDescent="0.25">
      <c r="B25" s="474" t="s">
        <v>189</v>
      </c>
      <c r="C25" s="475"/>
      <c r="D25" s="475"/>
      <c r="E25" s="475"/>
    </row>
    <row r="26" spans="1:11" x14ac:dyDescent="0.25">
      <c r="B26" s="475"/>
      <c r="C26" s="475"/>
      <c r="D26" s="475"/>
      <c r="E26" s="475"/>
    </row>
    <row r="27" spans="1:11" x14ac:dyDescent="0.25">
      <c r="A27" s="2"/>
      <c r="B27" s="57" t="s">
        <v>472</v>
      </c>
      <c r="C27" s="473" t="s">
        <v>676</v>
      </c>
      <c r="D27" s="473"/>
      <c r="E27" s="473"/>
    </row>
    <row r="28" spans="1:11" x14ac:dyDescent="0.25">
      <c r="A28" s="4"/>
      <c r="B28" s="58" t="s">
        <v>473</v>
      </c>
      <c r="C28" s="27" t="s">
        <v>8</v>
      </c>
      <c r="D28" s="27" t="s">
        <v>9</v>
      </c>
      <c r="E28" s="27" t="s">
        <v>13</v>
      </c>
    </row>
    <row r="29" spans="1:11" x14ac:dyDescent="0.25">
      <c r="A29" s="1">
        <v>43101</v>
      </c>
      <c r="B29" s="10">
        <v>59.485181148000002</v>
      </c>
      <c r="C29" s="30">
        <f>+MIN($B$29,$B$41,$B$53,$B$65,$B$77)</f>
        <v>56.857080994999997</v>
      </c>
      <c r="D29" s="30">
        <f>+MAX($B$29,$B$41,$B$53,$B$65,$B$77)</f>
        <v>72.470073998999993</v>
      </c>
      <c r="E29" s="13">
        <f t="shared" ref="E29:E92" si="0">D29-C29</f>
        <v>15.612993003999996</v>
      </c>
      <c r="G29" s="30"/>
      <c r="H29" s="13"/>
    </row>
    <row r="30" spans="1:11" x14ac:dyDescent="0.25">
      <c r="A30" s="1">
        <v>43132</v>
      </c>
      <c r="B30" s="10">
        <v>59.244360817999997</v>
      </c>
      <c r="C30" s="30">
        <f>+MIN($B$30,$B$42,$B$54,$B$66,$B$78)</f>
        <v>56.829870792000001</v>
      </c>
      <c r="D30" s="30">
        <f>+MAX($B$30,$B$42,$B$54,$B$66,$B$78)</f>
        <v>67.923768605000006</v>
      </c>
      <c r="E30" s="13">
        <f t="shared" si="0"/>
        <v>11.093897813000005</v>
      </c>
      <c r="G30" s="30"/>
      <c r="H30" s="13"/>
    </row>
    <row r="31" spans="1:11" x14ac:dyDescent="0.25">
      <c r="A31" s="1">
        <v>43160</v>
      </c>
      <c r="B31" s="10">
        <v>59.773893387999998</v>
      </c>
      <c r="C31" s="30">
        <f>+MIN($B$31,$B$43,$B$55,$B$67,$B$79)</f>
        <v>58.561698376999999</v>
      </c>
      <c r="D31" s="30">
        <f>+MAX($B$31,$B$43,$B$55,$B$67,$B$79)</f>
        <v>84.918483070999997</v>
      </c>
      <c r="E31" s="13">
        <f t="shared" si="0"/>
        <v>26.356784693999998</v>
      </c>
      <c r="G31" s="30"/>
      <c r="H31" s="13"/>
    </row>
    <row r="32" spans="1:11" x14ac:dyDescent="0.25">
      <c r="A32" s="1">
        <v>43191</v>
      </c>
      <c r="B32" s="10">
        <v>59.727488913000002</v>
      </c>
      <c r="C32" s="30">
        <f>+MIN($B$32,$B$44,$B$56,$B$68,$B$80)</f>
        <v>59.160116725000002</v>
      </c>
      <c r="D32" s="30">
        <f>+MAX($B$32,$B$44,$B$56,$B$68,$B$80)</f>
        <v>84.031956023000006</v>
      </c>
      <c r="E32" s="13">
        <f t="shared" si="0"/>
        <v>24.871839298000005</v>
      </c>
      <c r="G32" s="30"/>
      <c r="H32" s="13"/>
    </row>
    <row r="33" spans="1:8" x14ac:dyDescent="0.25">
      <c r="A33" s="1">
        <v>43221</v>
      </c>
      <c r="B33" s="10">
        <v>59.058111981000003</v>
      </c>
      <c r="C33" s="30">
        <f>+MIN($B$33,$B$45,$B$57,$B$69,$B$81)</f>
        <v>57.975640091000002</v>
      </c>
      <c r="D33" s="30">
        <f>+MAX($B$33,$B$45,$B$57,$B$69,$B$81)</f>
        <v>79.468027453999994</v>
      </c>
      <c r="E33" s="13">
        <f t="shared" si="0"/>
        <v>21.492387362999992</v>
      </c>
      <c r="G33" s="30"/>
      <c r="H33" s="13"/>
    </row>
    <row r="34" spans="1:8" x14ac:dyDescent="0.25">
      <c r="A34" s="1">
        <v>43252</v>
      </c>
      <c r="B34" s="10">
        <v>58.013406828000001</v>
      </c>
      <c r="C34" s="30">
        <f>+MIN($B$34,$B$46,$B$58,$B$70,$B$82)</f>
        <v>57.926654777000003</v>
      </c>
      <c r="D34" s="30">
        <f>+MAX($B$34,$B$46,$B$58,$B$70,$B$82)</f>
        <v>76.037818497000004</v>
      </c>
      <c r="E34" s="13">
        <f t="shared" si="0"/>
        <v>18.11116372</v>
      </c>
      <c r="G34" s="30"/>
      <c r="H34" s="13"/>
    </row>
    <row r="35" spans="1:8" x14ac:dyDescent="0.25">
      <c r="A35" s="1">
        <v>43282</v>
      </c>
      <c r="B35" s="10">
        <v>57.723294823000003</v>
      </c>
      <c r="C35" s="30">
        <f>+MIN($B$35,$B$47,$B$59,$B$71,$B$83)</f>
        <v>57.723294823000003</v>
      </c>
      <c r="D35" s="30">
        <f>+MAX($B$35,$B$47,$B$59,$B$71,$B$83)</f>
        <v>76.785304260999993</v>
      </c>
      <c r="E35" s="13">
        <f t="shared" si="0"/>
        <v>19.06200943799999</v>
      </c>
      <c r="G35" s="30"/>
      <c r="H35" s="13"/>
    </row>
    <row r="36" spans="1:8" x14ac:dyDescent="0.25">
      <c r="A36" s="1">
        <v>43313</v>
      </c>
      <c r="B36" s="10">
        <v>60.333970909999998</v>
      </c>
      <c r="C36" s="30">
        <f>+MIN($B$36,$B$48,$B$60,$B$72,$B$84)</f>
        <v>58.654620233000003</v>
      </c>
      <c r="D36" s="30">
        <f>+MAX($B$36,$B$48,$B$60,$B$72,$B$84)</f>
        <v>75.203845071999993</v>
      </c>
      <c r="E36" s="13">
        <f t="shared" si="0"/>
        <v>16.54922483899999</v>
      </c>
      <c r="G36" s="30"/>
      <c r="H36" s="13"/>
    </row>
    <row r="37" spans="1:8" x14ac:dyDescent="0.25">
      <c r="A37" s="1">
        <v>43344</v>
      </c>
      <c r="B37" s="10">
        <v>59.36364717</v>
      </c>
      <c r="C37" s="30">
        <f>+MIN($B$37,$B$49,$B$61,$B$73,$B$85)</f>
        <v>59.36364717</v>
      </c>
      <c r="D37" s="30">
        <f>+MAX($B$37,$B$49,$B$61,$B$73,$B$85)</f>
        <v>74.224559341000003</v>
      </c>
      <c r="E37" s="13">
        <f t="shared" si="0"/>
        <v>14.860912171000003</v>
      </c>
      <c r="G37" s="30"/>
      <c r="H37" s="13"/>
    </row>
    <row r="38" spans="1:8" x14ac:dyDescent="0.25">
      <c r="A38" s="1">
        <v>43374</v>
      </c>
      <c r="B38" s="10">
        <v>59.321942288999999</v>
      </c>
      <c r="C38" s="30">
        <f>+MIN($B$38,$B$50,$B$62,$B$74,$B$86)</f>
        <v>58.963680298</v>
      </c>
      <c r="D38" s="30">
        <f>+MAX($B$38,$B$50,$B$62,$B$74,$B$86)</f>
        <v>72.937373238999996</v>
      </c>
      <c r="E38" s="13">
        <f t="shared" si="0"/>
        <v>13.973692940999996</v>
      </c>
      <c r="G38" s="30"/>
      <c r="H38" s="13"/>
    </row>
    <row r="39" spans="1:8" x14ac:dyDescent="0.25">
      <c r="A39" s="1">
        <v>43405</v>
      </c>
      <c r="B39" s="10">
        <v>60.498705852999997</v>
      </c>
      <c r="C39" s="30">
        <f>+MIN($B$39,$B$51,$B$63,$B$75,$B$87)</f>
        <v>57.323345795999998</v>
      </c>
      <c r="D39" s="30">
        <f>+MAX($B$39,$B$51,$B$63,$B$75,$B$87)</f>
        <v>71.914466203000003</v>
      </c>
      <c r="E39" s="13">
        <f t="shared" si="0"/>
        <v>14.591120407000005</v>
      </c>
      <c r="G39" s="30"/>
      <c r="H39" s="13"/>
    </row>
    <row r="40" spans="1:8" x14ac:dyDescent="0.25">
      <c r="A40" s="1">
        <v>43435</v>
      </c>
      <c r="B40" s="10">
        <v>59.615686431999997</v>
      </c>
      <c r="C40" s="30">
        <f>+MIN($B$40,$B$52,$B$64,$B$76,$B$88)</f>
        <v>59.484986005000003</v>
      </c>
      <c r="D40" s="30">
        <f>+MAX($B$40,$B$52,$B$64,$B$76,$B$88)</f>
        <v>72.451055607000001</v>
      </c>
      <c r="E40" s="13">
        <f t="shared" si="0"/>
        <v>12.966069601999997</v>
      </c>
      <c r="G40" s="30"/>
      <c r="H40" s="13"/>
    </row>
    <row r="41" spans="1:8" x14ac:dyDescent="0.25">
      <c r="A41" s="1">
        <v>43466</v>
      </c>
      <c r="B41" s="10">
        <v>59.317944517000001</v>
      </c>
      <c r="C41" s="30">
        <f>+MIN($B$29,$B$41,$B$53,$B$65,$B$77)</f>
        <v>56.857080994999997</v>
      </c>
      <c r="D41" s="30">
        <f>+MAX($B$29,$B$41,$B$53,$B$65,$B$77)</f>
        <v>72.470073998999993</v>
      </c>
      <c r="E41" s="13">
        <f t="shared" si="0"/>
        <v>15.612993003999996</v>
      </c>
      <c r="G41" s="30"/>
      <c r="H41" s="13"/>
    </row>
    <row r="42" spans="1:8" x14ac:dyDescent="0.25">
      <c r="A42" s="1">
        <v>43497</v>
      </c>
      <c r="B42" s="10">
        <v>61.130426745000001</v>
      </c>
      <c r="C42" s="30">
        <f>+MIN($B$30,$B$42,$B$54,$B$66,$B$78)</f>
        <v>56.829870792000001</v>
      </c>
      <c r="D42" s="30">
        <f>+MAX($B$30,$B$42,$B$54,$B$66,$B$78)</f>
        <v>67.923768605000006</v>
      </c>
      <c r="E42" s="13">
        <f t="shared" si="0"/>
        <v>11.093897813000005</v>
      </c>
      <c r="G42" s="30"/>
      <c r="H42" s="13"/>
    </row>
    <row r="43" spans="1:8" x14ac:dyDescent="0.25">
      <c r="A43" s="1">
        <v>43525</v>
      </c>
      <c r="B43" s="10">
        <v>60.145470093</v>
      </c>
      <c r="C43" s="30">
        <f>+MIN($B$31,$B$43,$B$55,$B$67,$B$79)</f>
        <v>58.561698376999999</v>
      </c>
      <c r="D43" s="30">
        <f>+MAX($B$31,$B$43,$B$55,$B$67,$B$79)</f>
        <v>84.918483070999997</v>
      </c>
      <c r="E43" s="13">
        <f t="shared" si="0"/>
        <v>26.356784693999998</v>
      </c>
      <c r="G43" s="30"/>
      <c r="H43" s="13"/>
    </row>
    <row r="44" spans="1:8" x14ac:dyDescent="0.25">
      <c r="A44" s="1">
        <v>43556</v>
      </c>
      <c r="B44" s="10">
        <v>61.303476271000001</v>
      </c>
      <c r="C44" s="30">
        <f>+MIN($B$32,$B$44,$B$56,$B$68,$B$80)</f>
        <v>59.160116725000002</v>
      </c>
      <c r="D44" s="30">
        <f>+MAX($B$32,$B$44,$B$56,$B$68,$B$80)</f>
        <v>84.031956023000006</v>
      </c>
      <c r="E44" s="13">
        <f t="shared" si="0"/>
        <v>24.871839298000005</v>
      </c>
      <c r="G44" s="30"/>
      <c r="H44" s="13"/>
    </row>
    <row r="45" spans="1:8" x14ac:dyDescent="0.25">
      <c r="A45" s="1">
        <v>43586</v>
      </c>
      <c r="B45" s="10">
        <v>61.385141417</v>
      </c>
      <c r="C45" s="30">
        <f>+MIN($B$33,$B$45,$B$57,$B$69,$B$81)</f>
        <v>57.975640091000002</v>
      </c>
      <c r="D45" s="30">
        <f>+MAX($B$33,$B$45,$B$57,$B$69,$B$81)</f>
        <v>79.468027453999994</v>
      </c>
      <c r="E45" s="13">
        <f t="shared" si="0"/>
        <v>21.492387362999992</v>
      </c>
      <c r="G45" s="30"/>
      <c r="H45" s="13"/>
    </row>
    <row r="46" spans="1:8" x14ac:dyDescent="0.25">
      <c r="A46" s="1">
        <v>43617</v>
      </c>
      <c r="B46" s="10">
        <v>60.098408536999997</v>
      </c>
      <c r="C46" s="30">
        <f>+MIN($B$34,$B$46,$B$58,$B$70,$B$82)</f>
        <v>57.926654777000003</v>
      </c>
      <c r="D46" s="30">
        <f>+MAX($B$34,$B$46,$B$58,$B$70,$B$82)</f>
        <v>76.037818497000004</v>
      </c>
      <c r="E46" s="13">
        <f t="shared" si="0"/>
        <v>18.11116372</v>
      </c>
      <c r="G46" s="30"/>
      <c r="H46" s="13"/>
    </row>
    <row r="47" spans="1:8" x14ac:dyDescent="0.25">
      <c r="A47" s="1">
        <v>43647</v>
      </c>
      <c r="B47" s="10">
        <v>60.207395318000003</v>
      </c>
      <c r="C47" s="30">
        <f>+MIN($B$35,$B$47,$B$59,$B$71,$B$83)</f>
        <v>57.723294823000003</v>
      </c>
      <c r="D47" s="30">
        <f>+MAX($B$35,$B$47,$B$59,$B$71,$B$83)</f>
        <v>76.785304260999993</v>
      </c>
      <c r="E47" s="13">
        <f t="shared" si="0"/>
        <v>19.06200943799999</v>
      </c>
      <c r="G47" s="30"/>
      <c r="H47" s="13"/>
    </row>
    <row r="48" spans="1:8" x14ac:dyDescent="0.25">
      <c r="A48" s="1">
        <v>43678</v>
      </c>
      <c r="B48" s="10">
        <v>62.503715657000001</v>
      </c>
      <c r="C48" s="30">
        <f>+MIN($B$36,$B$48,$B$60,$B$72,$B$84)</f>
        <v>58.654620233000003</v>
      </c>
      <c r="D48" s="30">
        <f>+MAX($B$36,$B$48,$B$60,$B$72,$B$84)</f>
        <v>75.203845071999993</v>
      </c>
      <c r="E48" s="13">
        <f t="shared" si="0"/>
        <v>16.54922483899999</v>
      </c>
      <c r="G48" s="30"/>
      <c r="H48" s="13"/>
    </row>
    <row r="49" spans="1:8" x14ac:dyDescent="0.25">
      <c r="A49" s="1">
        <v>43709</v>
      </c>
      <c r="B49" s="10">
        <v>61.256274675999997</v>
      </c>
      <c r="C49" s="30">
        <f>+MIN($B$37,$B$49,$B$61,$B$73,$B$85)</f>
        <v>59.36364717</v>
      </c>
      <c r="D49" s="30">
        <f>+MAX($B$37,$B$49,$B$61,$B$73,$B$85)</f>
        <v>74.224559341000003</v>
      </c>
      <c r="E49" s="13">
        <f t="shared" si="0"/>
        <v>14.860912171000003</v>
      </c>
      <c r="G49" s="30"/>
      <c r="H49" s="13"/>
    </row>
    <row r="50" spans="1:8" x14ac:dyDescent="0.25">
      <c r="A50" s="1">
        <v>43739</v>
      </c>
      <c r="B50" s="10">
        <v>60.093885618000002</v>
      </c>
      <c r="C50" s="30">
        <f>+MIN($B$38,$B$50,$B$62,$B$74,$B$86)</f>
        <v>58.963680298</v>
      </c>
      <c r="D50" s="30">
        <f>+MAX($B$38,$B$50,$B$62,$B$74,$B$86)</f>
        <v>72.937373238999996</v>
      </c>
      <c r="E50" s="13">
        <f t="shared" si="0"/>
        <v>13.973692940999996</v>
      </c>
      <c r="G50" s="30"/>
      <c r="H50" s="13"/>
    </row>
    <row r="51" spans="1:8" x14ac:dyDescent="0.25">
      <c r="A51" s="1">
        <v>43770</v>
      </c>
      <c r="B51" s="10">
        <v>60.412973422999997</v>
      </c>
      <c r="C51" s="30">
        <f>+MIN($B$39,$B$51,$B$63,$B$75,$B$87)</f>
        <v>57.323345795999998</v>
      </c>
      <c r="D51" s="30">
        <f>+MAX($B$39,$B$51,$B$63,$B$75,$B$87)</f>
        <v>71.914466203000003</v>
      </c>
      <c r="E51" s="13">
        <f t="shared" si="0"/>
        <v>14.591120407000005</v>
      </c>
      <c r="G51" s="30"/>
      <c r="H51" s="13"/>
    </row>
    <row r="52" spans="1:8" x14ac:dyDescent="0.25">
      <c r="A52" s="1">
        <v>43800</v>
      </c>
      <c r="B52" s="10">
        <v>62.446831375999999</v>
      </c>
      <c r="C52" s="30">
        <f>+MIN($B$40,$B$52,$B$64,$B$76,$B$88)</f>
        <v>59.484986005000003</v>
      </c>
      <c r="D52" s="30">
        <f>+MAX($B$40,$B$52,$B$64,$B$76,$B$88)</f>
        <v>72.451055607000001</v>
      </c>
      <c r="E52" s="13">
        <f t="shared" si="0"/>
        <v>12.966069601999997</v>
      </c>
      <c r="G52" s="30"/>
      <c r="H52" s="13"/>
    </row>
    <row r="53" spans="1:8" x14ac:dyDescent="0.25">
      <c r="A53" s="1">
        <v>43831</v>
      </c>
      <c r="B53" s="10">
        <v>61.486367860000001</v>
      </c>
      <c r="C53" s="30">
        <f>+MIN($B$29,$B$41,$B$53,$B$65,$B$77)</f>
        <v>56.857080994999997</v>
      </c>
      <c r="D53" s="30">
        <f>+MAX($B$29,$B$41,$B$53,$B$65,$B$77)</f>
        <v>72.470073998999993</v>
      </c>
      <c r="E53" s="13">
        <f t="shared" si="0"/>
        <v>15.612993003999996</v>
      </c>
      <c r="G53" s="30"/>
      <c r="H53" s="13"/>
    </row>
    <row r="54" spans="1:8" x14ac:dyDescent="0.25">
      <c r="A54" s="1">
        <v>43862</v>
      </c>
      <c r="B54" s="10">
        <v>66.544726976000007</v>
      </c>
      <c r="C54" s="30">
        <f>+MIN($B$30,$B$42,$B$54,$B$66,$B$78)</f>
        <v>56.829870792000001</v>
      </c>
      <c r="D54" s="30">
        <f>+MAX($B$30,$B$42,$B$54,$B$66,$B$78)</f>
        <v>67.923768605000006</v>
      </c>
      <c r="E54" s="13">
        <f t="shared" si="0"/>
        <v>11.093897813000005</v>
      </c>
      <c r="G54" s="30"/>
      <c r="H54" s="13"/>
    </row>
    <row r="55" spans="1:8" x14ac:dyDescent="0.25">
      <c r="A55" s="1">
        <v>43891</v>
      </c>
      <c r="B55" s="10">
        <v>84.918483070999997</v>
      </c>
      <c r="C55" s="30">
        <f>+MIN($B$31,$B$43,$B$55,$B$67,$B$79)</f>
        <v>58.561698376999999</v>
      </c>
      <c r="D55" s="30">
        <f>+MAX($B$31,$B$43,$B$55,$B$67,$B$79)</f>
        <v>84.918483070999997</v>
      </c>
      <c r="E55" s="13">
        <f t="shared" si="0"/>
        <v>26.356784693999998</v>
      </c>
      <c r="G55" s="30"/>
      <c r="H55" s="13"/>
    </row>
    <row r="56" spans="1:8" x14ac:dyDescent="0.25">
      <c r="A56" s="1">
        <v>43922</v>
      </c>
      <c r="B56" s="10">
        <v>84.031956023000006</v>
      </c>
      <c r="C56" s="30">
        <f>+MIN($B$32,$B$44,$B$56,$B$68,$B$80)</f>
        <v>59.160116725000002</v>
      </c>
      <c r="D56" s="30">
        <f>+MAX($B$32,$B$44,$B$56,$B$68,$B$80)</f>
        <v>84.031956023000006</v>
      </c>
      <c r="E56" s="13">
        <f t="shared" si="0"/>
        <v>24.871839298000005</v>
      </c>
      <c r="G56" s="30"/>
      <c r="H56" s="13"/>
    </row>
    <row r="57" spans="1:8" x14ac:dyDescent="0.25">
      <c r="A57" s="1">
        <v>43952</v>
      </c>
      <c r="B57" s="10">
        <v>79.468027453999994</v>
      </c>
      <c r="C57" s="30">
        <f>+MIN($B$33,$B$45,$B$57,$B$69,$B$81)</f>
        <v>57.975640091000002</v>
      </c>
      <c r="D57" s="30">
        <f>+MAX($B$33,$B$45,$B$57,$B$69,$B$81)</f>
        <v>79.468027453999994</v>
      </c>
      <c r="E57" s="13">
        <f t="shared" si="0"/>
        <v>21.492387362999992</v>
      </c>
      <c r="G57" s="30"/>
      <c r="H57" s="13"/>
    </row>
    <row r="58" spans="1:8" x14ac:dyDescent="0.25">
      <c r="A58" s="1">
        <v>43983</v>
      </c>
      <c r="B58" s="10">
        <v>76.037818497000004</v>
      </c>
      <c r="C58" s="30">
        <f>+MIN($B$34,$B$46,$B$58,$B$70,$B$82)</f>
        <v>57.926654777000003</v>
      </c>
      <c r="D58" s="30">
        <f>+MAX($B$34,$B$46,$B$58,$B$70,$B$82)</f>
        <v>76.037818497000004</v>
      </c>
      <c r="E58" s="13">
        <f t="shared" si="0"/>
        <v>18.11116372</v>
      </c>
      <c r="G58" s="30"/>
      <c r="H58" s="13"/>
    </row>
    <row r="59" spans="1:8" x14ac:dyDescent="0.25">
      <c r="A59" s="1">
        <v>44013</v>
      </c>
      <c r="B59" s="10">
        <v>76.785304260999993</v>
      </c>
      <c r="C59" s="30">
        <f>+MIN($B$35,$B$47,$B$59,$B$71,$B$83)</f>
        <v>57.723294823000003</v>
      </c>
      <c r="D59" s="30">
        <f>+MAX($B$35,$B$47,$B$59,$B$71,$B$83)</f>
        <v>76.785304260999993</v>
      </c>
      <c r="E59" s="13">
        <f t="shared" si="0"/>
        <v>19.06200943799999</v>
      </c>
      <c r="G59" s="30"/>
      <c r="H59" s="13"/>
    </row>
    <row r="60" spans="1:8" x14ac:dyDescent="0.25">
      <c r="A60" s="1">
        <v>44044</v>
      </c>
      <c r="B60" s="10">
        <v>75.203845071999993</v>
      </c>
      <c r="C60" s="30">
        <f>+MIN($B$36,$B$48,$B$60,$B$72,$B$84)</f>
        <v>58.654620233000003</v>
      </c>
      <c r="D60" s="30">
        <f>+MAX($B$36,$B$48,$B$60,$B$72,$B$84)</f>
        <v>75.203845071999993</v>
      </c>
      <c r="E60" s="13">
        <f t="shared" si="0"/>
        <v>16.54922483899999</v>
      </c>
      <c r="G60" s="30"/>
      <c r="H60" s="13"/>
    </row>
    <row r="61" spans="1:8" x14ac:dyDescent="0.25">
      <c r="A61" s="1">
        <v>44075</v>
      </c>
      <c r="B61" s="10">
        <v>74.224559341000003</v>
      </c>
      <c r="C61" s="30">
        <f>+MIN($B$37,$B$49,$B$61,$B$73,$B$85)</f>
        <v>59.36364717</v>
      </c>
      <c r="D61" s="30">
        <f>+MAX($B$37,$B$49,$B$61,$B$73,$B$85)</f>
        <v>74.224559341000003</v>
      </c>
      <c r="E61" s="13">
        <f t="shared" si="0"/>
        <v>14.860912171000003</v>
      </c>
      <c r="G61" s="30"/>
      <c r="H61" s="13"/>
    </row>
    <row r="62" spans="1:8" x14ac:dyDescent="0.25">
      <c r="A62" s="1">
        <v>44105</v>
      </c>
      <c r="B62" s="10">
        <v>72.937373238999996</v>
      </c>
      <c r="C62" s="30">
        <f>+MIN($B$38,$B$50,$B$62,$B$74,$B$86)</f>
        <v>58.963680298</v>
      </c>
      <c r="D62" s="30">
        <f>+MAX($B$38,$B$50,$B$62,$B$74,$B$86)</f>
        <v>72.937373238999996</v>
      </c>
      <c r="E62" s="13">
        <f t="shared" si="0"/>
        <v>13.973692940999996</v>
      </c>
      <c r="G62" s="30"/>
      <c r="H62" s="13"/>
    </row>
    <row r="63" spans="1:8" x14ac:dyDescent="0.25">
      <c r="A63" s="1">
        <v>44136</v>
      </c>
      <c r="B63" s="10">
        <v>71.914466203000003</v>
      </c>
      <c r="C63" s="30">
        <f>+MIN($B$39,$B$51,$B$63,$B$75,$B$87)</f>
        <v>57.323345795999998</v>
      </c>
      <c r="D63" s="30">
        <f>+MAX($B$39,$B$51,$B$63,$B$75,$B$87)</f>
        <v>71.914466203000003</v>
      </c>
      <c r="E63" s="13">
        <f t="shared" si="0"/>
        <v>14.591120407000005</v>
      </c>
      <c r="G63" s="30"/>
      <c r="H63" s="13"/>
    </row>
    <row r="64" spans="1:8" x14ac:dyDescent="0.25">
      <c r="A64" s="1">
        <v>44166</v>
      </c>
      <c r="B64" s="10">
        <v>72.451055607000001</v>
      </c>
      <c r="C64" s="30">
        <f>+MIN($B$40,$B$52,$B$64,$B$76,$B$88)</f>
        <v>59.484986005000003</v>
      </c>
      <c r="D64" s="30">
        <f>+MAX($B$40,$B$52,$B$64,$B$76,$B$88)</f>
        <v>72.451055607000001</v>
      </c>
      <c r="E64" s="13">
        <f t="shared" si="0"/>
        <v>12.966069601999997</v>
      </c>
      <c r="G64" s="30"/>
      <c r="H64" s="13"/>
    </row>
    <row r="65" spans="1:8" x14ac:dyDescent="0.25">
      <c r="A65" s="1">
        <v>44197</v>
      </c>
      <c r="B65" s="10">
        <v>72.470073998999993</v>
      </c>
      <c r="C65" s="30">
        <f>+MIN($B$29,$B$41,$B$53,$B$65,$B$77)</f>
        <v>56.857080994999997</v>
      </c>
      <c r="D65" s="30">
        <f>+MAX($B$29,$B$41,$B$53,$B$65,$B$77)</f>
        <v>72.470073998999993</v>
      </c>
      <c r="E65" s="13">
        <f t="shared" si="0"/>
        <v>15.612993003999996</v>
      </c>
      <c r="G65" s="30"/>
      <c r="H65" s="13"/>
    </row>
    <row r="66" spans="1:8" x14ac:dyDescent="0.25">
      <c r="A66" s="1">
        <v>44228</v>
      </c>
      <c r="B66" s="10">
        <v>67.923768605000006</v>
      </c>
      <c r="C66" s="30">
        <f>+MIN($B$30,$B$42,$B$54,$B$66,$B$78)</f>
        <v>56.829870792000001</v>
      </c>
      <c r="D66" s="30">
        <f>+MAX($B$30,$B$42,$B$54,$B$66,$B$78)</f>
        <v>67.923768605000006</v>
      </c>
      <c r="E66" s="13">
        <f t="shared" si="0"/>
        <v>11.093897813000005</v>
      </c>
      <c r="G66" s="30"/>
      <c r="H66" s="13"/>
    </row>
    <row r="67" spans="1:8" x14ac:dyDescent="0.25">
      <c r="A67" s="1">
        <v>44256</v>
      </c>
      <c r="B67" s="10">
        <v>67.304312461999999</v>
      </c>
      <c r="C67" s="30">
        <f>+MIN($B$31,$B$43,$B$55,$B$67,$B$79)</f>
        <v>58.561698376999999</v>
      </c>
      <c r="D67" s="30">
        <f>+MAX($B$31,$B$43,$B$55,$B$67,$B$79)</f>
        <v>84.918483070999997</v>
      </c>
      <c r="E67" s="13">
        <f t="shared" si="0"/>
        <v>26.356784693999998</v>
      </c>
      <c r="G67" s="30"/>
      <c r="H67" s="13"/>
    </row>
    <row r="68" spans="1:8" x14ac:dyDescent="0.25">
      <c r="A68" s="1">
        <v>44287</v>
      </c>
      <c r="B68" s="10">
        <v>67.241526884999999</v>
      </c>
      <c r="C68" s="30">
        <f>+MIN($B$32,$B$44,$B$56,$B$68,$B$80)</f>
        <v>59.160116725000002</v>
      </c>
      <c r="D68" s="30">
        <f>+MAX($B$32,$B$44,$B$56,$B$68,$B$80)</f>
        <v>84.031956023000006</v>
      </c>
      <c r="E68" s="13">
        <f t="shared" si="0"/>
        <v>24.871839298000005</v>
      </c>
      <c r="G68" s="30"/>
      <c r="H68" s="13"/>
    </row>
    <row r="69" spans="1:8" x14ac:dyDescent="0.25">
      <c r="A69" s="1">
        <v>44317</v>
      </c>
      <c r="B69" s="10">
        <v>64.281217744000003</v>
      </c>
      <c r="C69" s="30">
        <f>+MIN($B$33,$B$45,$B$57,$B$69,$B$81)</f>
        <v>57.975640091000002</v>
      </c>
      <c r="D69" s="30">
        <f>+MAX($B$33,$B$45,$B$57,$B$69,$B$81)</f>
        <v>79.468027453999994</v>
      </c>
      <c r="E69" s="13">
        <f t="shared" si="0"/>
        <v>21.492387362999992</v>
      </c>
      <c r="G69" s="30"/>
      <c r="H69" s="13"/>
    </row>
    <row r="70" spans="1:8" x14ac:dyDescent="0.25">
      <c r="A70" s="1">
        <v>44348</v>
      </c>
      <c r="B70" s="10">
        <v>63.013028419999998</v>
      </c>
      <c r="C70" s="30">
        <f>+MIN($B$34,$B$46,$B$58,$B$70,$B$82)</f>
        <v>57.926654777000003</v>
      </c>
      <c r="D70" s="30">
        <f>+MAX($B$34,$B$46,$B$58,$B$70,$B$82)</f>
        <v>76.037818497000004</v>
      </c>
      <c r="E70" s="13">
        <f t="shared" si="0"/>
        <v>18.11116372</v>
      </c>
      <c r="G70" s="30"/>
      <c r="H70" s="13"/>
    </row>
    <row r="71" spans="1:8" x14ac:dyDescent="0.25">
      <c r="A71" s="1">
        <v>44378</v>
      </c>
      <c r="B71" s="10">
        <v>62.178261181000003</v>
      </c>
      <c r="C71" s="30">
        <f>+MIN($B$35,$B$47,$B$59,$B$71,$B$83)</f>
        <v>57.723294823000003</v>
      </c>
      <c r="D71" s="30">
        <f>+MAX($B$35,$B$47,$B$59,$B$71,$B$83)</f>
        <v>76.785304260999993</v>
      </c>
      <c r="E71" s="13">
        <f t="shared" si="0"/>
        <v>19.06200943799999</v>
      </c>
      <c r="G71" s="30"/>
      <c r="H71" s="13"/>
    </row>
    <row r="72" spans="1:8" x14ac:dyDescent="0.25">
      <c r="A72" s="1">
        <v>44409</v>
      </c>
      <c r="B72" s="10">
        <v>61.014482332999997</v>
      </c>
      <c r="C72" s="30">
        <f>+MIN($B$36,$B$48,$B$60,$B$72,$B$84)</f>
        <v>58.654620233000003</v>
      </c>
      <c r="D72" s="30">
        <f>+MAX($B$36,$B$48,$B$60,$B$72,$B$84)</f>
        <v>75.203845071999993</v>
      </c>
      <c r="E72" s="13">
        <f t="shared" si="0"/>
        <v>16.54922483899999</v>
      </c>
      <c r="G72" s="30"/>
      <c r="H72" s="13"/>
    </row>
    <row r="73" spans="1:8" x14ac:dyDescent="0.25">
      <c r="A73" s="1">
        <v>44440</v>
      </c>
      <c r="B73" s="10">
        <v>59.839370948000003</v>
      </c>
      <c r="C73" s="30">
        <f>+MIN($B$37,$B$49,$B$61,$B$73,$B$85)</f>
        <v>59.36364717</v>
      </c>
      <c r="D73" s="30">
        <f>+MAX($B$37,$B$49,$B$61,$B$73,$B$85)</f>
        <v>74.224559341000003</v>
      </c>
      <c r="E73" s="13">
        <f t="shared" si="0"/>
        <v>14.860912171000003</v>
      </c>
      <c r="G73" s="30"/>
      <c r="H73" s="13"/>
    </row>
    <row r="74" spans="1:8" x14ac:dyDescent="0.25">
      <c r="A74" s="1">
        <v>44470</v>
      </c>
      <c r="B74" s="10">
        <v>58.963680298</v>
      </c>
      <c r="C74" s="30">
        <f>+MIN($B$38,$B$50,$B$62,$B$74,$B$86)</f>
        <v>58.963680298</v>
      </c>
      <c r="D74" s="30">
        <f>+MAX($B$38,$B$50,$B$62,$B$74,$B$86)</f>
        <v>72.937373238999996</v>
      </c>
      <c r="E74" s="13">
        <f t="shared" si="0"/>
        <v>13.973692940999996</v>
      </c>
      <c r="G74" s="30"/>
      <c r="H74" s="13"/>
    </row>
    <row r="75" spans="1:8" x14ac:dyDescent="0.25">
      <c r="A75" s="1">
        <v>44501</v>
      </c>
      <c r="B75" s="10">
        <v>57.323345795999998</v>
      </c>
      <c r="C75" s="30">
        <f>+MIN($B$39,$B$51,$B$63,$B$75,$B$87)</f>
        <v>57.323345795999998</v>
      </c>
      <c r="D75" s="30">
        <f>+MAX($B$39,$B$51,$B$63,$B$75,$B$87)</f>
        <v>71.914466203000003</v>
      </c>
      <c r="E75" s="13">
        <f t="shared" si="0"/>
        <v>14.591120407000005</v>
      </c>
      <c r="G75" s="30"/>
      <c r="H75" s="13"/>
    </row>
    <row r="76" spans="1:8" x14ac:dyDescent="0.25">
      <c r="A76" s="1">
        <v>44531</v>
      </c>
      <c r="B76" s="10">
        <v>59.484986005000003</v>
      </c>
      <c r="C76" s="30">
        <f>+MIN($B$40,$B$52,$B$64,$B$76,$B$88)</f>
        <v>59.484986005000003</v>
      </c>
      <c r="D76" s="30">
        <f>+MAX($B$40,$B$52,$B$64,$B$76,$B$88)</f>
        <v>72.451055607000001</v>
      </c>
      <c r="E76" s="13">
        <f t="shared" si="0"/>
        <v>12.966069601999997</v>
      </c>
      <c r="G76" s="30"/>
      <c r="H76" s="13"/>
    </row>
    <row r="77" spans="1:8" x14ac:dyDescent="0.25">
      <c r="A77" s="1">
        <v>44562</v>
      </c>
      <c r="B77" s="10">
        <v>56.857080994999997</v>
      </c>
      <c r="C77" s="30">
        <f>+MIN($B$29,$B$41,$B$53,$B$65,$B$77)</f>
        <v>56.857080994999997</v>
      </c>
      <c r="D77" s="30">
        <f>+MAX($B$29,$B$41,$B$53,$B$65,$B$77)</f>
        <v>72.470073998999993</v>
      </c>
      <c r="E77" s="13">
        <f t="shared" si="0"/>
        <v>15.612993003999996</v>
      </c>
      <c r="G77" s="30"/>
      <c r="H77" s="13"/>
    </row>
    <row r="78" spans="1:8" x14ac:dyDescent="0.25">
      <c r="A78" s="1">
        <v>44593</v>
      </c>
      <c r="B78" s="10">
        <v>56.829870792000001</v>
      </c>
      <c r="C78" s="30">
        <f>+MIN($B$30,$B$42,$B$54,$B$66,$B$78)</f>
        <v>56.829870792000001</v>
      </c>
      <c r="D78" s="30">
        <f>+MAX($B$30,$B$42,$B$54,$B$66,$B$78)</f>
        <v>67.923768605000006</v>
      </c>
      <c r="E78" s="13">
        <f t="shared" si="0"/>
        <v>11.093897813000005</v>
      </c>
      <c r="G78" s="30"/>
      <c r="H78" s="13"/>
    </row>
    <row r="79" spans="1:8" x14ac:dyDescent="0.25">
      <c r="A79" s="1">
        <v>44621</v>
      </c>
      <c r="B79" s="10">
        <v>58.561698376999999</v>
      </c>
      <c r="C79" s="30">
        <f>+MIN($B$31,$B$43,$B$55,$B$67,$B$79)</f>
        <v>58.561698376999999</v>
      </c>
      <c r="D79" s="30">
        <f>+MAX($B$31,$B$43,$B$55,$B$67,$B$79)</f>
        <v>84.918483070999997</v>
      </c>
      <c r="E79" s="13">
        <f t="shared" si="0"/>
        <v>26.356784693999998</v>
      </c>
      <c r="G79" s="30"/>
      <c r="H79" s="13"/>
    </row>
    <row r="80" spans="1:8" x14ac:dyDescent="0.25">
      <c r="A80" s="1">
        <v>44652</v>
      </c>
      <c r="B80" s="10">
        <v>59.160116725000002</v>
      </c>
      <c r="C80" s="30">
        <f>+MIN($B$32,$B$44,$B$56,$B$68,$B$80)</f>
        <v>59.160116725000002</v>
      </c>
      <c r="D80" s="30">
        <f>+MAX($B$32,$B$44,$B$56,$B$68,$B$80)</f>
        <v>84.031956023000006</v>
      </c>
      <c r="E80" s="13">
        <f t="shared" si="0"/>
        <v>24.871839298000005</v>
      </c>
      <c r="G80" s="30"/>
      <c r="H80" s="13"/>
    </row>
    <row r="81" spans="1:8" x14ac:dyDescent="0.25">
      <c r="A81" s="1">
        <v>44682</v>
      </c>
      <c r="B81" s="10">
        <v>57.975640091000002</v>
      </c>
      <c r="C81" s="30">
        <f>+MIN($B$33,$B$45,$B$57,$B$69,$B$81)</f>
        <v>57.975640091000002</v>
      </c>
      <c r="D81" s="30">
        <f>+MAX($B$33,$B$45,$B$57,$B$69,$B$81)</f>
        <v>79.468027453999994</v>
      </c>
      <c r="E81" s="13">
        <f t="shared" si="0"/>
        <v>21.492387362999992</v>
      </c>
      <c r="G81" s="30"/>
      <c r="H81" s="13"/>
    </row>
    <row r="82" spans="1:8" x14ac:dyDescent="0.25">
      <c r="A82" s="1">
        <v>44713</v>
      </c>
      <c r="B82" s="10">
        <v>57.926654777000003</v>
      </c>
      <c r="C82" s="30">
        <f>+MIN($B$34,$B$46,$B$58,$B$70,$B$82)</f>
        <v>57.926654777000003</v>
      </c>
      <c r="D82" s="30">
        <f>+MAX($B$34,$B$46,$B$58,$B$70,$B$82)</f>
        <v>76.037818497000004</v>
      </c>
      <c r="E82" s="13">
        <f t="shared" si="0"/>
        <v>18.11116372</v>
      </c>
      <c r="G82" s="30"/>
      <c r="H82" s="13"/>
    </row>
    <row r="83" spans="1:8" x14ac:dyDescent="0.25">
      <c r="A83" s="1">
        <v>44743</v>
      </c>
      <c r="B83" s="10">
        <v>58.170916208999998</v>
      </c>
      <c r="C83" s="30">
        <f>+MIN($B$35,$B$47,$B$59,$B$71,$B$83)</f>
        <v>57.723294823000003</v>
      </c>
      <c r="D83" s="30">
        <f>+MAX($B$35,$B$47,$B$59,$B$71,$B$83)</f>
        <v>76.785304260999993</v>
      </c>
      <c r="E83" s="13">
        <f t="shared" si="0"/>
        <v>19.06200943799999</v>
      </c>
      <c r="G83" s="30"/>
      <c r="H83" s="13"/>
    </row>
    <row r="84" spans="1:8" x14ac:dyDescent="0.25">
      <c r="A84" s="1">
        <v>44774</v>
      </c>
      <c r="B84" s="10">
        <v>58.654620233000003</v>
      </c>
      <c r="C84" s="30">
        <f>+MIN($B$36,$B$48,$B$60,$B$72,$B$84)</f>
        <v>58.654620233000003</v>
      </c>
      <c r="D84" s="30">
        <f>+MAX($B$36,$B$48,$B$60,$B$72,$B$84)</f>
        <v>75.203845071999993</v>
      </c>
      <c r="E84" s="13">
        <f t="shared" si="0"/>
        <v>16.54922483899999</v>
      </c>
      <c r="G84" s="30"/>
      <c r="H84" s="13"/>
    </row>
    <row r="85" spans="1:8" x14ac:dyDescent="0.25">
      <c r="A85" s="1">
        <v>44805</v>
      </c>
      <c r="B85" s="10">
        <v>60.810244437000001</v>
      </c>
      <c r="C85" s="30">
        <f>+MIN($B$37,$B$49,$B$61,$B$73,$B$85)</f>
        <v>59.36364717</v>
      </c>
      <c r="D85" s="30">
        <f>+MAX($B$37,$B$49,$B$61,$B$73,$B$85)</f>
        <v>74.224559341000003</v>
      </c>
      <c r="E85" s="13">
        <f t="shared" si="0"/>
        <v>14.860912171000003</v>
      </c>
      <c r="G85" s="30"/>
      <c r="H85" s="13"/>
    </row>
    <row r="86" spans="1:8" x14ac:dyDescent="0.25">
      <c r="A86" s="1">
        <v>44835</v>
      </c>
      <c r="B86" s="10">
        <v>60.226111003</v>
      </c>
      <c r="C86" s="30">
        <f>+MIN($B$38,$B$50,$B$62,$B$74,$B$86)</f>
        <v>58.963680298</v>
      </c>
      <c r="D86" s="30">
        <f>+MAX($B$38,$B$50,$B$62,$B$74,$B$86)</f>
        <v>72.937373238999996</v>
      </c>
      <c r="E86" s="13">
        <f t="shared" si="0"/>
        <v>13.973692940999996</v>
      </c>
      <c r="G86" s="30"/>
      <c r="H86" s="13"/>
    </row>
    <row r="87" spans="1:8" x14ac:dyDescent="0.25">
      <c r="A87" s="1">
        <v>44866</v>
      </c>
      <c r="B87" s="10">
        <v>60.379557167999998</v>
      </c>
      <c r="C87" s="30">
        <f>+MIN($B$39,$B$51,$B$63,$B$75,$B$87)</f>
        <v>57.323345795999998</v>
      </c>
      <c r="D87" s="30">
        <f>+MAX($B$39,$B$51,$B$63,$B$75,$B$87)</f>
        <v>71.914466203000003</v>
      </c>
      <c r="E87" s="13">
        <f t="shared" si="0"/>
        <v>14.591120407000005</v>
      </c>
      <c r="G87" s="30"/>
      <c r="H87" s="13"/>
    </row>
    <row r="88" spans="1:8" x14ac:dyDescent="0.25">
      <c r="A88" s="1">
        <v>44896</v>
      </c>
      <c r="B88" s="10">
        <v>63.099629385</v>
      </c>
      <c r="C88" s="30">
        <f>+MIN($B$40,$B$52,$B$64,$B$76,$B$88)</f>
        <v>59.484986005000003</v>
      </c>
      <c r="D88" s="30">
        <f>+MAX($B$40,$B$52,$B$64,$B$76,$B$88)</f>
        <v>72.451055607000001</v>
      </c>
      <c r="E88" s="13">
        <f t="shared" si="0"/>
        <v>12.966069601999997</v>
      </c>
      <c r="G88" s="30"/>
      <c r="H88" s="13"/>
    </row>
    <row r="89" spans="1:8" x14ac:dyDescent="0.25">
      <c r="A89" s="1">
        <v>44927</v>
      </c>
      <c r="B89" s="10">
        <v>61.208441225999998</v>
      </c>
      <c r="C89" s="30">
        <f>+MIN($B$29,$B$41,$B$53,$B$65,$B$77)</f>
        <v>56.857080994999997</v>
      </c>
      <c r="D89" s="30">
        <f>+MAX($B$29,$B$41,$B$53,$B$65,$B$77)</f>
        <v>72.470073998999993</v>
      </c>
      <c r="E89" s="13">
        <f t="shared" si="0"/>
        <v>15.612993003999996</v>
      </c>
      <c r="G89" s="30"/>
      <c r="H89" s="13"/>
    </row>
    <row r="90" spans="1:8" x14ac:dyDescent="0.25">
      <c r="A90" s="1">
        <v>44958</v>
      </c>
      <c r="B90" s="10">
        <v>61.190643623</v>
      </c>
      <c r="C90" s="30">
        <f>+MIN($B$30,$B$42,$B$54,$B$66,$B$78)</f>
        <v>56.829870792000001</v>
      </c>
      <c r="D90" s="30">
        <f>+MAX($B$30,$B$42,$B$54,$B$66,$B$78)</f>
        <v>67.923768605000006</v>
      </c>
      <c r="E90" s="13">
        <f t="shared" si="0"/>
        <v>11.093897813000005</v>
      </c>
      <c r="G90" s="30"/>
      <c r="H90" s="13"/>
    </row>
    <row r="91" spans="1:8" x14ac:dyDescent="0.25">
      <c r="A91" s="1">
        <v>44986</v>
      </c>
      <c r="B91" s="10">
        <v>61.594449034</v>
      </c>
      <c r="C91" s="30">
        <f>+MIN($B$31,$B$43,$B$55,$B$67,$B$79)</f>
        <v>58.561698376999999</v>
      </c>
      <c r="D91" s="30">
        <f>+MAX($B$31,$B$43,$B$55,$B$67,$B$79)</f>
        <v>84.918483070999997</v>
      </c>
      <c r="E91" s="13">
        <f t="shared" si="0"/>
        <v>26.356784693999998</v>
      </c>
      <c r="G91" s="30"/>
      <c r="H91" s="13"/>
    </row>
    <row r="92" spans="1:8" x14ac:dyDescent="0.25">
      <c r="A92" s="1">
        <v>45017</v>
      </c>
      <c r="B92" s="10">
        <v>61.976077074000003</v>
      </c>
      <c r="C92" s="30">
        <f>+MIN($B$32,$B$44,$B$56,$B$68,$B$80)</f>
        <v>59.160116725000002</v>
      </c>
      <c r="D92" s="30">
        <f>+MAX($B$32,$B$44,$B$56,$B$68,$B$80)</f>
        <v>84.031956023000006</v>
      </c>
      <c r="E92" s="13">
        <f t="shared" si="0"/>
        <v>24.871839298000005</v>
      </c>
      <c r="G92" s="30"/>
      <c r="H92" s="13"/>
    </row>
    <row r="93" spans="1:8" x14ac:dyDescent="0.25">
      <c r="A93" s="1">
        <v>45047</v>
      </c>
      <c r="B93" s="10">
        <v>60.932752825999998</v>
      </c>
      <c r="C93" s="30">
        <f>+MIN($B$33,$B$45,$B$57,$B$69,$B$81)</f>
        <v>57.975640091000002</v>
      </c>
      <c r="D93" s="30">
        <f>+MAX($B$33,$B$45,$B$57,$B$69,$B$81)</f>
        <v>79.468027453999994</v>
      </c>
      <c r="E93" s="13">
        <f t="shared" ref="E93:E112" si="1">D93-C93</f>
        <v>21.492387362999992</v>
      </c>
      <c r="G93" s="30"/>
      <c r="H93" s="13"/>
    </row>
    <row r="94" spans="1:8" x14ac:dyDescent="0.25">
      <c r="A94" s="1">
        <v>45078</v>
      </c>
      <c r="B94" s="10">
        <v>61.637372235000001</v>
      </c>
      <c r="C94" s="30">
        <f>+MIN($B$34,$B$46,$B$58,$B$70,$B$82)</f>
        <v>57.926654777000003</v>
      </c>
      <c r="D94" s="30">
        <f>+MAX($B$34,$B$46,$B$58,$B$70,$B$82)</f>
        <v>76.037818497000004</v>
      </c>
      <c r="E94" s="13">
        <f t="shared" si="1"/>
        <v>18.11116372</v>
      </c>
      <c r="G94" s="30"/>
      <c r="H94" s="13"/>
    </row>
    <row r="95" spans="1:8" x14ac:dyDescent="0.25">
      <c r="A95" s="1">
        <v>45108</v>
      </c>
      <c r="B95" s="10">
        <v>60.957483813000003</v>
      </c>
      <c r="C95" s="30">
        <f>+MIN($B$35,$B$47,$B$59,$B$71,$B$83)</f>
        <v>57.723294823000003</v>
      </c>
      <c r="D95" s="30">
        <f>+MAX($B$35,$B$47,$B$59,$B$71,$B$83)</f>
        <v>76.785304260999993</v>
      </c>
      <c r="E95" s="13">
        <f t="shared" si="1"/>
        <v>19.06200943799999</v>
      </c>
      <c r="G95" s="30"/>
      <c r="H95" s="13"/>
    </row>
    <row r="96" spans="1:8" x14ac:dyDescent="0.25">
      <c r="A96" s="1">
        <v>45139</v>
      </c>
      <c r="B96" s="10">
        <v>60.583170752000001</v>
      </c>
      <c r="C96" s="30">
        <f>+MIN($B$36,$B$48,$B$60,$B$72,$B$84)</f>
        <v>58.654620233000003</v>
      </c>
      <c r="D96" s="30">
        <f>+MAX($B$36,$B$48,$B$60,$B$72,$B$84)</f>
        <v>75.203845071999993</v>
      </c>
      <c r="E96" s="13">
        <f t="shared" si="1"/>
        <v>16.54922483899999</v>
      </c>
      <c r="G96" s="30"/>
      <c r="H96" s="13"/>
    </row>
    <row r="97" spans="1:8" x14ac:dyDescent="0.25">
      <c r="A97" s="1">
        <v>45170</v>
      </c>
      <c r="B97" s="10">
        <v>60.432227054999998</v>
      </c>
      <c r="C97" s="30">
        <f>+MIN($B$37,$B$49,$B$61,$B$73,$B$85)</f>
        <v>59.36364717</v>
      </c>
      <c r="D97" s="30">
        <f>+MAX($B$37,$B$49,$B$61,$B$73,$B$85)</f>
        <v>74.224559341000003</v>
      </c>
      <c r="E97" s="13">
        <f t="shared" si="1"/>
        <v>14.860912171000003</v>
      </c>
      <c r="G97" s="30"/>
      <c r="H97" s="13"/>
    </row>
    <row r="98" spans="1:8" x14ac:dyDescent="0.25">
      <c r="A98" s="1">
        <v>45200</v>
      </c>
      <c r="B98" s="10">
        <v>60.457305878</v>
      </c>
      <c r="C98" s="30">
        <f>+MIN($B$38,$B$50,$B$62,$B$74,$B$86)</f>
        <v>58.963680298</v>
      </c>
      <c r="D98" s="30">
        <f>+MAX($B$38,$B$50,$B$62,$B$74,$B$86)</f>
        <v>72.937373238999996</v>
      </c>
      <c r="E98" s="13">
        <f t="shared" si="1"/>
        <v>13.973692940999996</v>
      </c>
      <c r="G98" s="30"/>
      <c r="H98" s="13"/>
    </row>
    <row r="99" spans="1:8" x14ac:dyDescent="0.25">
      <c r="A99" s="1">
        <v>45231</v>
      </c>
      <c r="B99" s="10">
        <v>59.941083489</v>
      </c>
      <c r="C99" s="30">
        <f>+MIN($B$39,$B$51,$B$63,$B$75,$B$87)</f>
        <v>57.323345795999998</v>
      </c>
      <c r="D99" s="30">
        <f>+MAX($B$39,$B$51,$B$63,$B$75,$B$87)</f>
        <v>71.914466203000003</v>
      </c>
      <c r="E99" s="13">
        <f t="shared" si="1"/>
        <v>14.591120407000005</v>
      </c>
      <c r="G99" s="30"/>
      <c r="H99" s="13"/>
    </row>
    <row r="100" spans="1:8" x14ac:dyDescent="0.25">
      <c r="A100" s="1">
        <v>45261</v>
      </c>
      <c r="B100" s="10">
        <v>61.938082669000003</v>
      </c>
      <c r="C100" s="30">
        <f>+MIN($B$40,$B$52,$B$64,$B$76,$B$88)</f>
        <v>59.484986005000003</v>
      </c>
      <c r="D100" s="30">
        <f>+MAX($B$40,$B$52,$B$64,$B$76,$B$88)</f>
        <v>72.451055607000001</v>
      </c>
      <c r="E100" s="13">
        <f t="shared" si="1"/>
        <v>12.966069601999997</v>
      </c>
      <c r="G100" s="30"/>
      <c r="H100" s="13"/>
    </row>
    <row r="101" spans="1:8" x14ac:dyDescent="0.25">
      <c r="A101" s="1">
        <v>45292</v>
      </c>
      <c r="B101" s="10">
        <v>60.399808035</v>
      </c>
      <c r="C101" s="30">
        <f>+MIN($B$29,$B$41,$B$53,$B$65,$B$77)</f>
        <v>56.857080994999997</v>
      </c>
      <c r="D101" s="13">
        <f>+MAX($B$29,$B$41,$B$53,$B$65,$B$77)</f>
        <v>72.470073998999993</v>
      </c>
      <c r="E101" s="13">
        <f t="shared" si="1"/>
        <v>15.612993003999996</v>
      </c>
      <c r="G101" s="30"/>
      <c r="H101" s="13"/>
    </row>
    <row r="102" spans="1:8" x14ac:dyDescent="0.25">
      <c r="A102" s="1">
        <v>45323</v>
      </c>
      <c r="B102" s="10">
        <v>60.946309214000003</v>
      </c>
      <c r="C102" s="30">
        <f>+MIN($B$30,$B$42,$B$54,$B$66,$B$78)</f>
        <v>56.829870792000001</v>
      </c>
      <c r="D102" s="13">
        <f>+MAX($B$30,$B$42,$B$54,$B$66,$B$78)</f>
        <v>67.923768605000006</v>
      </c>
      <c r="E102" s="13">
        <f t="shared" si="1"/>
        <v>11.093897813000005</v>
      </c>
      <c r="G102" s="30"/>
      <c r="H102" s="13"/>
    </row>
    <row r="103" spans="1:8" x14ac:dyDescent="0.25">
      <c r="A103" s="1">
        <v>45352</v>
      </c>
      <c r="B103" s="10">
        <v>61.909570045999999</v>
      </c>
      <c r="C103" s="30">
        <f>+MIN($B$31,$B$43,$B$55,$B$67,$B$79)</f>
        <v>58.561698376999999</v>
      </c>
      <c r="D103" s="13">
        <f>+MAX($B$31,$B$43,$B$55,$B$67,$B$79)</f>
        <v>84.918483070999997</v>
      </c>
      <c r="E103" s="13">
        <f t="shared" si="1"/>
        <v>26.356784693999998</v>
      </c>
      <c r="G103" s="30"/>
      <c r="H103" s="13"/>
    </row>
    <row r="104" spans="1:8" x14ac:dyDescent="0.25">
      <c r="A104" s="1">
        <v>45383</v>
      </c>
      <c r="B104" s="10">
        <v>62.799779139999998</v>
      </c>
      <c r="C104" s="30">
        <f>+MIN($B$32,$B$44,$B$56,$B$68,$B$80)</f>
        <v>59.160116725000002</v>
      </c>
      <c r="D104" s="13">
        <f>+MAX($B$32,$B$44,$B$56,$B$68,$B$80)</f>
        <v>84.031956023000006</v>
      </c>
      <c r="E104" s="13">
        <f t="shared" si="1"/>
        <v>24.871839298000005</v>
      </c>
      <c r="G104" s="30"/>
      <c r="H104" s="13"/>
    </row>
    <row r="105" spans="1:8" x14ac:dyDescent="0.25">
      <c r="A105" s="1">
        <v>45413</v>
      </c>
      <c r="B105" s="10">
        <v>61.958759649000001</v>
      </c>
      <c r="C105" s="30">
        <f>+MIN($B$33,$B$45,$B$57,$B$69,$B$81)</f>
        <v>57.975640091000002</v>
      </c>
      <c r="D105" s="13">
        <f>+MAX($B$33,$B$45,$B$57,$B$69,$B$81)</f>
        <v>79.468027453999994</v>
      </c>
      <c r="E105" s="13">
        <f t="shared" si="1"/>
        <v>21.492387362999992</v>
      </c>
      <c r="G105" s="30"/>
      <c r="H105" s="13"/>
    </row>
    <row r="106" spans="1:8" x14ac:dyDescent="0.25">
      <c r="A106" s="1">
        <v>45444</v>
      </c>
      <c r="B106" s="10">
        <v>61.739255278999998</v>
      </c>
      <c r="C106" s="30">
        <f>+MIN($B$34,$B$46,$B$58,$B$70,$B$82)</f>
        <v>57.926654777000003</v>
      </c>
      <c r="D106" s="13">
        <f>+MAX($B$34,$B$46,$B$58,$B$70,$B$82)</f>
        <v>76.037818497000004</v>
      </c>
      <c r="E106" s="13">
        <f t="shared" si="1"/>
        <v>18.11116372</v>
      </c>
      <c r="G106" s="30"/>
      <c r="H106" s="13"/>
    </row>
    <row r="107" spans="1:8" x14ac:dyDescent="0.25">
      <c r="A107" s="1">
        <v>45474</v>
      </c>
      <c r="B107" s="10">
        <v>61.287816812999999</v>
      </c>
      <c r="C107" s="30">
        <f>+MIN($B$35,$B$47,$B$59,$B$71,$B$83)</f>
        <v>57.723294823000003</v>
      </c>
      <c r="D107" s="13">
        <f>+MAX($B$35,$B$47,$B$59,$B$71,$B$83)</f>
        <v>76.785304260999993</v>
      </c>
      <c r="E107" s="13">
        <f t="shared" si="1"/>
        <v>19.06200943799999</v>
      </c>
      <c r="G107" s="30"/>
      <c r="H107" s="13"/>
    </row>
    <row r="108" spans="1:8" x14ac:dyDescent="0.25">
      <c r="A108" s="1">
        <v>45505</v>
      </c>
      <c r="B108" s="10">
        <v>61.836945104999998</v>
      </c>
      <c r="C108" s="30">
        <f>+MIN($B$36,$B$48,$B$60,$B$72,$B$84)</f>
        <v>58.654620233000003</v>
      </c>
      <c r="D108" s="13">
        <f>+MAX($B$36,$B$48,$B$60,$B$72,$B$84)</f>
        <v>75.203845071999993</v>
      </c>
      <c r="E108" s="13">
        <f t="shared" si="1"/>
        <v>16.54922483899999</v>
      </c>
      <c r="G108" s="30"/>
      <c r="H108" s="13"/>
    </row>
    <row r="109" spans="1:8" x14ac:dyDescent="0.25">
      <c r="A109" s="1">
        <v>45536</v>
      </c>
      <c r="B109" s="10">
        <v>61.906924488999998</v>
      </c>
      <c r="C109" s="30">
        <f>+MIN($B$37,$B$49,$B$61,$B$73,$B$85)</f>
        <v>59.36364717</v>
      </c>
      <c r="D109" s="13">
        <f>+MAX($B$37,$B$49,$B$61,$B$73,$B$85)</f>
        <v>74.224559341000003</v>
      </c>
      <c r="E109" s="13">
        <f t="shared" si="1"/>
        <v>14.860912171000003</v>
      </c>
      <c r="G109" s="30"/>
      <c r="H109" s="13"/>
    </row>
    <row r="110" spans="1:8" x14ac:dyDescent="0.25">
      <c r="A110" s="1">
        <v>45566</v>
      </c>
      <c r="B110" s="10">
        <v>62.181018717000001</v>
      </c>
      <c r="C110" s="30">
        <f>+MIN($B$38,$B$50,$B$62,$B$74,$B$86)</f>
        <v>58.963680298</v>
      </c>
      <c r="D110" s="13">
        <f>+MAX($B$38,$B$50,$B$62,$B$74,$B$86)</f>
        <v>72.937373238999996</v>
      </c>
      <c r="E110" s="13">
        <f t="shared" si="1"/>
        <v>13.973692940999996</v>
      </c>
      <c r="G110" s="30"/>
      <c r="H110" s="13"/>
    </row>
    <row r="111" spans="1:8" x14ac:dyDescent="0.25">
      <c r="A111" s="1">
        <v>45597</v>
      </c>
      <c r="B111" s="10">
        <v>61.564654943000001</v>
      </c>
      <c r="C111" s="30">
        <f>+MIN($B$39,$B$51,$B$63,$B$75,$B$87)</f>
        <v>57.323345795999998</v>
      </c>
      <c r="D111" s="13">
        <f>+MAX($B$39,$B$51,$B$63,$B$75,$B$87)</f>
        <v>71.914466203000003</v>
      </c>
      <c r="E111" s="13">
        <f t="shared" si="1"/>
        <v>14.591120407000005</v>
      </c>
      <c r="G111" s="30"/>
      <c r="H111" s="13"/>
    </row>
    <row r="112" spans="1:8" x14ac:dyDescent="0.25">
      <c r="A112" s="48">
        <v>45627</v>
      </c>
      <c r="B112" s="54">
        <v>63.561654124</v>
      </c>
      <c r="C112" s="53">
        <f>+MIN($B$40,$B$52,$B$64,$B$76,$B$88)</f>
        <v>59.484986005000003</v>
      </c>
      <c r="D112" s="52">
        <f>+MAX($B$40,$B$52,$B$64,$B$76,$B$88)</f>
        <v>72.451055607000001</v>
      </c>
      <c r="E112" s="52">
        <f t="shared" si="1"/>
        <v>12.966069601999997</v>
      </c>
      <c r="G112" s="30"/>
      <c r="H112" s="13"/>
    </row>
    <row r="113" spans="1:2" x14ac:dyDescent="0.25">
      <c r="A113" s="278" t="s">
        <v>674</v>
      </c>
    </row>
    <row r="114" spans="1:2" x14ac:dyDescent="0.25">
      <c r="A114" s="23" t="s">
        <v>677</v>
      </c>
    </row>
    <row r="115" spans="1:2" x14ac:dyDescent="0.25">
      <c r="A115" s="287" t="s">
        <v>678</v>
      </c>
    </row>
    <row r="116" spans="1:2" x14ac:dyDescent="0.25">
      <c r="A116" s="3"/>
      <c r="B116" s="58" t="s">
        <v>342</v>
      </c>
    </row>
    <row r="117" spans="1:2" x14ac:dyDescent="0.25">
      <c r="A117" s="302">
        <v>68</v>
      </c>
      <c r="B117">
        <v>0</v>
      </c>
    </row>
    <row r="118" spans="1:2" x14ac:dyDescent="0.25">
      <c r="A118" s="13">
        <v>68</v>
      </c>
      <c r="B118">
        <v>1</v>
      </c>
    </row>
    <row r="122" spans="1:2" x14ac:dyDescent="0.25">
      <c r="B122" t="s">
        <v>614</v>
      </c>
    </row>
  </sheetData>
  <mergeCells count="2">
    <mergeCell ref="C27:E27"/>
    <mergeCell ref="B25:E26"/>
  </mergeCells>
  <phoneticPr fontId="0" type="noConversion"/>
  <hyperlinks>
    <hyperlink ref="A3" location="Contents!A1" display="Return to Contents" xr:uid="{00000000-0004-0000-0A00-000000000000}"/>
  </hyperlinks>
  <pageMargins left="0.75" right="0.75" top="1" bottom="1" header="0.5" footer="0.5"/>
  <pageSetup scale="33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T66"/>
  <sheetViews>
    <sheetView workbookViewId="0"/>
  </sheetViews>
  <sheetFormatPr defaultRowHeight="12.5" x14ac:dyDescent="0.25"/>
  <cols>
    <col min="18" max="18" width="16.81640625" customWidth="1"/>
    <col min="19" max="19" width="15.1796875" customWidth="1"/>
  </cols>
  <sheetData>
    <row r="1" spans="1:20" x14ac:dyDescent="0.25">
      <c r="M1" s="97"/>
      <c r="N1" s="97"/>
    </row>
    <row r="2" spans="1:20" ht="15.5" x14ac:dyDescent="0.35">
      <c r="A2" s="31" t="s">
        <v>644</v>
      </c>
      <c r="M2" s="97"/>
      <c r="N2" s="97"/>
    </row>
    <row r="3" spans="1:20" x14ac:dyDescent="0.25">
      <c r="A3" s="16" t="s">
        <v>16</v>
      </c>
      <c r="T3" s="21"/>
    </row>
    <row r="4" spans="1:20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</row>
    <row r="5" spans="1:20" ht="13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R5" s="142" t="s">
        <v>343</v>
      </c>
      <c r="S5" s="143"/>
    </row>
    <row r="6" spans="1:20" ht="25.5" customHeight="1" x14ac:dyDescent="0.25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R6" s="244" t="s">
        <v>179</v>
      </c>
      <c r="S6" s="247" t="s">
        <v>393</v>
      </c>
    </row>
    <row r="7" spans="1:20" ht="14.5" x14ac:dyDescent="0.35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R7" s="177" t="s">
        <v>180</v>
      </c>
      <c r="S7" s="246" t="s">
        <v>394</v>
      </c>
    </row>
    <row r="8" spans="1:20" x14ac:dyDescent="0.25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  <c r="R8" s="177" t="s">
        <v>181</v>
      </c>
      <c r="S8" s="171" t="s">
        <v>395</v>
      </c>
    </row>
    <row r="9" spans="1:20" x14ac:dyDescent="0.25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  <c r="R9" s="177" t="s">
        <v>182</v>
      </c>
      <c r="S9" s="242" t="s">
        <v>396</v>
      </c>
    </row>
    <row r="10" spans="1:20" x14ac:dyDescent="0.25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R10" s="177" t="s">
        <v>188</v>
      </c>
      <c r="S10" s="171" t="s">
        <v>397</v>
      </c>
    </row>
    <row r="11" spans="1:20" x14ac:dyDescent="0.25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  <c r="R11" s="177" t="s">
        <v>384</v>
      </c>
      <c r="S11" s="242" t="s">
        <v>398</v>
      </c>
    </row>
    <row r="12" spans="1:20" x14ac:dyDescent="0.25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R12" s="177" t="s">
        <v>503</v>
      </c>
      <c r="S12" s="242" t="s">
        <v>504</v>
      </c>
    </row>
    <row r="13" spans="1:20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R13" s="177" t="s">
        <v>399</v>
      </c>
      <c r="S13" s="171" t="s">
        <v>400</v>
      </c>
    </row>
    <row r="14" spans="1:20" x14ac:dyDescent="0.25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R14" s="177" t="s">
        <v>403</v>
      </c>
      <c r="S14" s="242" t="s">
        <v>401</v>
      </c>
    </row>
    <row r="15" spans="1:20" x14ac:dyDescent="0.2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R15" s="177" t="s">
        <v>110</v>
      </c>
      <c r="S15" s="242" t="s">
        <v>402</v>
      </c>
    </row>
    <row r="16" spans="1:20" x14ac:dyDescent="0.25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R16" s="177" t="s">
        <v>109</v>
      </c>
      <c r="S16" s="242" t="s">
        <v>488</v>
      </c>
    </row>
    <row r="17" spans="1:19" x14ac:dyDescent="0.25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  <c r="R17" s="182" t="s">
        <v>607</v>
      </c>
      <c r="S17" s="245" t="s">
        <v>608</v>
      </c>
    </row>
    <row r="18" spans="1:19" x14ac:dyDescent="0.25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</row>
    <row r="19" spans="1:19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9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</row>
    <row r="21" spans="1:19" x14ac:dyDescent="0.25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9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S22" s="21"/>
    </row>
    <row r="23" spans="1:19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</row>
    <row r="25" spans="1:19" x14ac:dyDescent="0.25">
      <c r="A25" s="476" t="s">
        <v>501</v>
      </c>
      <c r="B25" s="476"/>
      <c r="C25" s="476"/>
      <c r="D25" s="476"/>
      <c r="E25" s="476"/>
      <c r="F25" s="476"/>
      <c r="G25" s="476"/>
      <c r="H25" s="476"/>
      <c r="K25" s="476" t="s">
        <v>502</v>
      </c>
      <c r="L25" s="476"/>
      <c r="M25" s="476"/>
      <c r="N25" s="476"/>
      <c r="O25" s="476"/>
      <c r="P25" s="476"/>
      <c r="Q25" s="476"/>
      <c r="R25" s="476"/>
      <c r="S25" s="476"/>
    </row>
    <row r="26" spans="1:19" x14ac:dyDescent="0.25">
      <c r="A26" s="29"/>
      <c r="B26" s="29"/>
      <c r="C26" s="29"/>
      <c r="D26" s="29"/>
      <c r="E26" s="29"/>
      <c r="G26" s="2"/>
    </row>
    <row r="27" spans="1:19" x14ac:dyDescent="0.25">
      <c r="A27" s="8"/>
      <c r="B27" s="4" t="s">
        <v>179</v>
      </c>
      <c r="C27" s="4" t="s">
        <v>180</v>
      </c>
      <c r="D27" s="4" t="s">
        <v>181</v>
      </c>
      <c r="E27" s="4" t="s">
        <v>182</v>
      </c>
      <c r="F27" s="4" t="s">
        <v>188</v>
      </c>
      <c r="G27" s="8" t="s">
        <v>384</v>
      </c>
      <c r="H27" s="4" t="s">
        <v>503</v>
      </c>
      <c r="I27" s="4" t="s">
        <v>5</v>
      </c>
      <c r="K27" s="4" t="s">
        <v>403</v>
      </c>
      <c r="L27" s="8" t="s">
        <v>110</v>
      </c>
      <c r="M27" s="8" t="s">
        <v>109</v>
      </c>
      <c r="N27" s="8" t="s">
        <v>607</v>
      </c>
      <c r="O27" s="8" t="s">
        <v>392</v>
      </c>
    </row>
    <row r="28" spans="1:19" x14ac:dyDescent="0.25">
      <c r="A28" s="1">
        <v>44197</v>
      </c>
      <c r="B28" s="94">
        <v>1.75</v>
      </c>
      <c r="C28" s="94">
        <v>0.15</v>
      </c>
      <c r="D28" s="94">
        <v>0.44</v>
      </c>
      <c r="E28" s="94">
        <v>0</v>
      </c>
      <c r="F28" s="94">
        <v>0.127</v>
      </c>
      <c r="G28" s="94">
        <v>0.127</v>
      </c>
      <c r="H28" s="94">
        <v>0.27</v>
      </c>
      <c r="I28" s="94">
        <v>2.8639999999999994</v>
      </c>
      <c r="K28" s="94">
        <v>0.32580645160999999</v>
      </c>
      <c r="L28" s="94">
        <v>0.04</v>
      </c>
      <c r="M28" s="94">
        <v>7.8E-2</v>
      </c>
      <c r="N28" s="94">
        <v>0</v>
      </c>
      <c r="O28" s="14">
        <f>+K28-L28-M28-N28</f>
        <v>0.20780645161</v>
      </c>
    </row>
    <row r="29" spans="1:19" x14ac:dyDescent="0.25">
      <c r="A29" s="1">
        <v>44228</v>
      </c>
      <c r="B29" s="94">
        <v>1.6</v>
      </c>
      <c r="C29" s="94">
        <v>0.11</v>
      </c>
      <c r="D29" s="94">
        <v>0.16</v>
      </c>
      <c r="E29" s="94">
        <v>0</v>
      </c>
      <c r="F29" s="94">
        <v>0.127</v>
      </c>
      <c r="G29" s="94">
        <v>0.127</v>
      </c>
      <c r="H29" s="94">
        <v>0.23</v>
      </c>
      <c r="I29" s="94">
        <v>2.3540000000000001</v>
      </c>
      <c r="K29" s="94">
        <v>1.2609999999999999</v>
      </c>
      <c r="L29" s="94">
        <v>0</v>
      </c>
      <c r="M29" s="94">
        <v>1.121</v>
      </c>
      <c r="N29" s="94">
        <v>0</v>
      </c>
      <c r="O29" s="14">
        <f t="shared" ref="O29:O63" si="0">+K29-L29-M29-N29</f>
        <v>0.1399999999999999</v>
      </c>
    </row>
    <row r="30" spans="1:19" x14ac:dyDescent="0.25">
      <c r="A30" s="1">
        <v>44256</v>
      </c>
      <c r="B30" s="94">
        <v>1.5</v>
      </c>
      <c r="C30" s="94">
        <v>0.09</v>
      </c>
      <c r="D30" s="94">
        <v>0.16</v>
      </c>
      <c r="E30" s="94">
        <v>0</v>
      </c>
      <c r="F30" s="94">
        <v>0.12</v>
      </c>
      <c r="G30" s="94">
        <v>0.12</v>
      </c>
      <c r="H30" s="94">
        <v>0.24</v>
      </c>
      <c r="I30" s="94">
        <v>2.2300000000000004</v>
      </c>
      <c r="K30" s="94">
        <v>0.30499999999999999</v>
      </c>
      <c r="L30" s="94">
        <v>2.5000000000000001E-2</v>
      </c>
      <c r="M30" s="94">
        <v>6.5000000000000002E-2</v>
      </c>
      <c r="N30" s="94">
        <v>0</v>
      </c>
      <c r="O30" s="14">
        <f t="shared" si="0"/>
        <v>0.21499999999999997</v>
      </c>
    </row>
    <row r="31" spans="1:19" x14ac:dyDescent="0.25">
      <c r="A31" s="1">
        <v>44287</v>
      </c>
      <c r="B31" s="94">
        <v>1.35</v>
      </c>
      <c r="C31" s="94">
        <v>0.16</v>
      </c>
      <c r="D31" s="94">
        <v>0.18</v>
      </c>
      <c r="E31" s="94">
        <v>7.4999999999999997E-3</v>
      </c>
      <c r="F31" s="94">
        <v>0.11899999999999999</v>
      </c>
      <c r="G31" s="94">
        <v>0.11899999999999999</v>
      </c>
      <c r="H31" s="94">
        <v>0.28000000000000003</v>
      </c>
      <c r="I31" s="94">
        <v>2.2155</v>
      </c>
      <c r="K31" s="94">
        <v>0.66600000000000004</v>
      </c>
      <c r="L31" s="94">
        <v>0.37</v>
      </c>
      <c r="M31" s="94">
        <v>0.10199999999999999</v>
      </c>
      <c r="N31" s="94">
        <v>0</v>
      </c>
      <c r="O31" s="14">
        <f t="shared" si="0"/>
        <v>0.19400000000000006</v>
      </c>
    </row>
    <row r="32" spans="1:19" x14ac:dyDescent="0.25">
      <c r="A32" s="1">
        <v>44317</v>
      </c>
      <c r="B32" s="94">
        <v>1.35</v>
      </c>
      <c r="C32" s="94">
        <v>0.13</v>
      </c>
      <c r="D32" s="94">
        <v>0.16</v>
      </c>
      <c r="E32" s="94">
        <v>0</v>
      </c>
      <c r="F32" s="94">
        <v>0.115</v>
      </c>
      <c r="G32" s="94">
        <v>0.115</v>
      </c>
      <c r="H32" s="94">
        <v>0.23499999999999999</v>
      </c>
      <c r="I32" s="94">
        <v>2.105</v>
      </c>
      <c r="K32" s="94">
        <v>0.44900000000000001</v>
      </c>
      <c r="L32" s="94">
        <v>0.2</v>
      </c>
      <c r="M32" s="94">
        <v>7.0000000000000007E-2</v>
      </c>
      <c r="N32" s="94">
        <v>0</v>
      </c>
      <c r="O32" s="14">
        <f t="shared" si="0"/>
        <v>0.17899999999999999</v>
      </c>
    </row>
    <row r="33" spans="1:15" x14ac:dyDescent="0.25">
      <c r="A33" s="1">
        <v>44348</v>
      </c>
      <c r="B33" s="94">
        <v>1.3</v>
      </c>
      <c r="C33" s="94">
        <v>0.12</v>
      </c>
      <c r="D33" s="94">
        <v>0.18</v>
      </c>
      <c r="E33" s="94">
        <v>0</v>
      </c>
      <c r="F33" s="94">
        <v>0.115</v>
      </c>
      <c r="G33" s="94">
        <v>0.115</v>
      </c>
      <c r="H33" s="94">
        <v>0.22</v>
      </c>
      <c r="I33" s="94">
        <v>2.0499999999999998</v>
      </c>
      <c r="K33" s="94">
        <v>0.39600000000000002</v>
      </c>
      <c r="L33" s="94">
        <v>0.115</v>
      </c>
      <c r="M33" s="94">
        <v>6.2E-2</v>
      </c>
      <c r="N33" s="94">
        <v>0</v>
      </c>
      <c r="O33" s="14">
        <f t="shared" si="0"/>
        <v>0.21900000000000003</v>
      </c>
    </row>
    <row r="34" spans="1:15" x14ac:dyDescent="0.25">
      <c r="A34" s="1">
        <v>44378</v>
      </c>
      <c r="B34" s="94">
        <v>1.3</v>
      </c>
      <c r="C34" s="94">
        <v>0.11</v>
      </c>
      <c r="D34" s="94">
        <v>0.16</v>
      </c>
      <c r="E34" s="94">
        <v>0</v>
      </c>
      <c r="F34" s="94">
        <v>0.123</v>
      </c>
      <c r="G34" s="94">
        <v>0.123</v>
      </c>
      <c r="H34" s="94">
        <v>0.23</v>
      </c>
      <c r="I34" s="94">
        <v>2.0460000000000003</v>
      </c>
      <c r="K34" s="94">
        <v>0.17499999999999999</v>
      </c>
      <c r="L34" s="94">
        <v>0</v>
      </c>
      <c r="M34" s="94">
        <v>0</v>
      </c>
      <c r="N34" s="94">
        <v>0</v>
      </c>
      <c r="O34" s="14">
        <f t="shared" si="0"/>
        <v>0.17499999999999999</v>
      </c>
    </row>
    <row r="35" spans="1:15" x14ac:dyDescent="0.25">
      <c r="A35" s="1">
        <v>44409</v>
      </c>
      <c r="B35" s="94">
        <v>1.35</v>
      </c>
      <c r="C35" s="94">
        <v>0.12</v>
      </c>
      <c r="D35" s="94">
        <v>0.31</v>
      </c>
      <c r="E35" s="94">
        <v>0</v>
      </c>
      <c r="F35" s="94">
        <v>0.123</v>
      </c>
      <c r="G35" s="94">
        <v>0.123</v>
      </c>
      <c r="H35" s="94">
        <v>0.24</v>
      </c>
      <c r="I35" s="94">
        <v>2.266</v>
      </c>
      <c r="K35" s="94">
        <v>0.82799999999999996</v>
      </c>
      <c r="L35" s="94">
        <v>0.215</v>
      </c>
      <c r="M35" s="94">
        <v>0.28000000000000003</v>
      </c>
      <c r="N35" s="94">
        <v>0.13</v>
      </c>
      <c r="O35" s="14">
        <f t="shared" si="0"/>
        <v>0.20299999999999996</v>
      </c>
    </row>
    <row r="36" spans="1:15" x14ac:dyDescent="0.25">
      <c r="A36" s="1">
        <v>44440</v>
      </c>
      <c r="B36" s="94">
        <v>1.35</v>
      </c>
      <c r="C36" s="94">
        <v>0.14000000000000001</v>
      </c>
      <c r="D36" s="94">
        <v>0.17</v>
      </c>
      <c r="E36" s="94">
        <v>0</v>
      </c>
      <c r="F36" s="94">
        <v>0.12</v>
      </c>
      <c r="G36" s="94">
        <v>0.12</v>
      </c>
      <c r="H36" s="94">
        <v>0.24</v>
      </c>
      <c r="I36" s="94">
        <v>2.1400000000000006</v>
      </c>
      <c r="K36" s="94">
        <v>1.4179999999999999</v>
      </c>
      <c r="L36" s="94">
        <v>0.25</v>
      </c>
      <c r="M36" s="94">
        <v>0.8</v>
      </c>
      <c r="N36" s="94">
        <v>0</v>
      </c>
      <c r="O36" s="14">
        <f t="shared" si="0"/>
        <v>0.36799999999999988</v>
      </c>
    </row>
    <row r="37" spans="1:15" x14ac:dyDescent="0.25">
      <c r="A37" s="1">
        <v>44470</v>
      </c>
      <c r="B37" s="94">
        <v>1.35</v>
      </c>
      <c r="C37" s="94">
        <v>0.14000000000000001</v>
      </c>
      <c r="D37" s="94">
        <v>0.19</v>
      </c>
      <c r="E37" s="94">
        <v>0</v>
      </c>
      <c r="F37" s="94">
        <v>9.8000000000000004E-2</v>
      </c>
      <c r="G37" s="94">
        <v>9.8000000000000004E-2</v>
      </c>
      <c r="H37" s="94">
        <v>0.17</v>
      </c>
      <c r="I37" s="94">
        <v>2.0460000000000003</v>
      </c>
      <c r="K37" s="94">
        <v>0.73099999999999998</v>
      </c>
      <c r="L37" s="94">
        <v>0.03</v>
      </c>
      <c r="M37" s="94">
        <v>0.18</v>
      </c>
      <c r="N37" s="94">
        <v>0</v>
      </c>
      <c r="O37" s="14">
        <f t="shared" si="0"/>
        <v>0.52099999999999991</v>
      </c>
    </row>
    <row r="38" spans="1:15" x14ac:dyDescent="0.25">
      <c r="A38" s="1">
        <v>44501</v>
      </c>
      <c r="B38" s="94">
        <v>1.35</v>
      </c>
      <c r="C38" s="94">
        <v>0.16</v>
      </c>
      <c r="D38" s="94">
        <v>0.23</v>
      </c>
      <c r="E38" s="94">
        <v>0</v>
      </c>
      <c r="F38" s="94">
        <v>9.8000000000000004E-2</v>
      </c>
      <c r="G38" s="94">
        <v>9.8000000000000004E-2</v>
      </c>
      <c r="H38" s="94">
        <v>0.09</v>
      </c>
      <c r="I38" s="94">
        <v>2.0260000000000002</v>
      </c>
      <c r="K38" s="94">
        <v>0.7</v>
      </c>
      <c r="L38" s="94">
        <v>0</v>
      </c>
      <c r="M38" s="94">
        <v>0.06</v>
      </c>
      <c r="N38" s="94">
        <v>0</v>
      </c>
      <c r="O38" s="14">
        <f t="shared" si="0"/>
        <v>0.6399999999999999</v>
      </c>
    </row>
    <row r="39" spans="1:15" x14ac:dyDescent="0.25">
      <c r="A39" s="1">
        <v>44531</v>
      </c>
      <c r="B39" s="94">
        <v>1.35</v>
      </c>
      <c r="C39" s="94">
        <v>0.25</v>
      </c>
      <c r="D39" s="94">
        <v>0.2</v>
      </c>
      <c r="E39" s="94">
        <v>0</v>
      </c>
      <c r="F39" s="94">
        <v>9.8000000000000004E-2</v>
      </c>
      <c r="G39" s="94">
        <v>9.8000000000000004E-2</v>
      </c>
      <c r="H39" s="94">
        <v>0.02</v>
      </c>
      <c r="I39" s="94">
        <v>2.016</v>
      </c>
      <c r="K39" s="94">
        <v>1.1579999999999999</v>
      </c>
      <c r="L39" s="94">
        <v>0.23799999999999999</v>
      </c>
      <c r="M39" s="94">
        <v>0.01</v>
      </c>
      <c r="N39" s="94">
        <v>0</v>
      </c>
      <c r="O39" s="14">
        <f t="shared" si="0"/>
        <v>0.90999999999999992</v>
      </c>
    </row>
    <row r="40" spans="1:15" x14ac:dyDescent="0.25">
      <c r="A40" s="1">
        <v>44562</v>
      </c>
      <c r="B40" s="94">
        <v>1.3</v>
      </c>
      <c r="C40" s="94">
        <v>0.32</v>
      </c>
      <c r="D40" s="94">
        <v>0.19</v>
      </c>
      <c r="E40" s="94">
        <v>0</v>
      </c>
      <c r="F40" s="94">
        <v>9.1999999999999998E-2</v>
      </c>
      <c r="G40" s="94">
        <v>9.1999999999999998E-2</v>
      </c>
      <c r="H40" s="94">
        <v>0.09</v>
      </c>
      <c r="I40" s="94">
        <v>2.0840000000000001</v>
      </c>
      <c r="K40" s="94">
        <v>1.0609999999999999</v>
      </c>
      <c r="L40" s="94">
        <v>0.4</v>
      </c>
      <c r="M40" s="94">
        <v>0.06</v>
      </c>
      <c r="N40" s="94">
        <v>0</v>
      </c>
      <c r="O40" s="14">
        <f t="shared" si="0"/>
        <v>0.60099999999999998</v>
      </c>
    </row>
    <row r="41" spans="1:15" x14ac:dyDescent="0.25">
      <c r="A41" s="1">
        <v>44593</v>
      </c>
      <c r="B41" s="94">
        <v>1.25</v>
      </c>
      <c r="C41" s="94">
        <v>0.17</v>
      </c>
      <c r="D41" s="94">
        <v>0.17</v>
      </c>
      <c r="E41" s="94">
        <v>8.0000000000000002E-3</v>
      </c>
      <c r="F41" s="94">
        <v>9.8000000000000004E-2</v>
      </c>
      <c r="G41" s="94">
        <v>9.8000000000000004E-2</v>
      </c>
      <c r="H41" s="94">
        <v>7.0000000000000007E-2</v>
      </c>
      <c r="I41" s="94">
        <v>1.8640000000000001</v>
      </c>
      <c r="K41" s="94">
        <v>0.41599999999999998</v>
      </c>
      <c r="L41" s="94">
        <v>0</v>
      </c>
      <c r="M41" s="94">
        <v>0.115</v>
      </c>
      <c r="N41" s="94">
        <v>0</v>
      </c>
      <c r="O41" s="14">
        <f t="shared" si="0"/>
        <v>0.30099999999999999</v>
      </c>
    </row>
    <row r="42" spans="1:15" x14ac:dyDescent="0.25">
      <c r="A42" s="1">
        <v>44621</v>
      </c>
      <c r="B42" s="94">
        <v>1.2</v>
      </c>
      <c r="C42" s="94">
        <v>0.22</v>
      </c>
      <c r="D42" s="94">
        <v>0.32500000000000001</v>
      </c>
      <c r="E42" s="94">
        <v>6.0000000000000001E-3</v>
      </c>
      <c r="F42" s="94">
        <v>9.9000000000000005E-2</v>
      </c>
      <c r="G42" s="94">
        <v>9.9000000000000005E-2</v>
      </c>
      <c r="H42" s="94">
        <v>4.4999999999999998E-2</v>
      </c>
      <c r="I42" s="94">
        <v>1.9939999999999998</v>
      </c>
      <c r="K42" s="94">
        <v>0.76100000000000001</v>
      </c>
      <c r="L42" s="94">
        <v>7.0000000000000007E-2</v>
      </c>
      <c r="M42" s="94">
        <v>9.8000000000000004E-2</v>
      </c>
      <c r="N42" s="94">
        <v>4.3999999999999997E-2</v>
      </c>
      <c r="O42" s="14">
        <f t="shared" si="0"/>
        <v>0.54900000000000004</v>
      </c>
    </row>
    <row r="43" spans="1:15" x14ac:dyDescent="0.25">
      <c r="A43" s="1">
        <v>44652</v>
      </c>
      <c r="B43" s="94">
        <v>1.2</v>
      </c>
      <c r="C43" s="94">
        <v>0.39</v>
      </c>
      <c r="D43" s="94">
        <v>0.32</v>
      </c>
      <c r="E43" s="94">
        <v>0</v>
      </c>
      <c r="F43" s="94">
        <v>8.6999999999999994E-2</v>
      </c>
      <c r="G43" s="94">
        <v>8.6999999999999994E-2</v>
      </c>
      <c r="H43" s="94">
        <v>0.02</v>
      </c>
      <c r="I43" s="94">
        <v>2.1040000000000001</v>
      </c>
      <c r="K43" s="94">
        <v>1.746</v>
      </c>
      <c r="L43" s="94">
        <v>0</v>
      </c>
      <c r="M43" s="94">
        <v>2.3E-2</v>
      </c>
      <c r="N43" s="94">
        <v>1.01</v>
      </c>
      <c r="O43" s="14">
        <f t="shared" si="0"/>
        <v>0.71300000000000008</v>
      </c>
    </row>
    <row r="44" spans="1:15" x14ac:dyDescent="0.25">
      <c r="A44" s="1">
        <v>44682</v>
      </c>
      <c r="B44" s="94">
        <v>1.3</v>
      </c>
      <c r="C44" s="94">
        <v>0.56999999999999995</v>
      </c>
      <c r="D44" s="94">
        <v>0.38</v>
      </c>
      <c r="E44" s="94">
        <v>0</v>
      </c>
      <c r="F44" s="94">
        <v>0.112</v>
      </c>
      <c r="G44" s="94">
        <v>0.112</v>
      </c>
      <c r="H44" s="94">
        <v>0.05</v>
      </c>
      <c r="I44" s="94">
        <v>2.524</v>
      </c>
      <c r="K44" s="94">
        <v>1.4410000000000001</v>
      </c>
      <c r="L44" s="94">
        <v>0</v>
      </c>
      <c r="M44" s="94">
        <v>0.106</v>
      </c>
      <c r="N44" s="94">
        <v>0.86499999999999999</v>
      </c>
      <c r="O44" s="14">
        <f t="shared" si="0"/>
        <v>0.47</v>
      </c>
    </row>
    <row r="45" spans="1:15" x14ac:dyDescent="0.25">
      <c r="A45" s="1">
        <v>44713</v>
      </c>
      <c r="B45" s="94">
        <v>1.3</v>
      </c>
      <c r="C45" s="94">
        <v>0.65</v>
      </c>
      <c r="D45" s="94">
        <v>0.37</v>
      </c>
      <c r="E45" s="94">
        <v>0</v>
      </c>
      <c r="F45" s="94">
        <v>0.10199999999999999</v>
      </c>
      <c r="G45" s="94">
        <v>0.10199999999999999</v>
      </c>
      <c r="H45" s="94">
        <v>7.0000000000000007E-2</v>
      </c>
      <c r="I45" s="94">
        <v>2.5939999999999999</v>
      </c>
      <c r="K45" s="94">
        <v>0.73350000000000004</v>
      </c>
      <c r="L45" s="94">
        <v>0</v>
      </c>
      <c r="M45" s="94">
        <v>5.7000000000000002E-2</v>
      </c>
      <c r="N45" s="94">
        <v>0.35499999999999998</v>
      </c>
      <c r="O45" s="14">
        <f t="shared" si="0"/>
        <v>0.32150000000000001</v>
      </c>
    </row>
    <row r="46" spans="1:15" x14ac:dyDescent="0.25">
      <c r="A46" s="1">
        <v>44743</v>
      </c>
      <c r="B46" s="94">
        <v>1.3</v>
      </c>
      <c r="C46" s="94">
        <v>0.7</v>
      </c>
      <c r="D46" s="94">
        <v>0.53</v>
      </c>
      <c r="E46" s="94">
        <v>0</v>
      </c>
      <c r="F46" s="94">
        <v>0.106</v>
      </c>
      <c r="G46" s="94">
        <v>0.106</v>
      </c>
      <c r="H46" s="94">
        <v>0.15</v>
      </c>
      <c r="I46" s="94">
        <v>2.8919999999999999</v>
      </c>
      <c r="K46" s="94">
        <v>0.65600000000000003</v>
      </c>
      <c r="L46" s="94">
        <v>0</v>
      </c>
      <c r="M46" s="94">
        <v>0.13400000000000001</v>
      </c>
      <c r="N46" s="94">
        <v>0.3</v>
      </c>
      <c r="O46" s="14">
        <f t="shared" si="0"/>
        <v>0.22200000000000003</v>
      </c>
    </row>
    <row r="47" spans="1:15" x14ac:dyDescent="0.25">
      <c r="A47" s="1">
        <v>44774</v>
      </c>
      <c r="B47" s="94">
        <v>1.25</v>
      </c>
      <c r="C47" s="94">
        <v>0.18</v>
      </c>
      <c r="D47" s="94">
        <v>0.63</v>
      </c>
      <c r="E47" s="94">
        <v>0</v>
      </c>
      <c r="F47" s="94">
        <v>0.09</v>
      </c>
      <c r="G47" s="94">
        <v>0.09</v>
      </c>
      <c r="H47" s="94">
        <v>7.0000000000000007E-2</v>
      </c>
      <c r="I47" s="94">
        <v>2.3099999999999996</v>
      </c>
      <c r="K47" s="94">
        <v>0.90300000000000002</v>
      </c>
      <c r="L47" s="94">
        <v>0</v>
      </c>
      <c r="M47" s="94">
        <v>3.4000000000000002E-2</v>
      </c>
      <c r="N47" s="94">
        <v>0.3</v>
      </c>
      <c r="O47" s="14">
        <f t="shared" si="0"/>
        <v>0.56899999999999995</v>
      </c>
    </row>
    <row r="48" spans="1:15" x14ac:dyDescent="0.25">
      <c r="A48" s="1">
        <v>44805</v>
      </c>
      <c r="B48" s="94">
        <v>1.27</v>
      </c>
      <c r="C48" s="94">
        <v>0.15</v>
      </c>
      <c r="D48" s="94">
        <v>0.57999999999999996</v>
      </c>
      <c r="E48" s="94">
        <v>0</v>
      </c>
      <c r="F48" s="94">
        <v>0.1</v>
      </c>
      <c r="G48" s="94">
        <v>0.1</v>
      </c>
      <c r="H48" s="94">
        <v>0.1</v>
      </c>
      <c r="I48" s="94">
        <v>2.3000000000000003</v>
      </c>
      <c r="K48" s="94">
        <v>0.78500000000000003</v>
      </c>
      <c r="L48" s="94">
        <v>0</v>
      </c>
      <c r="M48" s="94">
        <v>2.8000000000000001E-2</v>
      </c>
      <c r="N48" s="94">
        <v>0.3</v>
      </c>
      <c r="O48" s="14">
        <f t="shared" si="0"/>
        <v>0.45700000000000002</v>
      </c>
    </row>
    <row r="49" spans="1:15" x14ac:dyDescent="0.25">
      <c r="A49" s="1">
        <v>44835</v>
      </c>
      <c r="B49" s="94">
        <v>1.25</v>
      </c>
      <c r="C49" s="94">
        <v>0.14000000000000001</v>
      </c>
      <c r="D49" s="94">
        <v>0.53</v>
      </c>
      <c r="E49" s="94">
        <v>0</v>
      </c>
      <c r="F49" s="94">
        <v>8.5999999999999993E-2</v>
      </c>
      <c r="G49" s="94">
        <v>8.5999999999999993E-2</v>
      </c>
      <c r="H49" s="94">
        <v>0.05</v>
      </c>
      <c r="I49" s="94">
        <v>2.1419999999999999</v>
      </c>
      <c r="K49" s="94">
        <v>0.55400000000000005</v>
      </c>
      <c r="L49" s="94">
        <v>0</v>
      </c>
      <c r="M49" s="94">
        <v>7.2999999999999995E-2</v>
      </c>
      <c r="N49" s="94">
        <v>0.32500000000000001</v>
      </c>
      <c r="O49" s="14">
        <f t="shared" si="0"/>
        <v>0.15600000000000003</v>
      </c>
    </row>
    <row r="50" spans="1:15" x14ac:dyDescent="0.25">
      <c r="A50" s="1">
        <v>44866</v>
      </c>
      <c r="B50" s="94">
        <v>1.24</v>
      </c>
      <c r="C50" s="94">
        <v>0.19</v>
      </c>
      <c r="D50" s="94">
        <v>0.44</v>
      </c>
      <c r="E50" s="94">
        <v>0</v>
      </c>
      <c r="F50" s="94">
        <v>9.4E-2</v>
      </c>
      <c r="G50" s="94">
        <v>9.4E-2</v>
      </c>
      <c r="H50" s="94">
        <v>0.1</v>
      </c>
      <c r="I50" s="94">
        <v>2.1579999999999999</v>
      </c>
      <c r="K50" s="94">
        <v>0.46400000000000002</v>
      </c>
      <c r="L50" s="94">
        <v>0</v>
      </c>
      <c r="M50" s="94">
        <v>0.128</v>
      </c>
      <c r="N50" s="94">
        <v>0.17499999999999999</v>
      </c>
      <c r="O50" s="14">
        <f t="shared" si="0"/>
        <v>0.16100000000000003</v>
      </c>
    </row>
    <row r="51" spans="1:15" x14ac:dyDescent="0.25">
      <c r="A51" s="1">
        <v>44896</v>
      </c>
      <c r="B51" s="94">
        <v>1.24</v>
      </c>
      <c r="C51" s="94">
        <v>0.15</v>
      </c>
      <c r="D51" s="94">
        <v>0.41</v>
      </c>
      <c r="E51" s="94">
        <v>0</v>
      </c>
      <c r="F51" s="94">
        <v>0.10299999999999999</v>
      </c>
      <c r="G51" s="94">
        <v>0.10299999999999999</v>
      </c>
      <c r="H51" s="94">
        <v>0.1</v>
      </c>
      <c r="I51" s="94">
        <v>2.1059999999999999</v>
      </c>
      <c r="K51" s="94">
        <v>0.66641935484000003</v>
      </c>
      <c r="L51" s="94">
        <v>0</v>
      </c>
      <c r="M51" s="94">
        <v>0.27100000000000002</v>
      </c>
      <c r="N51" s="94">
        <v>0.2</v>
      </c>
      <c r="O51" s="14">
        <f t="shared" si="0"/>
        <v>0.19541935484</v>
      </c>
    </row>
    <row r="52" spans="1:15" x14ac:dyDescent="0.25">
      <c r="A52" s="1">
        <v>44927</v>
      </c>
      <c r="B52" s="94">
        <v>1.25</v>
      </c>
      <c r="C52" s="94">
        <v>0.17</v>
      </c>
      <c r="D52" s="94">
        <v>0.35</v>
      </c>
      <c r="E52" s="94">
        <v>0</v>
      </c>
      <c r="F52" s="94">
        <v>9.5000000000000001E-2</v>
      </c>
      <c r="G52" s="94">
        <v>9.5000000000000001E-2</v>
      </c>
      <c r="H52" s="94">
        <v>0.05</v>
      </c>
      <c r="I52" s="94">
        <v>2.0099999999999998</v>
      </c>
      <c r="K52" s="94">
        <v>0.55700000000000005</v>
      </c>
      <c r="L52" s="94">
        <v>0</v>
      </c>
      <c r="M52" s="94">
        <v>9.6000000000000002E-2</v>
      </c>
      <c r="N52" s="94">
        <v>0.22500000000000001</v>
      </c>
      <c r="O52" s="14">
        <f t="shared" si="0"/>
        <v>0.23600000000000007</v>
      </c>
    </row>
    <row r="53" spans="1:15" x14ac:dyDescent="0.25">
      <c r="A53" s="1">
        <v>44958</v>
      </c>
      <c r="B53" s="94">
        <v>1.2</v>
      </c>
      <c r="C53" s="94">
        <v>0.14000000000000001</v>
      </c>
      <c r="D53" s="94">
        <v>0.28999999999999998</v>
      </c>
      <c r="E53" s="94">
        <v>0</v>
      </c>
      <c r="F53" s="94">
        <v>8.4000000000000005E-2</v>
      </c>
      <c r="G53" s="94">
        <v>8.4000000000000005E-2</v>
      </c>
      <c r="H53" s="94">
        <v>0.1</v>
      </c>
      <c r="I53" s="94">
        <v>1.8980000000000001</v>
      </c>
      <c r="K53" s="94">
        <v>0.41599999999999998</v>
      </c>
      <c r="L53" s="94">
        <v>0</v>
      </c>
      <c r="M53" s="94">
        <v>8.1000000000000003E-2</v>
      </c>
      <c r="N53" s="94">
        <v>7.4999999999999997E-2</v>
      </c>
      <c r="O53" s="14">
        <f t="shared" si="0"/>
        <v>0.25999999999999995</v>
      </c>
    </row>
    <row r="54" spans="1:15" x14ac:dyDescent="0.25">
      <c r="A54" s="1">
        <v>44986</v>
      </c>
      <c r="B54" s="94">
        <v>1.1499999999999999</v>
      </c>
      <c r="C54" s="94">
        <v>0.16</v>
      </c>
      <c r="D54" s="94">
        <v>0.3</v>
      </c>
      <c r="E54" s="94">
        <v>6.336E-2</v>
      </c>
      <c r="F54" s="94">
        <v>8.4000000000000005E-2</v>
      </c>
      <c r="G54" s="94">
        <v>8.4000000000000005E-2</v>
      </c>
      <c r="H54" s="94">
        <v>7.0000000000000007E-2</v>
      </c>
      <c r="I54" s="94">
        <v>1.9113600000000002</v>
      </c>
      <c r="K54" s="94">
        <v>0.69</v>
      </c>
      <c r="L54" s="94">
        <v>0</v>
      </c>
      <c r="M54" s="94">
        <v>0.108</v>
      </c>
      <c r="N54" s="94">
        <v>0.375</v>
      </c>
      <c r="O54" s="14">
        <f t="shared" si="0"/>
        <v>0.20699999999999996</v>
      </c>
    </row>
    <row r="55" spans="1:15" x14ac:dyDescent="0.25">
      <c r="A55" s="1">
        <v>45017</v>
      </c>
      <c r="B55" s="94">
        <v>1.1200000000000001</v>
      </c>
      <c r="C55" s="94">
        <v>0.16</v>
      </c>
      <c r="D55" s="94">
        <v>0.49</v>
      </c>
      <c r="E55" s="94">
        <v>0.36975000000000002</v>
      </c>
      <c r="F55" s="94">
        <v>8.4000000000000005E-2</v>
      </c>
      <c r="G55" s="94">
        <v>8.4000000000000005E-2</v>
      </c>
      <c r="H55" s="94">
        <v>0.03</v>
      </c>
      <c r="I55" s="94">
        <v>2.3377500000000002</v>
      </c>
      <c r="K55" s="94">
        <v>0.84099999999999997</v>
      </c>
      <c r="L55" s="94">
        <v>0</v>
      </c>
      <c r="M55" s="94">
        <v>0.19900000000000001</v>
      </c>
      <c r="N55" s="94">
        <v>0.47499999999999998</v>
      </c>
      <c r="O55" s="14">
        <f t="shared" si="0"/>
        <v>0.16699999999999993</v>
      </c>
    </row>
    <row r="56" spans="1:15" x14ac:dyDescent="0.25">
      <c r="A56" s="1">
        <v>45047</v>
      </c>
      <c r="B56" s="94">
        <v>1.05</v>
      </c>
      <c r="C56" s="94">
        <v>0.15</v>
      </c>
      <c r="D56" s="94">
        <v>0.28999999999999998</v>
      </c>
      <c r="E56" s="94">
        <v>0.36975000000000002</v>
      </c>
      <c r="F56" s="94">
        <v>0.08</v>
      </c>
      <c r="G56" s="94">
        <v>0.08</v>
      </c>
      <c r="H56" s="94">
        <v>0.01</v>
      </c>
      <c r="I56" s="94">
        <v>2.0297499999999999</v>
      </c>
      <c r="K56" s="94">
        <v>1.117</v>
      </c>
      <c r="L56" s="94">
        <v>0.1</v>
      </c>
      <c r="M56" s="94">
        <v>0.19</v>
      </c>
      <c r="N56" s="94">
        <v>0.67500000000000004</v>
      </c>
      <c r="O56" s="14">
        <f t="shared" si="0"/>
        <v>0.15199999999999991</v>
      </c>
    </row>
    <row r="57" spans="1:15" x14ac:dyDescent="0.25">
      <c r="A57" s="1">
        <v>45078</v>
      </c>
      <c r="B57" s="94">
        <v>1.02</v>
      </c>
      <c r="C57" s="94">
        <v>0.15</v>
      </c>
      <c r="D57" s="94">
        <v>0.3</v>
      </c>
      <c r="E57" s="94">
        <v>0.36975000000000002</v>
      </c>
      <c r="F57" s="94">
        <v>8.8999999999999996E-2</v>
      </c>
      <c r="G57" s="94">
        <v>8.8999999999999996E-2</v>
      </c>
      <c r="H57" s="94">
        <v>0.01</v>
      </c>
      <c r="I57" s="94">
        <v>2.0277499999999997</v>
      </c>
      <c r="K57" s="94">
        <v>1.0980000000000001</v>
      </c>
      <c r="L57" s="94">
        <v>4.1000000000000002E-2</v>
      </c>
      <c r="M57" s="94">
        <v>0.24299999999999999</v>
      </c>
      <c r="N57" s="94">
        <v>0.67500000000000004</v>
      </c>
      <c r="O57" s="14">
        <f t="shared" si="0"/>
        <v>0.13900000000000012</v>
      </c>
    </row>
    <row r="58" spans="1:15" x14ac:dyDescent="0.25">
      <c r="A58" s="1">
        <v>45108</v>
      </c>
      <c r="B58" s="94">
        <v>0.95</v>
      </c>
      <c r="C58" s="94">
        <v>0.17</v>
      </c>
      <c r="D58" s="94">
        <v>0.42</v>
      </c>
      <c r="E58" s="94">
        <v>0.36975000000000002</v>
      </c>
      <c r="F58" s="94">
        <v>0.105</v>
      </c>
      <c r="G58" s="94">
        <v>0.105</v>
      </c>
      <c r="H58" s="94">
        <v>0</v>
      </c>
      <c r="I58" s="94">
        <v>2.1197499999999998</v>
      </c>
      <c r="K58" s="94">
        <v>0.94</v>
      </c>
      <c r="L58" s="94">
        <v>2.5000000000000001E-2</v>
      </c>
      <c r="M58" s="94">
        <v>0.08</v>
      </c>
      <c r="N58" s="94">
        <v>0.67500000000000004</v>
      </c>
      <c r="O58" s="14">
        <f t="shared" si="0"/>
        <v>0.15999999999999992</v>
      </c>
    </row>
    <row r="59" spans="1:15" x14ac:dyDescent="0.25">
      <c r="A59" s="1">
        <v>45139</v>
      </c>
      <c r="B59" s="94">
        <v>0.9</v>
      </c>
      <c r="C59" s="94">
        <v>0.17</v>
      </c>
      <c r="D59" s="94">
        <v>0.35</v>
      </c>
      <c r="E59" s="94">
        <v>0.36975000000000002</v>
      </c>
      <c r="F59" s="94">
        <v>0.14000000000000001</v>
      </c>
      <c r="G59" s="94">
        <v>0.14000000000000001</v>
      </c>
      <c r="H59" s="94">
        <v>1.4999999999999999E-2</v>
      </c>
      <c r="I59" s="94">
        <v>2.0847500000000001</v>
      </c>
      <c r="K59" s="94">
        <v>0.999</v>
      </c>
      <c r="L59" s="94">
        <v>0</v>
      </c>
      <c r="M59" s="94">
        <v>0.08</v>
      </c>
      <c r="N59" s="94">
        <v>0.7</v>
      </c>
      <c r="O59" s="14">
        <f t="shared" si="0"/>
        <v>0.21900000000000008</v>
      </c>
    </row>
    <row r="60" spans="1:15" x14ac:dyDescent="0.25">
      <c r="A60" s="1">
        <v>45170</v>
      </c>
      <c r="B60" s="94" t="e">
        <v>#N/A</v>
      </c>
      <c r="C60" s="94" t="e">
        <v>#N/A</v>
      </c>
      <c r="D60" s="94" t="e">
        <v>#N/A</v>
      </c>
      <c r="E60" s="94" t="e">
        <v>#N/A</v>
      </c>
      <c r="F60" s="94" t="e">
        <v>#N/A</v>
      </c>
      <c r="G60" s="94" t="e">
        <v>#N/A</v>
      </c>
      <c r="H60" s="94" t="e">
        <v>#N/A</v>
      </c>
      <c r="I60" s="94" t="e">
        <v>#N/A</v>
      </c>
      <c r="K60" s="94" t="e">
        <v>#N/A</v>
      </c>
      <c r="L60" s="94" t="e">
        <v>#N/A</v>
      </c>
      <c r="M60" s="94" t="e">
        <v>#N/A</v>
      </c>
      <c r="N60" s="94" t="e">
        <v>#N/A</v>
      </c>
      <c r="O60" s="14" t="e">
        <f t="shared" si="0"/>
        <v>#N/A</v>
      </c>
    </row>
    <row r="61" spans="1:15" x14ac:dyDescent="0.25">
      <c r="A61" s="1">
        <v>45200</v>
      </c>
      <c r="B61" s="94" t="e">
        <v>#N/A</v>
      </c>
      <c r="C61" s="94" t="e">
        <v>#N/A</v>
      </c>
      <c r="D61" s="94" t="e">
        <v>#N/A</v>
      </c>
      <c r="E61" s="94" t="e">
        <v>#N/A</v>
      </c>
      <c r="F61" s="94" t="e">
        <v>#N/A</v>
      </c>
      <c r="G61" s="94" t="e">
        <v>#N/A</v>
      </c>
      <c r="H61" s="94" t="e">
        <v>#N/A</v>
      </c>
      <c r="I61" s="94" t="e">
        <v>#N/A</v>
      </c>
      <c r="K61" s="94" t="e">
        <v>#N/A</v>
      </c>
      <c r="L61" s="94" t="e">
        <v>#N/A</v>
      </c>
      <c r="M61" s="94" t="e">
        <v>#N/A</v>
      </c>
      <c r="N61" s="94" t="e">
        <v>#N/A</v>
      </c>
      <c r="O61" s="14" t="e">
        <f t="shared" si="0"/>
        <v>#N/A</v>
      </c>
    </row>
    <row r="62" spans="1:15" x14ac:dyDescent="0.25">
      <c r="A62" s="1">
        <v>45231</v>
      </c>
      <c r="B62" s="94" t="e">
        <v>#N/A</v>
      </c>
      <c r="C62" s="94" t="e">
        <v>#N/A</v>
      </c>
      <c r="D62" s="94" t="e">
        <v>#N/A</v>
      </c>
      <c r="E62" s="94" t="e">
        <v>#N/A</v>
      </c>
      <c r="F62" s="94" t="e">
        <v>#N/A</v>
      </c>
      <c r="G62" s="94" t="e">
        <v>#N/A</v>
      </c>
      <c r="H62" s="94" t="e">
        <v>#N/A</v>
      </c>
      <c r="I62" s="94" t="e">
        <v>#N/A</v>
      </c>
      <c r="K62" s="94" t="e">
        <v>#N/A</v>
      </c>
      <c r="L62" s="94" t="e">
        <v>#N/A</v>
      </c>
      <c r="M62" s="94" t="e">
        <v>#N/A</v>
      </c>
      <c r="N62" s="94" t="e">
        <v>#N/A</v>
      </c>
      <c r="O62" s="14" t="e">
        <f t="shared" si="0"/>
        <v>#N/A</v>
      </c>
    </row>
    <row r="63" spans="1:15" x14ac:dyDescent="0.25">
      <c r="A63" s="48">
        <v>45261</v>
      </c>
      <c r="B63" s="95" t="e">
        <v>#N/A</v>
      </c>
      <c r="C63" s="95" t="e">
        <v>#N/A</v>
      </c>
      <c r="D63" s="95" t="e">
        <v>#N/A</v>
      </c>
      <c r="E63" s="95" t="e">
        <v>#N/A</v>
      </c>
      <c r="F63" s="95" t="e">
        <v>#N/A</v>
      </c>
      <c r="G63" s="95" t="e">
        <v>#N/A</v>
      </c>
      <c r="H63" s="95" t="e">
        <v>#N/A</v>
      </c>
      <c r="I63" s="95" t="e">
        <v>#N/A</v>
      </c>
      <c r="K63" s="95" t="e">
        <v>#N/A</v>
      </c>
      <c r="L63" s="95" t="e">
        <v>#N/A</v>
      </c>
      <c r="M63" s="95" t="e">
        <v>#N/A</v>
      </c>
      <c r="N63" s="95" t="e">
        <v>#N/A</v>
      </c>
      <c r="O63" s="51" t="e">
        <f t="shared" si="0"/>
        <v>#N/A</v>
      </c>
    </row>
    <row r="64" spans="1:15" x14ac:dyDescent="0.25">
      <c r="A64" s="278" t="s">
        <v>674</v>
      </c>
      <c r="H64" s="94"/>
    </row>
    <row r="65" spans="1:2" x14ac:dyDescent="0.25">
      <c r="A65" s="1"/>
    </row>
    <row r="66" spans="1:2" x14ac:dyDescent="0.25">
      <c r="B66" s="2"/>
    </row>
  </sheetData>
  <mergeCells count="2">
    <mergeCell ref="A25:H25"/>
    <mergeCell ref="K25:S25"/>
  </mergeCells>
  <conditionalFormatting sqref="B28:G63 I28:I63 H28:H64">
    <cfRule type="expression" dxfId="19" priority="12">
      <formula>ISNA(B28)</formula>
    </cfRule>
  </conditionalFormatting>
  <conditionalFormatting sqref="K28:N63">
    <cfRule type="expression" dxfId="18" priority="1">
      <formula>ISNA(K28)</formula>
    </cfRule>
  </conditionalFormatting>
  <hyperlinks>
    <hyperlink ref="A3" location="Contents!A1" display="Return to Contents" xr:uid="{00000000-0004-0000-0B00-000000000000}"/>
  </hyperlinks>
  <pageMargins left="0.7" right="0.7" top="0.75" bottom="0.75" header="0.3" footer="0.3"/>
  <pageSetup scale="70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AC135"/>
  <sheetViews>
    <sheetView workbookViewId="0"/>
  </sheetViews>
  <sheetFormatPr defaultColWidth="9.1796875" defaultRowHeight="14.5" x14ac:dyDescent="0.35"/>
  <cols>
    <col min="1" max="1" width="7.1796875" style="107" customWidth="1"/>
    <col min="2" max="2" width="9.1796875" style="107"/>
    <col min="3" max="3" width="14.81640625" style="107" customWidth="1"/>
    <col min="4" max="14" width="9.1796875" style="107"/>
    <col min="15" max="16" width="9.1796875" style="108"/>
    <col min="17" max="17" width="20.1796875" style="107" customWidth="1"/>
    <col min="18" max="18" width="11.54296875" style="107" customWidth="1"/>
    <col min="19" max="27" width="9.1796875" style="107"/>
    <col min="28" max="29" width="9.1796875" style="108"/>
    <col min="30" max="16384" width="9.1796875" style="107"/>
  </cols>
  <sheetData>
    <row r="1" spans="1:18" x14ac:dyDescent="0.35">
      <c r="M1" s="120"/>
    </row>
    <row r="2" spans="1:18" ht="15.5" x14ac:dyDescent="0.35">
      <c r="A2" s="31" t="s">
        <v>644</v>
      </c>
      <c r="M2" s="120"/>
    </row>
    <row r="3" spans="1:18" x14ac:dyDescent="0.35">
      <c r="A3" s="16" t="s">
        <v>16</v>
      </c>
      <c r="M3" s="120"/>
      <c r="R3" s="112"/>
    </row>
    <row r="4" spans="1:18" x14ac:dyDescent="0.35">
      <c r="A4" s="112"/>
      <c r="B4" s="116"/>
      <c r="C4" s="116"/>
      <c r="D4" s="116"/>
      <c r="E4" s="116"/>
      <c r="F4" s="116"/>
      <c r="G4" s="116"/>
      <c r="H4" s="116"/>
      <c r="I4" s="116"/>
      <c r="J4" s="116"/>
      <c r="K4" s="116"/>
      <c r="R4" s="112"/>
    </row>
    <row r="5" spans="1:18" x14ac:dyDescent="0.35">
      <c r="A5" s="112"/>
      <c r="B5" s="116"/>
      <c r="C5" s="116"/>
      <c r="D5" s="116"/>
      <c r="E5" s="116"/>
      <c r="F5" s="116"/>
      <c r="G5" s="116"/>
      <c r="H5" s="116"/>
      <c r="I5" s="116"/>
      <c r="J5" s="116"/>
      <c r="K5" s="116"/>
      <c r="Q5" s="142" t="s">
        <v>343</v>
      </c>
      <c r="R5" s="143"/>
    </row>
    <row r="6" spans="1:18" x14ac:dyDescent="0.35">
      <c r="B6" s="116"/>
      <c r="C6" s="116"/>
      <c r="D6" s="116"/>
      <c r="E6" s="116"/>
      <c r="F6" s="116"/>
      <c r="G6" s="116"/>
      <c r="H6" s="116"/>
      <c r="I6" s="116"/>
      <c r="J6" s="116"/>
      <c r="K6" s="116"/>
      <c r="Q6" s="175" t="s">
        <v>279</v>
      </c>
      <c r="R6" s="336" t="s">
        <v>278</v>
      </c>
    </row>
    <row r="7" spans="1:18" x14ac:dyDescent="0.35">
      <c r="B7" s="116"/>
      <c r="C7" s="116"/>
      <c r="D7" s="116"/>
      <c r="E7" s="116"/>
      <c r="F7" s="116"/>
      <c r="G7" s="116"/>
      <c r="H7" s="116"/>
      <c r="I7" s="116"/>
      <c r="J7" s="116"/>
      <c r="K7" s="116"/>
      <c r="Q7" s="176" t="s">
        <v>280</v>
      </c>
      <c r="R7" s="242" t="s">
        <v>281</v>
      </c>
    </row>
    <row r="8" spans="1:18" x14ac:dyDescent="0.35">
      <c r="B8" s="116"/>
      <c r="C8" s="116"/>
      <c r="D8" s="116"/>
      <c r="E8" s="116"/>
      <c r="F8" s="116"/>
      <c r="G8" s="116"/>
      <c r="H8" s="116"/>
      <c r="I8" s="116"/>
      <c r="J8" s="116"/>
      <c r="K8" s="116"/>
      <c r="Q8" s="337" t="s">
        <v>277</v>
      </c>
      <c r="R8" s="338" t="s">
        <v>276</v>
      </c>
    </row>
    <row r="9" spans="1:18" x14ac:dyDescent="0.35">
      <c r="B9" s="116"/>
      <c r="C9" s="116"/>
      <c r="D9" s="116"/>
      <c r="E9" s="116"/>
      <c r="F9" s="116"/>
      <c r="G9" s="116"/>
      <c r="H9" s="116"/>
      <c r="I9" s="116"/>
      <c r="J9" s="116"/>
      <c r="K9" s="116"/>
    </row>
    <row r="10" spans="1:18" x14ac:dyDescent="0.35">
      <c r="B10" s="116"/>
      <c r="C10" s="116"/>
      <c r="D10" s="116"/>
      <c r="E10" s="116"/>
      <c r="F10" s="116"/>
      <c r="G10" s="116"/>
      <c r="H10" s="116"/>
      <c r="I10" s="116"/>
      <c r="J10" s="116"/>
      <c r="K10" s="116"/>
    </row>
    <row r="11" spans="1:18" x14ac:dyDescent="0.35">
      <c r="B11" s="116"/>
      <c r="C11" s="116"/>
      <c r="D11" s="116"/>
      <c r="E11" s="116"/>
      <c r="F11" s="116"/>
      <c r="G11" s="116"/>
      <c r="H11" s="116"/>
      <c r="I11" s="116"/>
      <c r="J11" s="116"/>
      <c r="K11" s="116"/>
    </row>
    <row r="12" spans="1:18" x14ac:dyDescent="0.35">
      <c r="B12" s="116"/>
      <c r="C12" s="116"/>
      <c r="D12" s="116"/>
      <c r="E12" s="116"/>
      <c r="F12" s="116"/>
      <c r="G12" s="116"/>
      <c r="H12" s="116"/>
      <c r="I12" s="116"/>
      <c r="J12" s="116"/>
      <c r="K12" s="116"/>
    </row>
    <row r="13" spans="1:18" x14ac:dyDescent="0.35"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8" x14ac:dyDescent="0.35">
      <c r="B14" s="116"/>
      <c r="C14" s="116"/>
      <c r="D14" s="116"/>
      <c r="E14" s="116"/>
      <c r="F14" s="116"/>
      <c r="G14" s="116"/>
      <c r="H14" s="116"/>
      <c r="I14" s="116"/>
      <c r="J14" s="116"/>
      <c r="K14" s="116"/>
    </row>
    <row r="15" spans="1:18" x14ac:dyDescent="0.35">
      <c r="B15" s="116"/>
      <c r="C15" s="116"/>
      <c r="D15" s="116"/>
      <c r="E15" s="116"/>
      <c r="F15" s="116"/>
      <c r="G15" s="116"/>
      <c r="H15" s="116"/>
      <c r="I15" s="116"/>
      <c r="J15" s="116"/>
      <c r="K15" s="116"/>
    </row>
    <row r="16" spans="1:18" x14ac:dyDescent="0.35">
      <c r="B16" s="116"/>
      <c r="C16" s="116"/>
      <c r="D16" s="116"/>
      <c r="E16" s="116"/>
      <c r="F16" s="116"/>
      <c r="G16" s="116"/>
      <c r="H16" s="116"/>
      <c r="I16" s="116"/>
      <c r="J16" s="116"/>
      <c r="K16" s="116"/>
    </row>
    <row r="17" spans="2:29" x14ac:dyDescent="0.35">
      <c r="B17" s="116"/>
      <c r="C17" s="116"/>
      <c r="D17" s="116"/>
      <c r="E17" s="116"/>
      <c r="F17" s="116"/>
      <c r="G17" s="116"/>
      <c r="H17" s="116"/>
      <c r="I17" s="116"/>
      <c r="J17" s="116"/>
      <c r="K17" s="116"/>
    </row>
    <row r="18" spans="2:29" x14ac:dyDescent="0.35">
      <c r="B18" s="116"/>
      <c r="C18" s="116"/>
      <c r="D18" s="116"/>
      <c r="E18" s="116"/>
      <c r="F18" s="116"/>
      <c r="G18" s="116"/>
      <c r="H18" s="116"/>
      <c r="I18" s="116"/>
      <c r="J18" s="116"/>
      <c r="K18" s="116"/>
    </row>
    <row r="19" spans="2:29" x14ac:dyDescent="0.35">
      <c r="B19" s="116"/>
      <c r="C19" s="116"/>
      <c r="D19" s="147"/>
      <c r="E19" s="147"/>
      <c r="F19" s="116"/>
      <c r="G19" s="116"/>
      <c r="H19" s="116"/>
      <c r="I19" s="116"/>
      <c r="J19" s="116"/>
      <c r="K19" s="116"/>
    </row>
    <row r="20" spans="2:29" x14ac:dyDescent="0.35">
      <c r="B20" s="116"/>
      <c r="C20" s="116"/>
      <c r="D20" s="116"/>
      <c r="E20" s="116"/>
      <c r="F20" s="116"/>
      <c r="G20" s="116"/>
      <c r="H20" s="116"/>
      <c r="I20" s="116"/>
      <c r="J20" s="116"/>
      <c r="K20" s="116"/>
    </row>
    <row r="21" spans="2:29" x14ac:dyDescent="0.35">
      <c r="B21" s="116"/>
      <c r="C21" s="116"/>
      <c r="D21" s="116"/>
      <c r="E21" s="116"/>
      <c r="F21" s="116"/>
      <c r="G21" s="116"/>
      <c r="H21" s="116"/>
      <c r="I21" s="116"/>
      <c r="J21" s="116"/>
      <c r="K21" s="116"/>
    </row>
    <row r="22" spans="2:29" x14ac:dyDescent="0.35">
      <c r="B22" s="116"/>
      <c r="C22" s="116"/>
      <c r="D22" s="116"/>
      <c r="E22" s="116"/>
      <c r="F22" s="116"/>
      <c r="G22" s="116"/>
      <c r="H22" s="116"/>
      <c r="I22" s="116"/>
      <c r="J22" s="116"/>
      <c r="K22" s="116"/>
    </row>
    <row r="24" spans="2:29" x14ac:dyDescent="0.35">
      <c r="B24"/>
      <c r="C24"/>
      <c r="D24" s="477" t="s">
        <v>48</v>
      </c>
      <c r="E24" s="477"/>
      <c r="F24" s="477"/>
      <c r="G24" s="477"/>
      <c r="H24" s="477"/>
      <c r="I24" s="23"/>
      <c r="J24" s="477" t="s">
        <v>284</v>
      </c>
      <c r="K24" s="477"/>
      <c r="L24" s="477"/>
      <c r="M24" s="477"/>
    </row>
    <row r="25" spans="2:29" x14ac:dyDescent="0.35">
      <c r="B25" s="8"/>
      <c r="C25" s="8"/>
      <c r="D25" s="65">
        <v>2020</v>
      </c>
      <c r="E25" s="65">
        <v>2021</v>
      </c>
      <c r="F25" s="65">
        <v>2022</v>
      </c>
      <c r="G25" s="65">
        <v>2023</v>
      </c>
      <c r="H25" s="65">
        <v>2024</v>
      </c>
      <c r="I25" s="25"/>
      <c r="J25" s="65">
        <v>2021</v>
      </c>
      <c r="K25" s="65">
        <v>2022</v>
      </c>
      <c r="L25" s="65">
        <v>2023</v>
      </c>
      <c r="M25" s="65">
        <v>2024</v>
      </c>
    </row>
    <row r="26" spans="2:29" s="119" customFormat="1" ht="12.5" x14ac:dyDescent="0.25">
      <c r="B26" s="21"/>
      <c r="C26" s="21" t="s">
        <v>279</v>
      </c>
      <c r="D26" s="321">
        <v>0.99258155230952383</v>
      </c>
      <c r="E26" s="321">
        <v>1.6878833895714285</v>
      </c>
      <c r="F26" s="321">
        <v>2.4033992095238097</v>
      </c>
      <c r="G26" s="321">
        <v>2.0108871882142858</v>
      </c>
      <c r="H26" s="321">
        <v>2.1004140786666667</v>
      </c>
      <c r="I26" s="322"/>
      <c r="J26" s="20">
        <f t="shared" ref="J26:M28" si="0">E26-D26</f>
        <v>0.69530183726190464</v>
      </c>
      <c r="K26" s="20">
        <f t="shared" si="0"/>
        <v>0.71551581995238123</v>
      </c>
      <c r="L26" s="20">
        <f t="shared" si="0"/>
        <v>-0.3925120213095239</v>
      </c>
      <c r="M26" s="20">
        <f t="shared" si="0"/>
        <v>8.9526890452380936E-2</v>
      </c>
      <c r="O26" s="154"/>
      <c r="P26" s="154"/>
      <c r="AB26" s="154"/>
      <c r="AC26" s="154"/>
    </row>
    <row r="27" spans="2:29" s="119" customFormat="1" ht="12.5" x14ac:dyDescent="0.25">
      <c r="C27" s="21" t="s">
        <v>282</v>
      </c>
      <c r="D27" s="321">
        <f>+D29-D26</f>
        <v>0.33715240879047625</v>
      </c>
      <c r="E27" s="321">
        <f>+E29-E26</f>
        <v>0.50144994272857146</v>
      </c>
      <c r="F27" s="321">
        <f>+F29-F26</f>
        <v>0.68274945217619054</v>
      </c>
      <c r="G27" s="321">
        <f>+G29-G26</f>
        <v>0.72606718748571453</v>
      </c>
      <c r="H27" s="321">
        <f>+H29-H26</f>
        <v>0.53897133093333327</v>
      </c>
      <c r="I27" s="322"/>
      <c r="J27" s="20">
        <f t="shared" si="0"/>
        <v>0.16429753393809521</v>
      </c>
      <c r="K27" s="20">
        <f t="shared" si="0"/>
        <v>0.18129950944761908</v>
      </c>
      <c r="L27" s="20">
        <f t="shared" si="0"/>
        <v>4.3317735309523986E-2</v>
      </c>
      <c r="M27" s="20">
        <f t="shared" si="0"/>
        <v>-0.18709585655238126</v>
      </c>
      <c r="O27" s="154"/>
      <c r="P27" s="154"/>
      <c r="AB27" s="154"/>
      <c r="AC27" s="154"/>
    </row>
    <row r="28" spans="2:29" s="119" customFormat="1" ht="12.5" x14ac:dyDescent="0.25">
      <c r="C28" s="123" t="s">
        <v>283</v>
      </c>
      <c r="D28" s="323">
        <f>+D30-D29</f>
        <v>0.85397604959999995</v>
      </c>
      <c r="E28" s="323">
        <f>+E30-E29</f>
        <v>0.82952622230000017</v>
      </c>
      <c r="F28" s="323">
        <f>+F30-F29</f>
        <v>0.88350473499999982</v>
      </c>
      <c r="G28" s="323">
        <f>+G30-G29</f>
        <v>0.86437602229999966</v>
      </c>
      <c r="H28" s="323">
        <f>+H30-H29</f>
        <v>0.88217695170000043</v>
      </c>
      <c r="I28" s="324"/>
      <c r="J28" s="325">
        <f t="shared" si="0"/>
        <v>-2.4449827299999782E-2</v>
      </c>
      <c r="K28" s="325">
        <f t="shared" si="0"/>
        <v>5.3978512699999648E-2</v>
      </c>
      <c r="L28" s="325">
        <f t="shared" si="0"/>
        <v>-1.9128712700000161E-2</v>
      </c>
      <c r="M28" s="325">
        <f t="shared" si="0"/>
        <v>1.7800929400000776E-2</v>
      </c>
      <c r="O28" s="154"/>
      <c r="P28" s="154"/>
      <c r="AB28" s="154"/>
      <c r="AC28" s="154"/>
    </row>
    <row r="29" spans="2:29" s="119" customFormat="1" ht="12.5" x14ac:dyDescent="0.25">
      <c r="C29" s="21" t="s">
        <v>280</v>
      </c>
      <c r="D29" s="321">
        <v>1.3297339611000001</v>
      </c>
      <c r="E29" s="321">
        <v>2.1893333322999999</v>
      </c>
      <c r="F29" s="321">
        <v>3.0861486617000002</v>
      </c>
      <c r="G29" s="321">
        <v>2.7369543757000003</v>
      </c>
      <c r="H29" s="321">
        <v>2.6393854096</v>
      </c>
      <c r="I29" s="322"/>
      <c r="J29" s="20">
        <f t="shared" ref="J29:M30" si="1">E29-D29</f>
        <v>0.85959937119999985</v>
      </c>
      <c r="K29" s="20">
        <f t="shared" si="1"/>
        <v>0.89681532940000031</v>
      </c>
      <c r="L29" s="20">
        <f t="shared" si="1"/>
        <v>-0.34919428599999991</v>
      </c>
      <c r="M29" s="20">
        <f t="shared" si="1"/>
        <v>-9.7568966100000321E-2</v>
      </c>
      <c r="O29" s="154"/>
      <c r="P29" s="154"/>
      <c r="AB29" s="154"/>
      <c r="AC29" s="154"/>
    </row>
    <row r="30" spans="2:29" s="119" customFormat="1" ht="12.5" x14ac:dyDescent="0.25">
      <c r="B30" s="344"/>
      <c r="C30" s="326" t="s">
        <v>277</v>
      </c>
      <c r="D30" s="411">
        <v>2.1837100107</v>
      </c>
      <c r="E30" s="411">
        <v>3.0188595546000001</v>
      </c>
      <c r="F30" s="411">
        <v>3.9696533967000001</v>
      </c>
      <c r="G30" s="411">
        <v>3.601330398</v>
      </c>
      <c r="H30" s="411">
        <v>3.5215623613000004</v>
      </c>
      <c r="I30" s="327"/>
      <c r="J30" s="50">
        <f t="shared" si="1"/>
        <v>0.83514954390000007</v>
      </c>
      <c r="K30" s="50">
        <f t="shared" si="1"/>
        <v>0.95079384209999995</v>
      </c>
      <c r="L30" s="50">
        <f t="shared" si="1"/>
        <v>-0.36832299870000007</v>
      </c>
      <c r="M30" s="50">
        <f t="shared" si="1"/>
        <v>-7.9768036699999545E-2</v>
      </c>
      <c r="O30" s="154"/>
      <c r="P30" s="154"/>
      <c r="AB30" s="154"/>
      <c r="AC30" s="154"/>
    </row>
    <row r="31" spans="2:29" s="119" customFormat="1" ht="12.5" x14ac:dyDescent="0.25">
      <c r="B31" s="21"/>
      <c r="C31" s="57"/>
      <c r="D31" s="321"/>
      <c r="E31" s="321"/>
      <c r="F31" s="321"/>
      <c r="G31" s="321"/>
      <c r="H31" s="321"/>
      <c r="I31" s="21"/>
      <c r="J31" s="20">
        <f>+SUM(J26:J28)</f>
        <v>0.83514954390000007</v>
      </c>
      <c r="K31" s="20">
        <f>+SUM(K26:K28)</f>
        <v>0.95079384209999995</v>
      </c>
      <c r="L31" s="20">
        <f>+SUM(L26:L28)</f>
        <v>-0.36832299870000007</v>
      </c>
      <c r="M31" s="20">
        <f>+SUM(M26:M28)</f>
        <v>-7.9768036699999545E-2</v>
      </c>
      <c r="O31" s="154"/>
      <c r="P31" s="154"/>
      <c r="AB31" s="154"/>
      <c r="AC31" s="154"/>
    </row>
    <row r="32" spans="2:29" x14ac:dyDescent="0.35">
      <c r="B32" s="278" t="s">
        <v>679</v>
      </c>
      <c r="C32"/>
      <c r="D32"/>
      <c r="E32" s="2"/>
      <c r="F32"/>
      <c r="G32"/>
      <c r="H32"/>
      <c r="I32"/>
      <c r="J32" s="2"/>
      <c r="K32" s="19"/>
      <c r="L32" s="19"/>
      <c r="M32" s="19"/>
    </row>
    <row r="35" spans="2:29" s="119" customFormat="1" ht="12.5" x14ac:dyDescent="0.25">
      <c r="D35" s="119" t="s">
        <v>490</v>
      </c>
      <c r="E35" s="119" t="s">
        <v>494</v>
      </c>
      <c r="F35" s="119" t="s">
        <v>447</v>
      </c>
      <c r="G35" s="119" t="s">
        <v>457</v>
      </c>
      <c r="I35" s="189" t="s">
        <v>491</v>
      </c>
      <c r="J35" s="119" t="s">
        <v>493</v>
      </c>
      <c r="K35" s="119" t="s">
        <v>492</v>
      </c>
      <c r="L35" s="119" t="s">
        <v>457</v>
      </c>
      <c r="O35" s="154"/>
      <c r="P35" s="154"/>
      <c r="AB35" s="154"/>
      <c r="AC35" s="154"/>
    </row>
    <row r="36" spans="2:29" s="119" customFormat="1" ht="12.5" x14ac:dyDescent="0.25">
      <c r="B36" s="119">
        <f t="shared" ref="B36:B87" si="2">YEAR(C36)</f>
        <v>2020</v>
      </c>
      <c r="C36" s="331">
        <v>43831</v>
      </c>
      <c r="D36" s="332">
        <v>2.5477500000000002</v>
      </c>
      <c r="E36" s="115" t="e">
        <v>#N/A</v>
      </c>
      <c r="F36" s="333"/>
      <c r="G36" s="333">
        <v>2.5477500000000002</v>
      </c>
      <c r="H36" s="334"/>
      <c r="I36" s="332">
        <v>1.5154761904761904</v>
      </c>
      <c r="J36" s="115" t="e">
        <v>#N/A</v>
      </c>
      <c r="K36" s="333"/>
      <c r="L36" s="333">
        <v>1.5154761904761904</v>
      </c>
      <c r="M36" s="334"/>
      <c r="O36" s="154"/>
      <c r="P36" s="154"/>
      <c r="AB36" s="154"/>
      <c r="AC36" s="154"/>
    </row>
    <row r="37" spans="2:29" s="119" customFormat="1" ht="12.5" x14ac:dyDescent="0.25">
      <c r="B37" s="119">
        <f t="shared" si="2"/>
        <v>2020</v>
      </c>
      <c r="C37" s="331">
        <v>43862</v>
      </c>
      <c r="D37" s="332">
        <v>2.4419999999999997</v>
      </c>
      <c r="E37" s="115" t="e">
        <v>#N/A</v>
      </c>
      <c r="F37" s="333">
        <f t="shared" ref="F37:F46" si="3">AVERAGEIF($B$36:$B$95,B37,$G$36:$G$95)</f>
        <v>2.1688333333333336</v>
      </c>
      <c r="G37" s="333">
        <v>2.4419999999999997</v>
      </c>
      <c r="H37" s="334"/>
      <c r="I37" s="332">
        <v>1.3252380952380951</v>
      </c>
      <c r="J37" s="115" t="e">
        <v>#N/A</v>
      </c>
      <c r="K37" s="333">
        <f t="shared" ref="K37:K46" si="4">AVERAGEIF($B$36:$B$95,B37,$L$36:$L$95)</f>
        <v>0.99426587301587299</v>
      </c>
      <c r="L37" s="333">
        <v>1.3252380952380951</v>
      </c>
      <c r="M37" s="334"/>
      <c r="O37" s="154"/>
      <c r="P37" s="154"/>
      <c r="AB37" s="154"/>
      <c r="AC37" s="154"/>
    </row>
    <row r="38" spans="2:29" s="119" customFormat="1" ht="12.5" x14ac:dyDescent="0.25">
      <c r="B38" s="119">
        <f t="shared" si="2"/>
        <v>2020</v>
      </c>
      <c r="C38" s="331">
        <v>43891</v>
      </c>
      <c r="D38" s="332">
        <v>2.2342</v>
      </c>
      <c r="E38" s="115" t="e">
        <v>#N/A</v>
      </c>
      <c r="F38" s="333">
        <f t="shared" si="3"/>
        <v>2.1688333333333336</v>
      </c>
      <c r="G38" s="333">
        <v>2.2342</v>
      </c>
      <c r="H38" s="334"/>
      <c r="I38" s="332">
        <v>0.76214285714285712</v>
      </c>
      <c r="J38" s="115" t="e">
        <v>#N/A</v>
      </c>
      <c r="K38" s="333">
        <f t="shared" si="4"/>
        <v>0.99426587301587299</v>
      </c>
      <c r="L38" s="333">
        <v>0.76214285714285712</v>
      </c>
      <c r="M38" s="334"/>
      <c r="O38" s="154"/>
      <c r="P38" s="154"/>
      <c r="AB38" s="154"/>
      <c r="AC38" s="154"/>
    </row>
    <row r="39" spans="2:29" s="119" customFormat="1" ht="12.5" x14ac:dyDescent="0.25">
      <c r="B39" s="119">
        <f t="shared" si="2"/>
        <v>2020</v>
      </c>
      <c r="C39" s="331">
        <v>43922</v>
      </c>
      <c r="D39" s="332">
        <v>1.8405</v>
      </c>
      <c r="E39" s="115" t="e">
        <v>#N/A</v>
      </c>
      <c r="F39" s="333">
        <f t="shared" si="3"/>
        <v>2.1688333333333336</v>
      </c>
      <c r="G39" s="333">
        <v>1.8405</v>
      </c>
      <c r="H39" s="334"/>
      <c r="I39" s="332">
        <v>0.43761904761904757</v>
      </c>
      <c r="J39" s="115" t="e">
        <v>#N/A</v>
      </c>
      <c r="K39" s="333">
        <f t="shared" si="4"/>
        <v>0.99426587301587299</v>
      </c>
      <c r="L39" s="333">
        <v>0.43761904761904757</v>
      </c>
      <c r="M39" s="334"/>
      <c r="O39" s="154"/>
      <c r="P39" s="154"/>
      <c r="AB39" s="154"/>
      <c r="AC39" s="154"/>
    </row>
    <row r="40" spans="2:29" s="119" customFormat="1" ht="12.5" x14ac:dyDescent="0.25">
      <c r="B40" s="119">
        <f t="shared" si="2"/>
        <v>2020</v>
      </c>
      <c r="C40" s="331">
        <v>43952</v>
      </c>
      <c r="D40" s="332">
        <v>1.8694999999999999</v>
      </c>
      <c r="E40" s="115" t="e">
        <v>#N/A</v>
      </c>
      <c r="F40" s="333">
        <f t="shared" si="3"/>
        <v>2.1688333333333336</v>
      </c>
      <c r="G40" s="333">
        <v>1.8694999999999999</v>
      </c>
      <c r="H40" s="334"/>
      <c r="I40" s="332">
        <v>0.69952380952380955</v>
      </c>
      <c r="J40" s="115" t="e">
        <v>#N/A</v>
      </c>
      <c r="K40" s="333">
        <f t="shared" si="4"/>
        <v>0.99426587301587299</v>
      </c>
      <c r="L40" s="333">
        <v>0.69952380952380955</v>
      </c>
      <c r="M40" s="334"/>
      <c r="O40" s="154"/>
      <c r="P40" s="154"/>
      <c r="AB40" s="154"/>
      <c r="AC40" s="154"/>
    </row>
    <row r="41" spans="2:29" s="119" customFormat="1" ht="12.5" x14ac:dyDescent="0.25">
      <c r="B41" s="119">
        <f t="shared" si="2"/>
        <v>2020</v>
      </c>
      <c r="C41" s="331">
        <v>43983</v>
      </c>
      <c r="D41" s="332">
        <v>2.0821999999999998</v>
      </c>
      <c r="E41" s="115" t="e">
        <v>#N/A</v>
      </c>
      <c r="F41" s="333">
        <f t="shared" si="3"/>
        <v>2.1688333333333336</v>
      </c>
      <c r="G41" s="333">
        <v>2.0821999999999998</v>
      </c>
      <c r="H41" s="334"/>
      <c r="I41" s="332">
        <v>0.95880952380952389</v>
      </c>
      <c r="J41" s="115" t="e">
        <v>#N/A</v>
      </c>
      <c r="K41" s="333">
        <f t="shared" si="4"/>
        <v>0.99426587301587299</v>
      </c>
      <c r="L41" s="333">
        <v>0.95880952380952389</v>
      </c>
      <c r="M41" s="334"/>
      <c r="O41" s="154"/>
      <c r="P41" s="154"/>
      <c r="AB41" s="154"/>
      <c r="AC41" s="154"/>
    </row>
    <row r="42" spans="2:29" s="119" customFormat="1" ht="12.5" x14ac:dyDescent="0.25">
      <c r="B42" s="119">
        <f t="shared" si="2"/>
        <v>2020</v>
      </c>
      <c r="C42" s="331">
        <v>44013</v>
      </c>
      <c r="D42" s="332">
        <v>2.1832499999999997</v>
      </c>
      <c r="E42" s="115" t="e">
        <v>#N/A</v>
      </c>
      <c r="F42" s="333">
        <f t="shared" si="3"/>
        <v>2.1688333333333336</v>
      </c>
      <c r="G42" s="333">
        <v>2.1832499999999997</v>
      </c>
      <c r="H42" s="334"/>
      <c r="I42" s="332">
        <v>1.0295238095238095</v>
      </c>
      <c r="J42" s="115" t="e">
        <v>#N/A</v>
      </c>
      <c r="K42" s="333">
        <f t="shared" si="4"/>
        <v>0.99426587301587299</v>
      </c>
      <c r="L42" s="333">
        <v>1.0295238095238095</v>
      </c>
      <c r="M42" s="334"/>
      <c r="O42" s="154"/>
      <c r="P42" s="154"/>
      <c r="AB42" s="154"/>
      <c r="AC42" s="154"/>
    </row>
    <row r="43" spans="2:29" s="119" customFormat="1" ht="12.5" x14ac:dyDescent="0.25">
      <c r="B43" s="119">
        <f t="shared" si="2"/>
        <v>2020</v>
      </c>
      <c r="C43" s="331">
        <v>44044</v>
      </c>
      <c r="D43" s="332">
        <v>2.1823999999999999</v>
      </c>
      <c r="E43" s="115" t="e">
        <v>#N/A</v>
      </c>
      <c r="F43" s="333">
        <f t="shared" si="3"/>
        <v>2.1688333333333336</v>
      </c>
      <c r="G43" s="333">
        <v>2.1823999999999999</v>
      </c>
      <c r="H43" s="334"/>
      <c r="I43" s="332">
        <v>1.0652380952380953</v>
      </c>
      <c r="J43" s="115" t="e">
        <v>#N/A</v>
      </c>
      <c r="K43" s="333">
        <f t="shared" si="4"/>
        <v>0.99426587301587299</v>
      </c>
      <c r="L43" s="333">
        <v>1.0652380952380953</v>
      </c>
      <c r="M43" s="334"/>
      <c r="O43" s="154"/>
      <c r="P43" s="154"/>
      <c r="AB43" s="154"/>
      <c r="AC43" s="154"/>
    </row>
    <row r="44" spans="2:29" s="119" customFormat="1" ht="12.5" x14ac:dyDescent="0.25">
      <c r="B44" s="119">
        <f t="shared" si="2"/>
        <v>2020</v>
      </c>
      <c r="C44" s="331">
        <v>44075</v>
      </c>
      <c r="D44" s="332">
        <v>2.18275</v>
      </c>
      <c r="E44" s="115" t="e">
        <v>#N/A</v>
      </c>
      <c r="F44" s="333">
        <f t="shared" si="3"/>
        <v>2.1688333333333336</v>
      </c>
      <c r="G44" s="333">
        <v>2.18275</v>
      </c>
      <c r="H44" s="334"/>
      <c r="I44" s="332">
        <v>0.97404761904761894</v>
      </c>
      <c r="J44" s="115" t="e">
        <v>#N/A</v>
      </c>
      <c r="K44" s="333">
        <f t="shared" si="4"/>
        <v>0.99426587301587299</v>
      </c>
      <c r="L44" s="333">
        <v>0.97404761904761894</v>
      </c>
      <c r="M44" s="334"/>
      <c r="O44" s="154"/>
      <c r="P44" s="154"/>
      <c r="AB44" s="154"/>
      <c r="AC44" s="154"/>
    </row>
    <row r="45" spans="2:29" s="119" customFormat="1" ht="12.5" x14ac:dyDescent="0.25">
      <c r="B45" s="119">
        <f t="shared" si="2"/>
        <v>2020</v>
      </c>
      <c r="C45" s="331">
        <v>44105</v>
      </c>
      <c r="D45" s="332">
        <v>2.1579999999999999</v>
      </c>
      <c r="E45" s="115" t="e">
        <v>#N/A</v>
      </c>
      <c r="F45" s="333">
        <f t="shared" si="3"/>
        <v>2.1688333333333336</v>
      </c>
      <c r="G45" s="333">
        <v>2.1579999999999999</v>
      </c>
      <c r="H45" s="334"/>
      <c r="I45" s="332">
        <v>0.95690476190476181</v>
      </c>
      <c r="J45" s="115" t="e">
        <v>#N/A</v>
      </c>
      <c r="K45" s="333">
        <f t="shared" si="4"/>
        <v>0.99426587301587299</v>
      </c>
      <c r="L45" s="333">
        <v>0.95690476190476181</v>
      </c>
      <c r="M45" s="334"/>
      <c r="O45" s="154"/>
      <c r="P45" s="154"/>
      <c r="AB45" s="154"/>
      <c r="AC45" s="154"/>
    </row>
    <row r="46" spans="2:29" s="119" customFormat="1" ht="12.5" x14ac:dyDescent="0.25">
      <c r="B46" s="119">
        <f t="shared" si="2"/>
        <v>2020</v>
      </c>
      <c r="C46" s="331">
        <v>44136</v>
      </c>
      <c r="D46" s="332">
        <v>2.1082000000000001</v>
      </c>
      <c r="E46" s="115" t="e">
        <v>#N/A</v>
      </c>
      <c r="F46" s="333">
        <f t="shared" si="3"/>
        <v>2.1688333333333336</v>
      </c>
      <c r="G46" s="333">
        <v>2.1082000000000001</v>
      </c>
      <c r="H46" s="334"/>
      <c r="I46" s="332">
        <v>1.0164285714285715</v>
      </c>
      <c r="J46" s="115" t="e">
        <v>#N/A</v>
      </c>
      <c r="K46" s="333">
        <f t="shared" si="4"/>
        <v>0.99426587301587299</v>
      </c>
      <c r="L46" s="333">
        <v>1.0164285714285715</v>
      </c>
      <c r="M46" s="334"/>
      <c r="O46" s="154"/>
      <c r="P46" s="154"/>
      <c r="AB46" s="154"/>
      <c r="AC46" s="154"/>
    </row>
    <row r="47" spans="2:29" s="119" customFormat="1" ht="12.5" x14ac:dyDescent="0.25">
      <c r="B47" s="119">
        <f t="shared" si="2"/>
        <v>2020</v>
      </c>
      <c r="C47" s="331">
        <v>44166</v>
      </c>
      <c r="D47" s="332">
        <v>2.1952500000000001</v>
      </c>
      <c r="E47" s="115" t="e">
        <v>#N/A</v>
      </c>
      <c r="F47" s="333"/>
      <c r="G47" s="333">
        <v>2.1952500000000001</v>
      </c>
      <c r="H47" s="334"/>
      <c r="I47" s="332">
        <v>1.1902380952380953</v>
      </c>
      <c r="J47" s="115" t="e">
        <v>#N/A</v>
      </c>
      <c r="K47" s="333"/>
      <c r="L47" s="333">
        <v>1.1902380952380953</v>
      </c>
      <c r="M47" s="334"/>
      <c r="O47" s="154"/>
      <c r="P47" s="154"/>
      <c r="AB47" s="154"/>
      <c r="AC47" s="154"/>
    </row>
    <row r="48" spans="2:29" s="119" customFormat="1" ht="12.5" x14ac:dyDescent="0.25">
      <c r="B48" s="119">
        <f t="shared" si="2"/>
        <v>2021</v>
      </c>
      <c r="C48" s="331">
        <v>44197</v>
      </c>
      <c r="D48" s="332">
        <v>2.3342499999999999</v>
      </c>
      <c r="E48" s="115" t="e">
        <v>#N/A</v>
      </c>
      <c r="F48" s="333"/>
      <c r="G48" s="333">
        <v>2.3342499999999999</v>
      </c>
      <c r="H48" s="334"/>
      <c r="I48" s="332">
        <v>1.3040476190476191</v>
      </c>
      <c r="J48" s="115" t="e">
        <v>#N/A</v>
      </c>
      <c r="K48" s="333"/>
      <c r="L48" s="333">
        <v>1.3040476190476191</v>
      </c>
      <c r="M48" s="334"/>
      <c r="O48" s="154"/>
      <c r="P48" s="154"/>
      <c r="AB48" s="154"/>
      <c r="AC48" s="154"/>
    </row>
    <row r="49" spans="2:29" s="119" customFormat="1" ht="12.5" x14ac:dyDescent="0.25">
      <c r="B49" s="119">
        <f t="shared" si="2"/>
        <v>2021</v>
      </c>
      <c r="C49" s="331">
        <v>44228</v>
      </c>
      <c r="D49" s="332">
        <v>2.5009999999999999</v>
      </c>
      <c r="E49" s="115" t="e">
        <v>#N/A</v>
      </c>
      <c r="F49" s="333">
        <f>AVERAGEIF($B$36:$B$95,B49,$G$36:$G$95)</f>
        <v>3.0011208333333332</v>
      </c>
      <c r="G49" s="333">
        <v>2.5009999999999999</v>
      </c>
      <c r="H49" s="334"/>
      <c r="I49" s="332">
        <v>1.4828571428571429</v>
      </c>
      <c r="J49" s="115" t="e">
        <v>#N/A</v>
      </c>
      <c r="K49" s="333">
        <f>AVERAGEIF($B$36:$B$95,B49,$L$36:$L$95)</f>
        <v>1.682797619047619</v>
      </c>
      <c r="L49" s="333">
        <v>1.4828571428571429</v>
      </c>
      <c r="M49" s="334"/>
      <c r="O49" s="154"/>
      <c r="P49" s="154"/>
      <c r="AB49" s="154"/>
      <c r="AC49" s="154"/>
    </row>
    <row r="50" spans="2:29" s="119" customFormat="1" ht="12.5" x14ac:dyDescent="0.25">
      <c r="B50" s="119">
        <f t="shared" si="2"/>
        <v>2021</v>
      </c>
      <c r="C50" s="331">
        <v>44256</v>
      </c>
      <c r="D50" s="332">
        <v>2.8104</v>
      </c>
      <c r="E50" s="115" t="e">
        <v>#N/A</v>
      </c>
      <c r="F50" s="333">
        <f t="shared" ref="F50:F58" si="5">AVERAGEIF($B$36:$B$95,B50,$G$36:$G$95)</f>
        <v>3.0011208333333332</v>
      </c>
      <c r="G50" s="333">
        <v>2.8104</v>
      </c>
      <c r="H50" s="334"/>
      <c r="I50" s="332">
        <v>1.5573809523809523</v>
      </c>
      <c r="J50" s="115" t="e">
        <v>#N/A</v>
      </c>
      <c r="K50" s="333">
        <f t="shared" ref="K50:K58" si="6">AVERAGEIF($B$36:$B$95,B50,$L$36:$L$95)</f>
        <v>1.682797619047619</v>
      </c>
      <c r="L50" s="333">
        <v>1.5573809523809523</v>
      </c>
      <c r="M50" s="334"/>
      <c r="O50" s="154"/>
      <c r="P50" s="154"/>
      <c r="AB50" s="154"/>
      <c r="AC50" s="154"/>
    </row>
    <row r="51" spans="2:29" s="119" customFormat="1" ht="12.5" x14ac:dyDescent="0.25">
      <c r="B51" s="119">
        <f t="shared" si="2"/>
        <v>2021</v>
      </c>
      <c r="C51" s="331">
        <v>44287</v>
      </c>
      <c r="D51" s="332">
        <v>2.85825</v>
      </c>
      <c r="E51" s="115" t="e">
        <v>#N/A</v>
      </c>
      <c r="F51" s="333">
        <f t="shared" si="5"/>
        <v>3.0011208333333332</v>
      </c>
      <c r="G51" s="333">
        <v>2.85825</v>
      </c>
      <c r="H51" s="334"/>
      <c r="I51" s="332">
        <v>1.5430952380952381</v>
      </c>
      <c r="J51" s="115" t="e">
        <v>#N/A</v>
      </c>
      <c r="K51" s="333">
        <f t="shared" si="6"/>
        <v>1.682797619047619</v>
      </c>
      <c r="L51" s="333">
        <v>1.5430952380952381</v>
      </c>
      <c r="M51" s="334"/>
      <c r="O51" s="154"/>
      <c r="P51" s="154"/>
      <c r="AB51" s="154"/>
      <c r="AC51" s="154"/>
    </row>
    <row r="52" spans="2:29" s="119" customFormat="1" ht="12.5" x14ac:dyDescent="0.25">
      <c r="B52" s="119">
        <f t="shared" si="2"/>
        <v>2021</v>
      </c>
      <c r="C52" s="331">
        <v>44317</v>
      </c>
      <c r="D52" s="332">
        <v>2.9851999999999999</v>
      </c>
      <c r="E52" s="115" t="e">
        <v>#N/A</v>
      </c>
      <c r="F52" s="333">
        <f t="shared" si="5"/>
        <v>3.0011208333333332</v>
      </c>
      <c r="G52" s="333">
        <v>2.9851999999999999</v>
      </c>
      <c r="H52" s="334"/>
      <c r="I52" s="332">
        <v>1.6316666666666666</v>
      </c>
      <c r="J52" s="115" t="e">
        <v>#N/A</v>
      </c>
      <c r="K52" s="333">
        <f t="shared" si="6"/>
        <v>1.682797619047619</v>
      </c>
      <c r="L52" s="333">
        <v>1.6316666666666666</v>
      </c>
      <c r="M52" s="334"/>
      <c r="O52" s="154"/>
      <c r="P52" s="154"/>
      <c r="AB52" s="154"/>
      <c r="AC52" s="154"/>
    </row>
    <row r="53" spans="2:29" s="119" customFormat="1" ht="12.5" x14ac:dyDescent="0.25">
      <c r="B53" s="119">
        <f t="shared" si="2"/>
        <v>2021</v>
      </c>
      <c r="C53" s="331">
        <v>44348</v>
      </c>
      <c r="D53" s="332">
        <v>3.0637500000000002</v>
      </c>
      <c r="E53" s="115" t="e">
        <v>#N/A</v>
      </c>
      <c r="F53" s="333">
        <f t="shared" si="5"/>
        <v>3.0011208333333332</v>
      </c>
      <c r="G53" s="333">
        <v>3.0637500000000002</v>
      </c>
      <c r="H53" s="334"/>
      <c r="I53" s="332">
        <v>1.7419047619047618</v>
      </c>
      <c r="J53" s="115" t="e">
        <v>#N/A</v>
      </c>
      <c r="K53" s="333">
        <f t="shared" si="6"/>
        <v>1.682797619047619</v>
      </c>
      <c r="L53" s="333">
        <v>1.7419047619047618</v>
      </c>
      <c r="M53" s="334"/>
      <c r="O53" s="154"/>
      <c r="P53" s="154"/>
      <c r="AB53" s="154"/>
      <c r="AC53" s="154"/>
    </row>
    <row r="54" spans="2:29" s="119" customFormat="1" ht="12.5" x14ac:dyDescent="0.25">
      <c r="B54" s="119">
        <f t="shared" si="2"/>
        <v>2021</v>
      </c>
      <c r="C54" s="331">
        <v>44378</v>
      </c>
      <c r="D54" s="332">
        <v>3.1360000000000001</v>
      </c>
      <c r="E54" s="115" t="e">
        <v>#N/A</v>
      </c>
      <c r="F54" s="333">
        <f t="shared" si="5"/>
        <v>3.0011208333333332</v>
      </c>
      <c r="G54" s="333">
        <v>3.1360000000000001</v>
      </c>
      <c r="H54" s="334"/>
      <c r="I54" s="332">
        <v>1.7897619047619049</v>
      </c>
      <c r="J54" s="115" t="e">
        <v>#N/A</v>
      </c>
      <c r="K54" s="333">
        <f t="shared" si="6"/>
        <v>1.682797619047619</v>
      </c>
      <c r="L54" s="333">
        <v>1.7897619047619049</v>
      </c>
      <c r="M54" s="334"/>
      <c r="O54" s="154"/>
      <c r="P54" s="154"/>
      <c r="AB54" s="154"/>
      <c r="AC54" s="154"/>
    </row>
    <row r="55" spans="2:29" s="119" customFormat="1" ht="12.5" x14ac:dyDescent="0.25">
      <c r="B55" s="119">
        <f t="shared" si="2"/>
        <v>2021</v>
      </c>
      <c r="C55" s="331">
        <v>44409</v>
      </c>
      <c r="D55" s="332">
        <v>3.1577999999999999</v>
      </c>
      <c r="E55" s="115" t="e">
        <v>#N/A</v>
      </c>
      <c r="F55" s="333">
        <f t="shared" si="5"/>
        <v>3.0011208333333332</v>
      </c>
      <c r="G55" s="333">
        <v>3.1577999999999999</v>
      </c>
      <c r="H55" s="334"/>
      <c r="I55" s="332">
        <v>1.6845238095238095</v>
      </c>
      <c r="J55" s="115" t="e">
        <v>#N/A</v>
      </c>
      <c r="K55" s="333">
        <f t="shared" si="6"/>
        <v>1.682797619047619</v>
      </c>
      <c r="L55" s="333">
        <v>1.6845238095238095</v>
      </c>
      <c r="M55" s="334"/>
      <c r="O55" s="154"/>
      <c r="P55" s="154"/>
      <c r="AB55" s="154"/>
      <c r="AC55" s="154"/>
    </row>
    <row r="56" spans="2:29" s="119" customFormat="1" ht="12.5" x14ac:dyDescent="0.25">
      <c r="B56" s="119">
        <f t="shared" si="2"/>
        <v>2021</v>
      </c>
      <c r="C56" s="331">
        <v>44440</v>
      </c>
      <c r="D56" s="332">
        <v>3.1749999999999998</v>
      </c>
      <c r="E56" s="115" t="e">
        <v>#N/A</v>
      </c>
      <c r="F56" s="333">
        <f t="shared" si="5"/>
        <v>3.0011208333333332</v>
      </c>
      <c r="G56" s="333">
        <v>3.1749999999999998</v>
      </c>
      <c r="H56" s="334"/>
      <c r="I56" s="332">
        <v>1.7735714285714284</v>
      </c>
      <c r="J56" s="115" t="e">
        <v>#N/A</v>
      </c>
      <c r="K56" s="333">
        <f t="shared" si="6"/>
        <v>1.682797619047619</v>
      </c>
      <c r="L56" s="333">
        <v>1.7735714285714284</v>
      </c>
      <c r="M56" s="334"/>
      <c r="O56" s="154"/>
      <c r="P56" s="154"/>
      <c r="AB56" s="154"/>
      <c r="AC56" s="154"/>
    </row>
    <row r="57" spans="2:29" s="119" customFormat="1" ht="12.5" x14ac:dyDescent="0.25">
      <c r="B57" s="119">
        <f t="shared" si="2"/>
        <v>2021</v>
      </c>
      <c r="C57" s="331">
        <v>44470</v>
      </c>
      <c r="D57" s="332">
        <v>3.2905000000000002</v>
      </c>
      <c r="E57" s="115" t="e">
        <v>#N/A</v>
      </c>
      <c r="F57" s="333">
        <f t="shared" si="5"/>
        <v>3.0011208333333332</v>
      </c>
      <c r="G57" s="333">
        <v>3.2905000000000002</v>
      </c>
      <c r="H57" s="334"/>
      <c r="I57" s="332">
        <v>1.9890476190476192</v>
      </c>
      <c r="J57" s="115" t="e">
        <v>#N/A</v>
      </c>
      <c r="K57" s="333">
        <f t="shared" si="6"/>
        <v>1.682797619047619</v>
      </c>
      <c r="L57" s="333">
        <v>1.9890476190476192</v>
      </c>
      <c r="M57" s="334"/>
      <c r="O57" s="154"/>
      <c r="P57" s="154"/>
      <c r="AB57" s="154"/>
      <c r="AC57" s="154"/>
    </row>
    <row r="58" spans="2:29" s="119" customFormat="1" ht="12.5" x14ac:dyDescent="0.25">
      <c r="B58" s="119">
        <f t="shared" si="2"/>
        <v>2021</v>
      </c>
      <c r="C58" s="331">
        <v>44501</v>
      </c>
      <c r="D58" s="332">
        <v>3.3948</v>
      </c>
      <c r="E58" s="115" t="e">
        <v>#N/A</v>
      </c>
      <c r="F58" s="333">
        <f t="shared" si="5"/>
        <v>3.0011208333333332</v>
      </c>
      <c r="G58" s="333">
        <v>3.3948</v>
      </c>
      <c r="H58" s="334"/>
      <c r="I58" s="332">
        <v>1.9297619047619048</v>
      </c>
      <c r="J58" s="115" t="e">
        <v>#N/A</v>
      </c>
      <c r="K58" s="333">
        <f t="shared" si="6"/>
        <v>1.682797619047619</v>
      </c>
      <c r="L58" s="333">
        <v>1.9297619047619048</v>
      </c>
      <c r="M58" s="334"/>
      <c r="O58" s="154"/>
      <c r="P58" s="154"/>
      <c r="AB58" s="154"/>
      <c r="AC58" s="154"/>
    </row>
    <row r="59" spans="2:29" s="119" customFormat="1" ht="12.5" x14ac:dyDescent="0.25">
      <c r="B59" s="119">
        <f t="shared" si="2"/>
        <v>2021</v>
      </c>
      <c r="C59" s="331">
        <v>44531</v>
      </c>
      <c r="D59" s="332">
        <v>3.3064999999999998</v>
      </c>
      <c r="E59" s="115" t="e">
        <v>#N/A</v>
      </c>
      <c r="F59" s="333"/>
      <c r="G59" s="333">
        <v>3.3064999999999998</v>
      </c>
      <c r="H59" s="334"/>
      <c r="I59" s="332">
        <v>1.7659523809523809</v>
      </c>
      <c r="J59" s="115" t="e">
        <v>#N/A</v>
      </c>
      <c r="K59" s="333"/>
      <c r="L59" s="333">
        <v>1.7659523809523809</v>
      </c>
      <c r="M59" s="334"/>
      <c r="O59" s="154"/>
      <c r="P59" s="154"/>
      <c r="AB59" s="154"/>
      <c r="AC59" s="154"/>
    </row>
    <row r="60" spans="2:29" s="119" customFormat="1" ht="12.5" x14ac:dyDescent="0.25">
      <c r="B60" s="119">
        <f t="shared" si="2"/>
        <v>2022</v>
      </c>
      <c r="C60" s="331">
        <v>44562</v>
      </c>
      <c r="D60" s="332">
        <v>3.3146</v>
      </c>
      <c r="E60" s="115" t="e">
        <v>#N/A</v>
      </c>
      <c r="F60" s="333"/>
      <c r="G60" s="333">
        <v>3.3146</v>
      </c>
      <c r="H60" s="334"/>
      <c r="I60" s="332">
        <v>2.0597619047619049</v>
      </c>
      <c r="J60" s="115" t="e">
        <v>#N/A</v>
      </c>
      <c r="K60" s="333"/>
      <c r="L60" s="333">
        <v>2.0597619047619049</v>
      </c>
      <c r="M60" s="334"/>
      <c r="O60" s="154"/>
      <c r="P60" s="154"/>
      <c r="AB60" s="154"/>
      <c r="AC60" s="154"/>
    </row>
    <row r="61" spans="2:29" s="119" customFormat="1" ht="12.5" x14ac:dyDescent="0.25">
      <c r="B61" s="119">
        <f t="shared" si="2"/>
        <v>2022</v>
      </c>
      <c r="C61" s="331">
        <v>44593</v>
      </c>
      <c r="D61" s="332">
        <v>3.5172500000000002</v>
      </c>
      <c r="E61" s="115" t="e">
        <v>#N/A</v>
      </c>
      <c r="F61" s="333">
        <f>AVERAGEIF($B$36:$B$95,B61,$G$36:$G$95)</f>
        <v>3.9566166666666667</v>
      </c>
      <c r="G61" s="333">
        <v>3.5172500000000002</v>
      </c>
      <c r="H61" s="334"/>
      <c r="I61" s="332">
        <v>2.3126190476190476</v>
      </c>
      <c r="J61" s="115" t="e">
        <v>#N/A</v>
      </c>
      <c r="K61" s="333">
        <f>AVERAGEIF($B$36:$B$95,B61,$L$36:$L$95)</f>
        <v>2.3995436507936505</v>
      </c>
      <c r="L61" s="333">
        <v>2.3126190476190476</v>
      </c>
      <c r="M61" s="334"/>
      <c r="O61" s="154"/>
      <c r="P61" s="154"/>
      <c r="AB61" s="154"/>
      <c r="AC61" s="154"/>
    </row>
    <row r="62" spans="2:29" s="119" customFormat="1" ht="12.5" x14ac:dyDescent="0.25">
      <c r="B62" s="119">
        <f t="shared" si="2"/>
        <v>2022</v>
      </c>
      <c r="C62" s="331">
        <v>44621</v>
      </c>
      <c r="D62" s="332">
        <v>4.2217500000000001</v>
      </c>
      <c r="E62" s="115" t="e">
        <v>#N/A</v>
      </c>
      <c r="F62" s="333">
        <f t="shared" ref="F62:F70" si="7">AVERAGEIF($B$36:$B$95,B62,$G$36:$G$95)</f>
        <v>3.9566166666666667</v>
      </c>
      <c r="G62" s="333">
        <v>4.2217500000000001</v>
      </c>
      <c r="H62" s="334"/>
      <c r="I62" s="332">
        <v>2.7916666666666665</v>
      </c>
      <c r="J62" s="115" t="e">
        <v>#N/A</v>
      </c>
      <c r="K62" s="333">
        <f t="shared" ref="K62:K70" si="8">AVERAGEIF($B$36:$B$95,B62,$L$36:$L$95)</f>
        <v>2.3995436507936505</v>
      </c>
      <c r="L62" s="333">
        <v>2.7916666666666665</v>
      </c>
      <c r="M62" s="334"/>
      <c r="O62" s="154"/>
      <c r="P62" s="154"/>
      <c r="AB62" s="154"/>
      <c r="AC62" s="154"/>
    </row>
    <row r="63" spans="2:29" s="119" customFormat="1" ht="12.5" x14ac:dyDescent="0.25">
      <c r="B63" s="119">
        <f t="shared" si="2"/>
        <v>2022</v>
      </c>
      <c r="C63" s="331">
        <v>44652</v>
      </c>
      <c r="D63" s="332">
        <v>4.1085000000000003</v>
      </c>
      <c r="E63" s="115" t="e">
        <v>#N/A</v>
      </c>
      <c r="F63" s="335">
        <f t="shared" si="7"/>
        <v>3.9566166666666667</v>
      </c>
      <c r="G63" s="333">
        <v>4.1085000000000003</v>
      </c>
      <c r="H63" s="334"/>
      <c r="I63" s="332">
        <v>2.4899999999999998</v>
      </c>
      <c r="J63" s="115" t="e">
        <v>#N/A</v>
      </c>
      <c r="K63" s="333">
        <f t="shared" si="8"/>
        <v>2.3995436507936505</v>
      </c>
      <c r="L63" s="333">
        <v>2.4899999999999998</v>
      </c>
      <c r="M63" s="334"/>
      <c r="O63" s="154"/>
      <c r="P63" s="154"/>
      <c r="AB63" s="154"/>
      <c r="AC63" s="154"/>
    </row>
    <row r="64" spans="2:29" s="119" customFormat="1" ht="12.5" x14ac:dyDescent="0.25">
      <c r="B64" s="119">
        <f t="shared" si="2"/>
        <v>2022</v>
      </c>
      <c r="C64" s="331">
        <v>44682</v>
      </c>
      <c r="D64" s="332">
        <v>4.4436</v>
      </c>
      <c r="E64" s="115" t="e">
        <v>#N/A</v>
      </c>
      <c r="F64" s="335">
        <f t="shared" si="7"/>
        <v>3.9566166666666667</v>
      </c>
      <c r="G64" s="333">
        <v>4.4436</v>
      </c>
      <c r="H64" s="334"/>
      <c r="I64" s="332">
        <v>2.6995238095238094</v>
      </c>
      <c r="J64" s="115" t="e">
        <v>#N/A</v>
      </c>
      <c r="K64" s="333">
        <f t="shared" si="8"/>
        <v>2.3995436507936505</v>
      </c>
      <c r="L64" s="333">
        <v>2.6995238095238094</v>
      </c>
      <c r="M64" s="334"/>
      <c r="O64" s="154"/>
      <c r="P64" s="154"/>
      <c r="AB64" s="154"/>
      <c r="AC64" s="154"/>
    </row>
    <row r="65" spans="2:29" s="119" customFormat="1" ht="12.5" x14ac:dyDescent="0.25">
      <c r="B65" s="119">
        <f t="shared" si="2"/>
        <v>2022</v>
      </c>
      <c r="C65" s="331">
        <v>44713</v>
      </c>
      <c r="D65" s="332">
        <v>4.9289999999999994</v>
      </c>
      <c r="E65" s="115" t="e">
        <v>#N/A</v>
      </c>
      <c r="F65" s="335">
        <f t="shared" si="7"/>
        <v>3.9566166666666667</v>
      </c>
      <c r="G65" s="333">
        <v>4.9289999999999994</v>
      </c>
      <c r="H65" s="334"/>
      <c r="I65" s="332">
        <v>2.9216666666666664</v>
      </c>
      <c r="J65" s="115" t="e">
        <v>#N/A</v>
      </c>
      <c r="K65" s="333">
        <f t="shared" si="8"/>
        <v>2.3995436507936505</v>
      </c>
      <c r="L65" s="333">
        <v>2.9216666666666664</v>
      </c>
      <c r="M65" s="334"/>
      <c r="O65" s="154"/>
      <c r="P65" s="154"/>
      <c r="AB65" s="154"/>
      <c r="AC65" s="154"/>
    </row>
    <row r="66" spans="2:29" s="119" customFormat="1" ht="12.5" x14ac:dyDescent="0.25">
      <c r="B66" s="119">
        <f t="shared" si="2"/>
        <v>2022</v>
      </c>
      <c r="C66" s="331">
        <v>44743</v>
      </c>
      <c r="D66" s="332">
        <v>4.5592500000000005</v>
      </c>
      <c r="E66" s="115" t="e">
        <v>#N/A</v>
      </c>
      <c r="F66" s="335">
        <f t="shared" si="7"/>
        <v>3.9566166666666667</v>
      </c>
      <c r="G66" s="333">
        <v>4.5592500000000005</v>
      </c>
      <c r="H66" s="334"/>
      <c r="I66" s="332">
        <v>2.665</v>
      </c>
      <c r="J66" s="115" t="e">
        <v>#N/A</v>
      </c>
      <c r="K66" s="333">
        <f t="shared" si="8"/>
        <v>2.3995436507936505</v>
      </c>
      <c r="L66" s="333">
        <v>2.665</v>
      </c>
      <c r="M66" s="334"/>
      <c r="O66" s="154"/>
      <c r="P66" s="154"/>
      <c r="AB66" s="154"/>
      <c r="AC66" s="154"/>
    </row>
    <row r="67" spans="2:29" s="119" customFormat="1" ht="12.5" x14ac:dyDescent="0.25">
      <c r="B67" s="119">
        <f t="shared" si="2"/>
        <v>2022</v>
      </c>
      <c r="C67" s="331">
        <v>44774</v>
      </c>
      <c r="D67" s="332">
        <v>3.9750000000000001</v>
      </c>
      <c r="E67" s="115" t="e">
        <v>#N/A</v>
      </c>
      <c r="F67" s="335">
        <f t="shared" si="7"/>
        <v>3.9566166666666667</v>
      </c>
      <c r="G67" s="333">
        <v>3.9750000000000001</v>
      </c>
      <c r="H67" s="334"/>
      <c r="I67" s="332">
        <v>2.3916666666666666</v>
      </c>
      <c r="J67" s="115" t="e">
        <v>#N/A</v>
      </c>
      <c r="K67" s="333">
        <f t="shared" si="8"/>
        <v>2.3995436507936505</v>
      </c>
      <c r="L67" s="333">
        <v>2.3916666666666666</v>
      </c>
      <c r="M67" s="334"/>
      <c r="O67" s="154"/>
      <c r="P67" s="154"/>
      <c r="AB67" s="154"/>
      <c r="AC67" s="154"/>
    </row>
    <row r="68" spans="2:29" s="119" customFormat="1" ht="12.5" x14ac:dyDescent="0.25">
      <c r="B68" s="119">
        <f t="shared" si="2"/>
        <v>2022</v>
      </c>
      <c r="C68" s="331">
        <v>44805</v>
      </c>
      <c r="D68" s="332">
        <v>3.7002499999999996</v>
      </c>
      <c r="E68" s="115" t="e">
        <v>#N/A</v>
      </c>
      <c r="F68" s="335">
        <f t="shared" si="7"/>
        <v>3.9566166666666667</v>
      </c>
      <c r="G68" s="333">
        <v>3.7002499999999996</v>
      </c>
      <c r="H68" s="334"/>
      <c r="I68" s="332">
        <v>2.1371428571428575</v>
      </c>
      <c r="J68" s="115" t="e">
        <v>#N/A</v>
      </c>
      <c r="K68" s="333">
        <f t="shared" si="8"/>
        <v>2.3995436507936505</v>
      </c>
      <c r="L68" s="333">
        <v>2.1371428571428575</v>
      </c>
      <c r="M68" s="334"/>
      <c r="O68" s="154"/>
      <c r="P68" s="154"/>
      <c r="AB68" s="154"/>
      <c r="AC68" s="154"/>
    </row>
    <row r="69" spans="2:29" s="119" customFormat="1" ht="12.5" x14ac:dyDescent="0.25">
      <c r="B69" s="119">
        <f t="shared" si="2"/>
        <v>2022</v>
      </c>
      <c r="C69" s="331">
        <v>44835</v>
      </c>
      <c r="D69" s="332">
        <v>3.8151999999999999</v>
      </c>
      <c r="E69" s="115" t="e">
        <v>#N/A</v>
      </c>
      <c r="F69" s="335">
        <f t="shared" si="7"/>
        <v>3.9566166666666667</v>
      </c>
      <c r="G69" s="333">
        <v>3.8151999999999999</v>
      </c>
      <c r="H69" s="334"/>
      <c r="I69" s="332">
        <v>2.222142857142857</v>
      </c>
      <c r="J69" s="115" t="e">
        <v>#N/A</v>
      </c>
      <c r="K69" s="333">
        <f t="shared" si="8"/>
        <v>2.3995436507936505</v>
      </c>
      <c r="L69" s="333">
        <v>2.222142857142857</v>
      </c>
      <c r="M69" s="334"/>
      <c r="O69" s="154"/>
      <c r="P69" s="154"/>
      <c r="AB69" s="154"/>
      <c r="AC69" s="154"/>
    </row>
    <row r="70" spans="2:29" s="119" customFormat="1" ht="12.5" x14ac:dyDescent="0.25">
      <c r="B70" s="119">
        <f t="shared" si="2"/>
        <v>2022</v>
      </c>
      <c r="C70" s="331">
        <v>44866</v>
      </c>
      <c r="D70" s="332">
        <v>3.6850000000000001</v>
      </c>
      <c r="E70" s="115" t="e">
        <v>#N/A</v>
      </c>
      <c r="F70" s="333">
        <f t="shared" si="7"/>
        <v>3.9566166666666667</v>
      </c>
      <c r="G70" s="333">
        <v>3.6850000000000001</v>
      </c>
      <c r="H70" s="334"/>
      <c r="I70" s="332">
        <v>2.1766666666666667</v>
      </c>
      <c r="J70" s="115" t="e">
        <v>#N/A</v>
      </c>
      <c r="K70" s="333">
        <f t="shared" si="8"/>
        <v>2.3995436507936505</v>
      </c>
      <c r="L70" s="333">
        <v>2.1766666666666667</v>
      </c>
      <c r="M70" s="334"/>
      <c r="O70" s="154"/>
      <c r="P70" s="154"/>
      <c r="AB70" s="154"/>
      <c r="AC70" s="154"/>
    </row>
    <row r="71" spans="2:29" s="119" customFormat="1" ht="12.5" x14ac:dyDescent="0.25">
      <c r="B71" s="119">
        <f t="shared" si="2"/>
        <v>2022</v>
      </c>
      <c r="C71" s="331">
        <v>44896</v>
      </c>
      <c r="D71" s="332">
        <v>3.21</v>
      </c>
      <c r="E71" s="115" t="e">
        <v>#N/A</v>
      </c>
      <c r="F71" s="333"/>
      <c r="G71" s="333">
        <v>3.21</v>
      </c>
      <c r="H71" s="334"/>
      <c r="I71" s="332">
        <v>1.9266666666666667</v>
      </c>
      <c r="J71" s="115" t="e">
        <v>#N/A</v>
      </c>
      <c r="K71" s="333"/>
      <c r="L71" s="333">
        <v>1.9266666666666667</v>
      </c>
      <c r="M71" s="334"/>
      <c r="O71" s="154"/>
      <c r="P71" s="154"/>
      <c r="AB71" s="154"/>
      <c r="AC71" s="154"/>
    </row>
    <row r="72" spans="2:29" s="119" customFormat="1" ht="12.5" x14ac:dyDescent="0.25">
      <c r="B72" s="119">
        <f t="shared" si="2"/>
        <v>2023</v>
      </c>
      <c r="C72" s="331">
        <v>44927</v>
      </c>
      <c r="D72" s="332">
        <v>3.3391999999999999</v>
      </c>
      <c r="E72" s="115" t="e">
        <v>#N/A</v>
      </c>
      <c r="F72" s="333"/>
      <c r="G72" s="333">
        <v>3.3391999999999999</v>
      </c>
      <c r="H72" s="334"/>
      <c r="I72" s="332">
        <v>1.9642857142857142</v>
      </c>
      <c r="J72" s="115" t="e">
        <v>#N/A</v>
      </c>
      <c r="K72" s="333"/>
      <c r="L72" s="333">
        <v>1.9642857142857142</v>
      </c>
      <c r="M72" s="334"/>
      <c r="O72" s="154"/>
      <c r="P72" s="154"/>
      <c r="AB72" s="154"/>
      <c r="AC72" s="154"/>
    </row>
    <row r="73" spans="2:29" s="119" customFormat="1" ht="12.5" x14ac:dyDescent="0.25">
      <c r="B73" s="119">
        <f t="shared" si="2"/>
        <v>2023</v>
      </c>
      <c r="C73" s="331">
        <v>44958</v>
      </c>
      <c r="D73" s="332">
        <v>3.3887499999999999</v>
      </c>
      <c r="E73" s="115" t="e">
        <v>#N/A</v>
      </c>
      <c r="F73" s="333">
        <f>AVERAGEIF($B$36:$B$95,B73,$G$36:$G$95)</f>
        <v>3.5987382500000002</v>
      </c>
      <c r="G73" s="333">
        <v>3.3887499999999999</v>
      </c>
      <c r="H73" s="334"/>
      <c r="I73" s="332">
        <v>1.9664285714285714</v>
      </c>
      <c r="J73" s="115" t="e">
        <v>#N/A</v>
      </c>
      <c r="K73" s="333">
        <f>AVERAGEIF($B$36:$B$95,B73,$L$36:$L$95)</f>
        <v>2.0133531746031745</v>
      </c>
      <c r="L73" s="333">
        <v>1.9664285714285714</v>
      </c>
      <c r="M73" s="334"/>
      <c r="O73" s="154"/>
      <c r="P73" s="154"/>
      <c r="AB73" s="154"/>
      <c r="AC73" s="154"/>
    </row>
    <row r="74" spans="2:29" s="119" customFormat="1" ht="12.5" x14ac:dyDescent="0.25">
      <c r="B74" s="119">
        <f t="shared" si="2"/>
        <v>2023</v>
      </c>
      <c r="C74" s="331">
        <v>44986</v>
      </c>
      <c r="D74" s="332">
        <v>3.4219999999999997</v>
      </c>
      <c r="E74" s="115" t="e">
        <v>#N/A</v>
      </c>
      <c r="F74" s="333">
        <f t="shared" ref="F74:F82" si="9">AVERAGEIF($B$36:$B$95,B74,$G$36:$G$95)</f>
        <v>3.5987382500000002</v>
      </c>
      <c r="G74" s="333">
        <v>3.4219999999999997</v>
      </c>
      <c r="H74" s="334"/>
      <c r="I74" s="332">
        <v>1.8673809523809526</v>
      </c>
      <c r="J74" s="115" t="e">
        <v>#N/A</v>
      </c>
      <c r="K74" s="333">
        <f t="shared" ref="K74:K82" si="10">AVERAGEIF($B$36:$B$95,B74,$L$36:$L$95)</f>
        <v>2.0133531746031745</v>
      </c>
      <c r="L74" s="333">
        <v>1.8673809523809526</v>
      </c>
      <c r="M74" s="334"/>
      <c r="O74" s="154"/>
      <c r="P74" s="154"/>
      <c r="AB74" s="154"/>
      <c r="AC74" s="154"/>
    </row>
    <row r="75" spans="2:29" s="119" customFormat="1" ht="12.5" x14ac:dyDescent="0.25">
      <c r="B75" s="119">
        <f t="shared" si="2"/>
        <v>2023</v>
      </c>
      <c r="C75" s="331">
        <v>45017</v>
      </c>
      <c r="D75" s="332">
        <v>3.6030000000000002</v>
      </c>
      <c r="E75" s="115" t="e">
        <v>#N/A</v>
      </c>
      <c r="F75" s="333">
        <f t="shared" si="9"/>
        <v>3.5987382500000002</v>
      </c>
      <c r="G75" s="333">
        <v>3.6030000000000002</v>
      </c>
      <c r="H75" s="334"/>
      <c r="I75" s="332">
        <v>2.0152380952380953</v>
      </c>
      <c r="J75" s="115" t="e">
        <v>#N/A</v>
      </c>
      <c r="K75" s="333">
        <f t="shared" si="10"/>
        <v>2.0133531746031745</v>
      </c>
      <c r="L75" s="333">
        <v>2.0152380952380953</v>
      </c>
      <c r="M75" s="334"/>
      <c r="O75" s="154"/>
      <c r="P75" s="154"/>
      <c r="AB75" s="154"/>
      <c r="AC75" s="154"/>
    </row>
    <row r="76" spans="2:29" s="119" customFormat="1" ht="12.5" x14ac:dyDescent="0.25">
      <c r="B76" s="119">
        <f t="shared" si="2"/>
        <v>2023</v>
      </c>
      <c r="C76" s="331">
        <v>45047</v>
      </c>
      <c r="D76" s="332">
        <v>3.5548000000000002</v>
      </c>
      <c r="E76" s="115" t="e">
        <v>#N/A</v>
      </c>
      <c r="F76" s="333">
        <f t="shared" si="9"/>
        <v>3.5987382500000002</v>
      </c>
      <c r="G76" s="333">
        <v>3.5548000000000002</v>
      </c>
      <c r="H76" s="334"/>
      <c r="I76" s="332">
        <v>1.7969047619047618</v>
      </c>
      <c r="J76" s="115" t="e">
        <v>#N/A</v>
      </c>
      <c r="K76" s="333">
        <f t="shared" si="10"/>
        <v>2.0133531746031745</v>
      </c>
      <c r="L76" s="333">
        <v>1.7969047619047618</v>
      </c>
      <c r="M76" s="334"/>
      <c r="O76" s="154"/>
      <c r="P76" s="154"/>
      <c r="AB76" s="154"/>
      <c r="AC76" s="154"/>
    </row>
    <row r="77" spans="2:29" s="119" customFormat="1" ht="12.5" x14ac:dyDescent="0.25">
      <c r="B77" s="119">
        <f t="shared" si="2"/>
        <v>2023</v>
      </c>
      <c r="C77" s="331">
        <v>45078</v>
      </c>
      <c r="D77" s="332">
        <v>3.5710000000000002</v>
      </c>
      <c r="E77" s="115" t="e">
        <v>#N/A</v>
      </c>
      <c r="F77" s="333">
        <f t="shared" si="9"/>
        <v>3.5987382500000002</v>
      </c>
      <c r="G77" s="333">
        <v>3.5710000000000002</v>
      </c>
      <c r="H77" s="334"/>
      <c r="I77" s="332">
        <v>1.7819047619047619</v>
      </c>
      <c r="J77" s="115" t="e">
        <v>#N/A</v>
      </c>
      <c r="K77" s="333">
        <f t="shared" si="10"/>
        <v>2.0133531746031745</v>
      </c>
      <c r="L77" s="333">
        <v>1.7819047619047619</v>
      </c>
      <c r="M77" s="334"/>
      <c r="O77" s="154"/>
      <c r="P77" s="154"/>
      <c r="AB77" s="154"/>
      <c r="AC77" s="154"/>
    </row>
    <row r="78" spans="2:29" s="119" customFormat="1" ht="12.5" x14ac:dyDescent="0.25">
      <c r="B78" s="119">
        <f t="shared" si="2"/>
        <v>2023</v>
      </c>
      <c r="C78" s="331">
        <v>45108</v>
      </c>
      <c r="D78" s="332">
        <v>3.597</v>
      </c>
      <c r="E78" s="115" t="e">
        <v>#N/A</v>
      </c>
      <c r="F78" s="333">
        <f t="shared" si="9"/>
        <v>3.5987382500000002</v>
      </c>
      <c r="G78" s="333">
        <v>3.597</v>
      </c>
      <c r="H78" s="334"/>
      <c r="I78" s="332">
        <v>1.9073809523809524</v>
      </c>
      <c r="J78" s="115" t="e">
        <v>#N/A</v>
      </c>
      <c r="K78" s="333">
        <f t="shared" si="10"/>
        <v>2.0133531746031745</v>
      </c>
      <c r="L78" s="333">
        <v>1.9073809523809524</v>
      </c>
      <c r="M78" s="334"/>
      <c r="O78" s="154"/>
      <c r="P78" s="154"/>
      <c r="AB78" s="154"/>
      <c r="AC78" s="154"/>
    </row>
    <row r="79" spans="2:29" s="119" customFormat="1" ht="12.5" x14ac:dyDescent="0.25">
      <c r="B79" s="119">
        <f t="shared" si="2"/>
        <v>2023</v>
      </c>
      <c r="C79" s="331">
        <v>45139</v>
      </c>
      <c r="D79" s="332">
        <v>3.8397500000000004</v>
      </c>
      <c r="E79" s="115">
        <v>3.8397500000000004</v>
      </c>
      <c r="F79" s="333">
        <f t="shared" si="9"/>
        <v>3.5987382500000002</v>
      </c>
      <c r="G79" s="333">
        <v>3.8397500000000004</v>
      </c>
      <c r="H79" s="334"/>
      <c r="I79" s="332">
        <v>2.0511904761904765</v>
      </c>
      <c r="J79" s="115">
        <v>2.0511904761904765</v>
      </c>
      <c r="K79" s="333">
        <f t="shared" si="10"/>
        <v>2.0133531746031745</v>
      </c>
      <c r="L79" s="333">
        <v>2.0511904761904765</v>
      </c>
      <c r="M79" s="334"/>
      <c r="O79" s="154"/>
      <c r="P79" s="154"/>
      <c r="AB79" s="154"/>
      <c r="AC79" s="154"/>
    </row>
    <row r="80" spans="2:29" s="119" customFormat="1" ht="12.5" x14ac:dyDescent="0.25">
      <c r="B80" s="119">
        <f t="shared" si="2"/>
        <v>2023</v>
      </c>
      <c r="C80" s="331">
        <v>45170</v>
      </c>
      <c r="D80" s="332" t="e">
        <v>#N/A</v>
      </c>
      <c r="E80" s="115">
        <v>3.8015509999999999</v>
      </c>
      <c r="F80" s="333">
        <f t="shared" si="9"/>
        <v>3.5987382500000002</v>
      </c>
      <c r="G80" s="333">
        <v>3.8015509999999999</v>
      </c>
      <c r="H80" s="334"/>
      <c r="I80" s="332" t="e">
        <v>#N/A</v>
      </c>
      <c r="J80" s="115">
        <v>2.1904761904761907</v>
      </c>
      <c r="K80" s="333">
        <f t="shared" si="10"/>
        <v>2.0133531746031745</v>
      </c>
      <c r="L80" s="333">
        <v>2.1904761904761907</v>
      </c>
      <c r="M80" s="334"/>
      <c r="O80" s="154"/>
      <c r="P80" s="154"/>
      <c r="AB80" s="154"/>
      <c r="AC80" s="154"/>
    </row>
    <row r="81" spans="2:29" s="119" customFormat="1" ht="12.5" x14ac:dyDescent="0.25">
      <c r="B81" s="119">
        <f t="shared" si="2"/>
        <v>2023</v>
      </c>
      <c r="C81" s="331">
        <v>45200</v>
      </c>
      <c r="D81" s="332" t="e">
        <v>#N/A</v>
      </c>
      <c r="E81" s="115">
        <v>3.7480399999999996</v>
      </c>
      <c r="F81" s="333">
        <f t="shared" si="9"/>
        <v>3.5987382500000002</v>
      </c>
      <c r="G81" s="333">
        <v>3.7480399999999996</v>
      </c>
      <c r="H81" s="334"/>
      <c r="I81" s="332" t="e">
        <v>#N/A</v>
      </c>
      <c r="J81" s="115">
        <v>2.2142857142857144</v>
      </c>
      <c r="K81" s="333">
        <f t="shared" si="10"/>
        <v>2.0133531746031745</v>
      </c>
      <c r="L81" s="333">
        <v>2.2142857142857144</v>
      </c>
      <c r="M81" s="334"/>
      <c r="O81" s="154"/>
      <c r="P81" s="154"/>
      <c r="AB81" s="154"/>
      <c r="AC81" s="154"/>
    </row>
    <row r="82" spans="2:29" s="119" customFormat="1" ht="12.5" x14ac:dyDescent="0.25">
      <c r="B82" s="119">
        <f t="shared" si="2"/>
        <v>2023</v>
      </c>
      <c r="C82" s="331">
        <v>45231</v>
      </c>
      <c r="D82" s="332" t="e">
        <v>#N/A</v>
      </c>
      <c r="E82" s="115">
        <v>3.7172559999999999</v>
      </c>
      <c r="F82" s="333">
        <f t="shared" si="9"/>
        <v>3.5987382500000002</v>
      </c>
      <c r="G82" s="333">
        <v>3.7172559999999999</v>
      </c>
      <c r="H82" s="334"/>
      <c r="I82" s="332" t="e">
        <v>#N/A</v>
      </c>
      <c r="J82" s="115">
        <v>2.2142857142857144</v>
      </c>
      <c r="K82" s="333">
        <f t="shared" si="10"/>
        <v>2.0133531746031745</v>
      </c>
      <c r="L82" s="333">
        <v>2.2142857142857144</v>
      </c>
      <c r="M82" s="334"/>
      <c r="O82" s="154"/>
      <c r="P82" s="154"/>
      <c r="AB82" s="154"/>
      <c r="AC82" s="154"/>
    </row>
    <row r="83" spans="2:29" s="119" customFormat="1" ht="12.5" x14ac:dyDescent="0.25">
      <c r="B83" s="119">
        <f t="shared" si="2"/>
        <v>2023</v>
      </c>
      <c r="C83" s="331">
        <v>45261</v>
      </c>
      <c r="D83" s="332" t="e">
        <v>#N/A</v>
      </c>
      <c r="E83" s="115">
        <v>3.6025119999999999</v>
      </c>
      <c r="F83" s="333"/>
      <c r="G83" s="333">
        <v>3.6025119999999999</v>
      </c>
      <c r="H83" s="334"/>
      <c r="I83" s="332" t="e">
        <v>#N/A</v>
      </c>
      <c r="J83" s="115">
        <v>2.1904761904761907</v>
      </c>
      <c r="K83" s="333"/>
      <c r="L83" s="333">
        <v>2.1904761904761907</v>
      </c>
      <c r="M83" s="334"/>
      <c r="O83" s="154"/>
      <c r="P83" s="154"/>
      <c r="AB83" s="154"/>
      <c r="AC83" s="154"/>
    </row>
    <row r="84" spans="2:29" s="119" customFormat="1" ht="12.5" x14ac:dyDescent="0.25">
      <c r="B84" s="119">
        <f t="shared" si="2"/>
        <v>2024</v>
      </c>
      <c r="C84" s="331">
        <v>45292</v>
      </c>
      <c r="D84" s="332" t="e">
        <v>#N/A</v>
      </c>
      <c r="E84" s="115">
        <v>3.5193979999999998</v>
      </c>
      <c r="F84" s="333"/>
      <c r="G84" s="333">
        <v>3.5193979999999998</v>
      </c>
      <c r="H84" s="334"/>
      <c r="I84" s="332" t="e">
        <v>#N/A</v>
      </c>
      <c r="J84" s="115">
        <v>2.1666666666666665</v>
      </c>
      <c r="K84" s="333"/>
      <c r="L84" s="333">
        <v>2.1666666666666665</v>
      </c>
      <c r="M84" s="334"/>
      <c r="O84" s="154"/>
      <c r="P84" s="154"/>
      <c r="AB84" s="154"/>
      <c r="AC84" s="154"/>
    </row>
    <row r="85" spans="2:29" s="119" customFormat="1" ht="12.5" x14ac:dyDescent="0.25">
      <c r="B85" s="119">
        <f t="shared" si="2"/>
        <v>2024</v>
      </c>
      <c r="C85" s="331">
        <v>45323</v>
      </c>
      <c r="D85" s="332" t="e">
        <v>#N/A</v>
      </c>
      <c r="E85" s="115">
        <v>3.4877669999999998</v>
      </c>
      <c r="F85" s="333">
        <f>AVERAGEIF($B$36:$B$95,B85,$G$36:$G$95)</f>
        <v>3.51978525</v>
      </c>
      <c r="G85" s="333">
        <v>3.4877669999999998</v>
      </c>
      <c r="H85" s="334"/>
      <c r="I85" s="332" t="e">
        <v>#N/A</v>
      </c>
      <c r="J85" s="115">
        <v>2.1666666666666665</v>
      </c>
      <c r="K85" s="333">
        <f>AVERAGEIF($B$36:$B$95,B85,$L$36:$L$95)</f>
        <v>2.1011904761904767</v>
      </c>
      <c r="L85" s="333">
        <v>2.1666666666666665</v>
      </c>
      <c r="M85" s="334"/>
      <c r="O85" s="154"/>
      <c r="P85" s="154"/>
      <c r="AB85" s="154"/>
      <c r="AC85" s="154"/>
    </row>
    <row r="86" spans="2:29" s="119" customFormat="1" ht="12.5" x14ac:dyDescent="0.25">
      <c r="B86" s="119">
        <f t="shared" si="2"/>
        <v>2024</v>
      </c>
      <c r="C86" s="331">
        <v>45352</v>
      </c>
      <c r="D86" s="332" t="e">
        <v>#N/A</v>
      </c>
      <c r="E86" s="115">
        <v>3.6198899999999998</v>
      </c>
      <c r="F86" s="333">
        <f t="shared" ref="F86:F94" si="11">AVERAGEIF($B$36:$B$95,B86,$G$36:$G$95)</f>
        <v>3.51978525</v>
      </c>
      <c r="G86" s="333">
        <v>3.6198899999999998</v>
      </c>
      <c r="H86" s="334"/>
      <c r="I86" s="332" t="e">
        <v>#N/A</v>
      </c>
      <c r="J86" s="115">
        <v>2.1666666666666665</v>
      </c>
      <c r="K86" s="333">
        <f t="shared" ref="K86:K94" si="12">AVERAGEIF($B$36:$B$95,B86,$L$36:$L$95)</f>
        <v>2.1011904761904767</v>
      </c>
      <c r="L86" s="333">
        <v>2.1666666666666665</v>
      </c>
      <c r="M86" s="334"/>
      <c r="O86" s="154"/>
      <c r="P86" s="154"/>
      <c r="AB86" s="154"/>
      <c r="AC86" s="154"/>
    </row>
    <row r="87" spans="2:29" s="119" customFormat="1" ht="12.5" x14ac:dyDescent="0.25">
      <c r="B87" s="119">
        <f t="shared" si="2"/>
        <v>2024</v>
      </c>
      <c r="C87" s="331">
        <v>45383</v>
      </c>
      <c r="D87" s="332" t="e">
        <v>#N/A</v>
      </c>
      <c r="E87" s="115">
        <v>3.6329530000000001</v>
      </c>
      <c r="F87" s="333">
        <f t="shared" si="11"/>
        <v>3.51978525</v>
      </c>
      <c r="G87" s="333">
        <v>3.6329530000000001</v>
      </c>
      <c r="H87" s="334"/>
      <c r="I87" s="332" t="e">
        <v>#N/A</v>
      </c>
      <c r="J87" s="115">
        <v>2.0952380952380953</v>
      </c>
      <c r="K87" s="333">
        <f t="shared" si="12"/>
        <v>2.1011904761904767</v>
      </c>
      <c r="L87" s="333">
        <v>2.0952380952380953</v>
      </c>
      <c r="M87" s="334"/>
      <c r="O87" s="154"/>
      <c r="P87" s="154"/>
      <c r="AB87" s="154"/>
      <c r="AC87" s="154"/>
    </row>
    <row r="88" spans="2:29" s="119" customFormat="1" ht="12.5" x14ac:dyDescent="0.25">
      <c r="B88" s="119">
        <f t="shared" ref="B88:B95" si="13">YEAR(C88)</f>
        <v>2024</v>
      </c>
      <c r="C88" s="331">
        <v>45413</v>
      </c>
      <c r="D88" s="332" t="e">
        <v>#N/A</v>
      </c>
      <c r="E88" s="115">
        <v>3.6432229999999999</v>
      </c>
      <c r="F88" s="333">
        <f t="shared" si="11"/>
        <v>3.51978525</v>
      </c>
      <c r="G88" s="333">
        <v>3.6432229999999999</v>
      </c>
      <c r="H88" s="334"/>
      <c r="I88" s="332" t="e">
        <v>#N/A</v>
      </c>
      <c r="J88" s="115">
        <v>2.0952380952380953</v>
      </c>
      <c r="K88" s="333">
        <f t="shared" si="12"/>
        <v>2.1011904761904767</v>
      </c>
      <c r="L88" s="333">
        <v>2.0952380952380953</v>
      </c>
      <c r="M88" s="334"/>
      <c r="O88" s="154"/>
      <c r="P88" s="154"/>
      <c r="AB88" s="154"/>
      <c r="AC88" s="154"/>
    </row>
    <row r="89" spans="2:29" s="119" customFormat="1" ht="12.5" x14ac:dyDescent="0.25">
      <c r="B89" s="119">
        <f t="shared" si="13"/>
        <v>2024</v>
      </c>
      <c r="C89" s="331">
        <v>45444</v>
      </c>
      <c r="D89" s="332" t="e">
        <v>#N/A</v>
      </c>
      <c r="E89" s="115">
        <v>3.647125</v>
      </c>
      <c r="F89" s="333">
        <f t="shared" si="11"/>
        <v>3.51978525</v>
      </c>
      <c r="G89" s="333">
        <v>3.647125</v>
      </c>
      <c r="H89" s="334"/>
      <c r="I89" s="332" t="e">
        <v>#N/A</v>
      </c>
      <c r="J89" s="115">
        <v>2.0952380952380953</v>
      </c>
      <c r="K89" s="333">
        <f t="shared" si="12"/>
        <v>2.1011904761904767</v>
      </c>
      <c r="L89" s="333">
        <v>2.0952380952380953</v>
      </c>
      <c r="M89" s="334"/>
      <c r="O89" s="154"/>
      <c r="P89" s="154"/>
      <c r="AB89" s="154"/>
      <c r="AC89" s="154"/>
    </row>
    <row r="90" spans="2:29" s="119" customFormat="1" ht="12.5" x14ac:dyDescent="0.25">
      <c r="B90" s="119">
        <f t="shared" si="13"/>
        <v>2024</v>
      </c>
      <c r="C90" s="331">
        <v>45474</v>
      </c>
      <c r="D90" s="332" t="e">
        <v>#N/A</v>
      </c>
      <c r="E90" s="115">
        <v>3.5885930000000004</v>
      </c>
      <c r="F90" s="333">
        <f t="shared" si="11"/>
        <v>3.51978525</v>
      </c>
      <c r="G90" s="333">
        <v>3.5885930000000004</v>
      </c>
      <c r="H90" s="334"/>
      <c r="I90" s="332" t="e">
        <v>#N/A</v>
      </c>
      <c r="J90" s="115">
        <v>2.0714285714285716</v>
      </c>
      <c r="K90" s="333">
        <f t="shared" si="12"/>
        <v>2.1011904761904767</v>
      </c>
      <c r="L90" s="333">
        <v>2.0714285714285716</v>
      </c>
      <c r="M90" s="334"/>
      <c r="O90" s="154"/>
      <c r="P90" s="154"/>
      <c r="AB90" s="154"/>
      <c r="AC90" s="154"/>
    </row>
    <row r="91" spans="2:29" s="119" customFormat="1" ht="12.5" x14ac:dyDescent="0.25">
      <c r="B91" s="119">
        <f t="shared" si="13"/>
        <v>2024</v>
      </c>
      <c r="C91" s="331">
        <v>45505</v>
      </c>
      <c r="D91" s="332" t="e">
        <v>#N/A</v>
      </c>
      <c r="E91" s="115">
        <v>3.5740219999999998</v>
      </c>
      <c r="F91" s="333">
        <f t="shared" si="11"/>
        <v>3.51978525</v>
      </c>
      <c r="G91" s="333">
        <v>3.5740219999999998</v>
      </c>
      <c r="H91" s="334"/>
      <c r="I91" s="332" t="e">
        <v>#N/A</v>
      </c>
      <c r="J91" s="115">
        <v>2.0714285714285716</v>
      </c>
      <c r="K91" s="333">
        <f t="shared" si="12"/>
        <v>2.1011904761904767</v>
      </c>
      <c r="L91" s="333">
        <v>2.0714285714285716</v>
      </c>
      <c r="M91" s="334"/>
      <c r="O91" s="154"/>
      <c r="P91" s="154"/>
      <c r="AB91" s="154"/>
      <c r="AC91" s="154"/>
    </row>
    <row r="92" spans="2:29" s="119" customFormat="1" ht="12.5" x14ac:dyDescent="0.25">
      <c r="B92" s="119">
        <f t="shared" si="13"/>
        <v>2024</v>
      </c>
      <c r="C92" s="331">
        <v>45536</v>
      </c>
      <c r="D92" s="332" t="e">
        <v>#N/A</v>
      </c>
      <c r="E92" s="115">
        <v>3.5124659999999999</v>
      </c>
      <c r="F92" s="333">
        <f t="shared" si="11"/>
        <v>3.51978525</v>
      </c>
      <c r="G92" s="333">
        <v>3.5124659999999999</v>
      </c>
      <c r="H92" s="334"/>
      <c r="I92" s="332" t="e">
        <v>#N/A</v>
      </c>
      <c r="J92" s="115">
        <v>2.0714285714285716</v>
      </c>
      <c r="K92" s="333">
        <f t="shared" si="12"/>
        <v>2.1011904761904767</v>
      </c>
      <c r="L92" s="333">
        <v>2.0714285714285716</v>
      </c>
      <c r="M92" s="334"/>
      <c r="O92" s="154"/>
      <c r="P92" s="154"/>
      <c r="AB92" s="154"/>
      <c r="AC92" s="154"/>
    </row>
    <row r="93" spans="2:29" s="119" customFormat="1" ht="12.5" x14ac:dyDescent="0.25">
      <c r="B93" s="119">
        <f t="shared" si="13"/>
        <v>2024</v>
      </c>
      <c r="C93" s="331">
        <v>45566</v>
      </c>
      <c r="D93" s="332" t="e">
        <v>#N/A</v>
      </c>
      <c r="E93" s="115">
        <v>3.4074180000000003</v>
      </c>
      <c r="F93" s="333">
        <f t="shared" si="11"/>
        <v>3.51978525</v>
      </c>
      <c r="G93" s="333">
        <v>3.4074180000000003</v>
      </c>
      <c r="H93" s="334"/>
      <c r="I93" s="332" t="e">
        <v>#N/A</v>
      </c>
      <c r="J93" s="115">
        <v>2.0714285714285716</v>
      </c>
      <c r="K93" s="333">
        <f t="shared" si="12"/>
        <v>2.1011904761904767</v>
      </c>
      <c r="L93" s="333">
        <v>2.0714285714285716</v>
      </c>
      <c r="M93" s="334"/>
      <c r="O93" s="154"/>
      <c r="P93" s="154"/>
      <c r="AB93" s="154"/>
      <c r="AC93" s="154"/>
    </row>
    <row r="94" spans="2:29" s="119" customFormat="1" ht="12.5" x14ac:dyDescent="0.25">
      <c r="B94" s="119">
        <f t="shared" si="13"/>
        <v>2024</v>
      </c>
      <c r="C94" s="331">
        <v>45597</v>
      </c>
      <c r="D94" s="332" t="e">
        <v>#N/A</v>
      </c>
      <c r="E94" s="115">
        <v>3.3467919999999998</v>
      </c>
      <c r="F94" s="333">
        <f t="shared" si="11"/>
        <v>3.51978525</v>
      </c>
      <c r="G94" s="333">
        <v>3.3467919999999998</v>
      </c>
      <c r="H94" s="334"/>
      <c r="I94" s="332" t="e">
        <v>#N/A</v>
      </c>
      <c r="J94" s="115">
        <v>2.0714285714285716</v>
      </c>
      <c r="K94" s="333">
        <f t="shared" si="12"/>
        <v>2.1011904761904767</v>
      </c>
      <c r="L94" s="333">
        <v>2.0714285714285716</v>
      </c>
      <c r="M94" s="334"/>
      <c r="O94" s="154"/>
      <c r="P94" s="154"/>
      <c r="AB94" s="154"/>
      <c r="AC94" s="154"/>
    </row>
    <row r="95" spans="2:29" s="119" customFormat="1" ht="12.5" x14ac:dyDescent="0.25">
      <c r="B95" s="119">
        <f t="shared" si="13"/>
        <v>2024</v>
      </c>
      <c r="C95" s="331">
        <v>45627</v>
      </c>
      <c r="D95" s="332" t="e">
        <v>#N/A</v>
      </c>
      <c r="E95" s="115">
        <v>3.2577760000000002</v>
      </c>
      <c r="F95" s="333"/>
      <c r="G95" s="333">
        <v>3.2577760000000002</v>
      </c>
      <c r="H95" s="334"/>
      <c r="I95" s="332" t="e">
        <v>#N/A</v>
      </c>
      <c r="J95" s="115">
        <v>2.0714285714285716</v>
      </c>
      <c r="K95" s="333"/>
      <c r="L95" s="333">
        <v>2.0714285714285716</v>
      </c>
      <c r="M95" s="334"/>
      <c r="O95" s="154"/>
      <c r="P95" s="154"/>
      <c r="AB95" s="154"/>
      <c r="AC95" s="154"/>
    </row>
    <row r="96" spans="2:29" s="119" customFormat="1" ht="12.5" x14ac:dyDescent="0.25">
      <c r="G96" s="333"/>
      <c r="O96" s="154"/>
      <c r="P96" s="154"/>
      <c r="AB96" s="154"/>
      <c r="AC96" s="154"/>
    </row>
    <row r="97" spans="2:29" s="119" customFormat="1" ht="12.5" x14ac:dyDescent="0.25">
      <c r="G97" s="333"/>
      <c r="O97" s="154"/>
      <c r="P97" s="154"/>
      <c r="AB97" s="154"/>
      <c r="AC97" s="154"/>
    </row>
    <row r="98" spans="2:29" s="119" customFormat="1" ht="12.5" x14ac:dyDescent="0.25">
      <c r="G98" s="333"/>
      <c r="O98" s="154"/>
      <c r="P98" s="154"/>
      <c r="AB98" s="154"/>
      <c r="AC98" s="154"/>
    </row>
    <row r="99" spans="2:29" s="119" customFormat="1" ht="12.5" x14ac:dyDescent="0.25">
      <c r="B99" s="58"/>
      <c r="C99" s="58" t="s">
        <v>0</v>
      </c>
      <c r="G99" s="333"/>
      <c r="O99" s="154"/>
      <c r="P99" s="154"/>
      <c r="AB99" s="154"/>
      <c r="AC99" s="154"/>
    </row>
    <row r="100" spans="2:29" s="119" customFormat="1" ht="12.5" x14ac:dyDescent="0.25">
      <c r="B100" s="21">
        <v>2.5</v>
      </c>
      <c r="C100" s="20">
        <v>-0.5</v>
      </c>
      <c r="G100" s="333"/>
      <c r="O100" s="154"/>
      <c r="P100" s="154"/>
      <c r="AB100" s="154"/>
      <c r="AC100" s="154"/>
    </row>
    <row r="101" spans="2:29" s="119" customFormat="1" ht="12.5" x14ac:dyDescent="0.25">
      <c r="B101" s="21">
        <v>2.5</v>
      </c>
      <c r="C101" s="20">
        <v>0.5</v>
      </c>
      <c r="G101" s="333"/>
      <c r="O101" s="154"/>
      <c r="P101" s="154"/>
      <c r="AB101" s="154"/>
      <c r="AC101" s="154"/>
    </row>
    <row r="102" spans="2:29" s="119" customFormat="1" ht="12.5" x14ac:dyDescent="0.25">
      <c r="G102" s="333"/>
      <c r="O102" s="154"/>
      <c r="P102" s="154"/>
      <c r="AB102" s="154"/>
      <c r="AC102" s="154"/>
    </row>
    <row r="103" spans="2:29" s="119" customFormat="1" ht="12.5" x14ac:dyDescent="0.25">
      <c r="G103" s="333"/>
      <c r="O103" s="154"/>
      <c r="P103" s="154"/>
      <c r="AB103" s="154"/>
      <c r="AC103" s="154"/>
    </row>
    <row r="104" spans="2:29" s="119" customFormat="1" ht="12.5" x14ac:dyDescent="0.25">
      <c r="G104" s="333"/>
      <c r="O104" s="154"/>
      <c r="P104" s="154"/>
      <c r="AB104" s="154"/>
      <c r="AC104" s="154"/>
    </row>
    <row r="105" spans="2:29" s="119" customFormat="1" ht="12.5" x14ac:dyDescent="0.25">
      <c r="G105" s="333"/>
      <c r="O105" s="154"/>
      <c r="P105" s="154"/>
      <c r="AB105" s="154"/>
      <c r="AC105" s="154"/>
    </row>
    <row r="106" spans="2:29" s="119" customFormat="1" ht="12.5" x14ac:dyDescent="0.25">
      <c r="G106" s="333"/>
      <c r="O106" s="154"/>
      <c r="P106" s="154"/>
      <c r="AB106" s="154"/>
      <c r="AC106" s="154"/>
    </row>
    <row r="107" spans="2:29" s="119" customFormat="1" ht="12.5" x14ac:dyDescent="0.25">
      <c r="G107" s="333"/>
      <c r="O107" s="154"/>
      <c r="P107" s="154"/>
      <c r="AB107" s="154"/>
      <c r="AC107" s="154"/>
    </row>
    <row r="108" spans="2:29" s="119" customFormat="1" ht="12.5" x14ac:dyDescent="0.25">
      <c r="G108" s="333"/>
      <c r="O108" s="154"/>
      <c r="P108" s="154"/>
      <c r="AB108" s="154"/>
      <c r="AC108" s="154"/>
    </row>
    <row r="109" spans="2:29" s="119" customFormat="1" ht="12.5" x14ac:dyDescent="0.25">
      <c r="G109" s="333"/>
      <c r="O109" s="154"/>
      <c r="P109" s="154"/>
      <c r="AB109" s="154"/>
      <c r="AC109" s="154"/>
    </row>
    <row r="110" spans="2:29" s="119" customFormat="1" ht="12.5" x14ac:dyDescent="0.25">
      <c r="G110" s="333"/>
      <c r="O110" s="154"/>
      <c r="P110" s="154"/>
      <c r="AB110" s="154"/>
      <c r="AC110" s="154"/>
    </row>
    <row r="111" spans="2:29" s="119" customFormat="1" ht="12.5" x14ac:dyDescent="0.25">
      <c r="G111" s="333"/>
      <c r="O111" s="154"/>
      <c r="P111" s="154"/>
      <c r="AB111" s="154"/>
      <c r="AC111" s="154"/>
    </row>
    <row r="112" spans="2:29" s="119" customFormat="1" ht="12.5" x14ac:dyDescent="0.25">
      <c r="G112" s="333"/>
      <c r="O112" s="154"/>
      <c r="P112" s="154"/>
      <c r="AB112" s="154"/>
      <c r="AC112" s="154"/>
    </row>
    <row r="113" spans="7:29" s="119" customFormat="1" ht="12.5" x14ac:dyDescent="0.25">
      <c r="G113" s="333"/>
      <c r="O113" s="154"/>
      <c r="P113" s="154"/>
      <c r="AB113" s="154"/>
      <c r="AC113" s="154"/>
    </row>
    <row r="114" spans="7:29" s="119" customFormat="1" ht="12.5" x14ac:dyDescent="0.25">
      <c r="G114" s="333"/>
      <c r="O114" s="154"/>
      <c r="P114" s="154"/>
      <c r="AB114" s="154"/>
      <c r="AC114" s="154"/>
    </row>
    <row r="115" spans="7:29" s="119" customFormat="1" ht="12.5" x14ac:dyDescent="0.25">
      <c r="G115" s="333"/>
      <c r="O115" s="154"/>
      <c r="P115" s="154"/>
      <c r="AB115" s="154"/>
      <c r="AC115" s="154"/>
    </row>
    <row r="116" spans="7:29" s="119" customFormat="1" ht="12.5" x14ac:dyDescent="0.25">
      <c r="G116" s="333"/>
      <c r="O116" s="154"/>
      <c r="P116" s="154"/>
      <c r="AB116" s="154"/>
      <c r="AC116" s="154"/>
    </row>
    <row r="117" spans="7:29" s="119" customFormat="1" ht="12.5" x14ac:dyDescent="0.25">
      <c r="G117" s="333"/>
      <c r="O117" s="154"/>
      <c r="P117" s="154"/>
      <c r="AB117" s="154"/>
      <c r="AC117" s="154"/>
    </row>
    <row r="118" spans="7:29" s="119" customFormat="1" ht="12.5" x14ac:dyDescent="0.25">
      <c r="G118" s="333"/>
      <c r="O118" s="154"/>
      <c r="P118" s="154"/>
      <c r="AB118" s="154"/>
      <c r="AC118" s="154"/>
    </row>
    <row r="119" spans="7:29" s="119" customFormat="1" ht="12.5" x14ac:dyDescent="0.25">
      <c r="G119" s="333"/>
      <c r="O119" s="154"/>
      <c r="P119" s="154"/>
      <c r="AB119" s="154"/>
      <c r="AC119" s="154"/>
    </row>
    <row r="120" spans="7:29" s="119" customFormat="1" ht="12.5" x14ac:dyDescent="0.25">
      <c r="O120" s="154"/>
      <c r="P120" s="154"/>
      <c r="AB120" s="154"/>
      <c r="AC120" s="154"/>
    </row>
    <row r="121" spans="7:29" s="119" customFormat="1" ht="12.5" x14ac:dyDescent="0.25">
      <c r="O121" s="154"/>
      <c r="P121" s="154"/>
      <c r="AB121" s="154"/>
      <c r="AC121" s="154"/>
    </row>
    <row r="122" spans="7:29" s="119" customFormat="1" ht="12.5" x14ac:dyDescent="0.25">
      <c r="O122" s="154"/>
      <c r="P122" s="154"/>
      <c r="AB122" s="154"/>
      <c r="AC122" s="154"/>
    </row>
    <row r="123" spans="7:29" s="119" customFormat="1" ht="12.5" x14ac:dyDescent="0.25">
      <c r="O123" s="154"/>
      <c r="P123" s="154"/>
      <c r="AB123" s="154"/>
      <c r="AC123" s="154"/>
    </row>
    <row r="124" spans="7:29" s="119" customFormat="1" ht="12.5" x14ac:dyDescent="0.25">
      <c r="O124" s="154"/>
      <c r="P124" s="154"/>
      <c r="AB124" s="154"/>
      <c r="AC124" s="154"/>
    </row>
    <row r="125" spans="7:29" s="119" customFormat="1" ht="12.5" x14ac:dyDescent="0.25">
      <c r="O125" s="154"/>
      <c r="P125" s="154"/>
      <c r="AB125" s="154"/>
      <c r="AC125" s="154"/>
    </row>
    <row r="126" spans="7:29" s="119" customFormat="1" ht="12.5" x14ac:dyDescent="0.25">
      <c r="O126" s="154"/>
      <c r="P126" s="154"/>
      <c r="AB126" s="154"/>
      <c r="AC126" s="154"/>
    </row>
    <row r="127" spans="7:29" s="119" customFormat="1" ht="12.5" x14ac:dyDescent="0.25">
      <c r="O127" s="154"/>
      <c r="P127" s="154"/>
      <c r="AB127" s="154"/>
      <c r="AC127" s="154"/>
    </row>
    <row r="128" spans="7:29" s="119" customFormat="1" ht="12.5" x14ac:dyDescent="0.25">
      <c r="O128" s="154"/>
      <c r="P128" s="154"/>
      <c r="AB128" s="154"/>
      <c r="AC128" s="154"/>
    </row>
    <row r="129" spans="15:29" s="119" customFormat="1" ht="12.5" x14ac:dyDescent="0.25">
      <c r="O129" s="154"/>
      <c r="P129" s="154"/>
      <c r="AB129" s="154"/>
      <c r="AC129" s="154"/>
    </row>
    <row r="130" spans="15:29" s="119" customFormat="1" ht="12.5" x14ac:dyDescent="0.25">
      <c r="O130" s="154"/>
      <c r="P130" s="154"/>
      <c r="AB130" s="154"/>
      <c r="AC130" s="154"/>
    </row>
    <row r="131" spans="15:29" s="119" customFormat="1" ht="12.5" x14ac:dyDescent="0.25">
      <c r="O131" s="154"/>
      <c r="P131" s="154"/>
      <c r="AB131" s="154"/>
      <c r="AC131" s="154"/>
    </row>
    <row r="132" spans="15:29" s="119" customFormat="1" ht="12.5" x14ac:dyDescent="0.25">
      <c r="O132" s="154"/>
      <c r="P132" s="154"/>
      <c r="AB132" s="154"/>
      <c r="AC132" s="154"/>
    </row>
    <row r="133" spans="15:29" s="119" customFormat="1" ht="12.5" x14ac:dyDescent="0.25">
      <c r="O133" s="154"/>
      <c r="P133" s="154"/>
      <c r="AB133" s="154"/>
      <c r="AC133" s="154"/>
    </row>
    <row r="134" spans="15:29" s="119" customFormat="1" ht="12.5" x14ac:dyDescent="0.25">
      <c r="O134" s="154"/>
      <c r="P134" s="154"/>
      <c r="AB134" s="154"/>
      <c r="AC134" s="154"/>
    </row>
    <row r="135" spans="15:29" s="119" customFormat="1" ht="12.5" x14ac:dyDescent="0.25">
      <c r="O135" s="154"/>
      <c r="P135" s="154"/>
      <c r="AB135" s="154"/>
      <c r="AC135" s="154"/>
    </row>
  </sheetData>
  <mergeCells count="2">
    <mergeCell ref="D24:H24"/>
    <mergeCell ref="J24:M24"/>
  </mergeCells>
  <conditionalFormatting sqref="D36:E95 I36:J95">
    <cfRule type="expression" dxfId="17" priority="18" stopIfTrue="1">
      <formula>ISNA(D36)</formula>
    </cfRule>
  </conditionalFormatting>
  <hyperlinks>
    <hyperlink ref="A3" location="Contents!A1" display="Return to Contents" xr:uid="{00000000-0004-0000-0C00-000000000000}"/>
  </hyperlinks>
  <pageMargins left="0.7" right="0.7" top="0.75" bottom="0.75" header="0.3" footer="0.3"/>
  <pageSetup orientation="landscape" verticalDpi="599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C122"/>
  <sheetViews>
    <sheetView workbookViewId="0"/>
  </sheetViews>
  <sheetFormatPr defaultColWidth="9.1796875" defaultRowHeight="14.5" x14ac:dyDescent="0.35"/>
  <cols>
    <col min="1" max="1" width="7.1796875" style="107" customWidth="1"/>
    <col min="2" max="2" width="9.1796875" style="107"/>
    <col min="3" max="3" width="14.81640625" style="107" customWidth="1"/>
    <col min="4" max="14" width="9.1796875" style="107"/>
    <col min="15" max="16" width="9.1796875" style="108"/>
    <col min="17" max="17" width="19.54296875" style="107" customWidth="1"/>
    <col min="18" max="18" width="12" style="107" customWidth="1"/>
    <col min="19" max="27" width="9.1796875" style="107"/>
    <col min="28" max="29" width="9.1796875" style="108"/>
    <col min="30" max="16384" width="9.1796875" style="107"/>
  </cols>
  <sheetData>
    <row r="1" spans="1:18" x14ac:dyDescent="0.35">
      <c r="L1" s="120"/>
    </row>
    <row r="2" spans="1:18" ht="15.5" x14ac:dyDescent="0.35">
      <c r="A2" s="31" t="s">
        <v>644</v>
      </c>
      <c r="L2" s="120"/>
    </row>
    <row r="3" spans="1:18" x14ac:dyDescent="0.35">
      <c r="A3" s="16" t="s">
        <v>16</v>
      </c>
      <c r="R3" s="112"/>
    </row>
    <row r="4" spans="1:18" x14ac:dyDescent="0.35">
      <c r="A4" s="253"/>
      <c r="B4" s="254"/>
      <c r="C4" s="254"/>
      <c r="D4" s="254"/>
      <c r="E4" s="254"/>
      <c r="F4" s="254"/>
      <c r="G4" s="254"/>
      <c r="H4" s="254"/>
      <c r="I4" s="254"/>
      <c r="J4" s="254"/>
      <c r="R4" s="112"/>
    </row>
    <row r="5" spans="1:18" x14ac:dyDescent="0.35">
      <c r="A5" s="253"/>
      <c r="B5" s="254"/>
      <c r="C5" s="254"/>
      <c r="D5" s="254"/>
      <c r="E5" s="254"/>
      <c r="F5" s="254"/>
      <c r="G5" s="254"/>
      <c r="H5" s="254"/>
      <c r="I5" s="254"/>
      <c r="J5" s="254"/>
      <c r="Q5" s="142" t="s">
        <v>343</v>
      </c>
      <c r="R5" s="143"/>
    </row>
    <row r="6" spans="1:18" x14ac:dyDescent="0.35">
      <c r="A6" s="254"/>
      <c r="B6" s="254"/>
      <c r="C6" s="254"/>
      <c r="D6" s="254"/>
      <c r="E6" s="254"/>
      <c r="F6" s="254"/>
      <c r="G6" s="254"/>
      <c r="H6" s="254"/>
      <c r="I6" s="254"/>
      <c r="J6" s="254"/>
      <c r="Q6" s="257" t="s">
        <v>279</v>
      </c>
      <c r="R6" s="228" t="s">
        <v>278</v>
      </c>
    </row>
    <row r="7" spans="1:18" x14ac:dyDescent="0.35">
      <c r="A7" s="254"/>
      <c r="B7" s="254"/>
      <c r="C7" s="254"/>
      <c r="D7" s="254"/>
      <c r="E7" s="254"/>
      <c r="F7" s="254"/>
      <c r="G7" s="254"/>
      <c r="H7" s="254"/>
      <c r="I7" s="254"/>
      <c r="J7" s="254"/>
      <c r="Q7" s="258" t="s">
        <v>280</v>
      </c>
      <c r="R7" s="186" t="s">
        <v>286</v>
      </c>
    </row>
    <row r="8" spans="1:18" x14ac:dyDescent="0.35">
      <c r="A8" s="254"/>
      <c r="B8" s="254"/>
      <c r="C8" s="254"/>
      <c r="D8" s="254"/>
      <c r="E8" s="254"/>
      <c r="F8" s="254"/>
      <c r="G8" s="254"/>
      <c r="H8" s="254"/>
      <c r="I8" s="254"/>
      <c r="J8" s="254"/>
      <c r="Q8" s="259" t="s">
        <v>420</v>
      </c>
      <c r="R8" s="229" t="s">
        <v>285</v>
      </c>
    </row>
    <row r="9" spans="1:18" x14ac:dyDescent="0.35">
      <c r="A9" s="254"/>
      <c r="B9" s="254"/>
      <c r="C9" s="254"/>
      <c r="D9" s="254"/>
      <c r="E9" s="254"/>
      <c r="F9" s="254"/>
      <c r="G9" s="254"/>
      <c r="H9" s="254"/>
      <c r="I9" s="254"/>
      <c r="J9" s="254"/>
    </row>
    <row r="10" spans="1:18" x14ac:dyDescent="0.35">
      <c r="A10" s="254"/>
      <c r="B10" s="254"/>
      <c r="C10" s="254"/>
      <c r="D10" s="254"/>
      <c r="E10" s="254"/>
      <c r="F10" s="254"/>
      <c r="G10" s="254"/>
      <c r="H10" s="254"/>
      <c r="I10" s="254"/>
      <c r="J10" s="254"/>
    </row>
    <row r="11" spans="1:18" x14ac:dyDescent="0.35">
      <c r="A11" s="254"/>
      <c r="B11" s="254"/>
      <c r="C11" s="254"/>
      <c r="D11" s="254"/>
      <c r="E11" s="254"/>
      <c r="F11" s="254"/>
      <c r="G11" s="254"/>
      <c r="H11" s="254"/>
      <c r="I11" s="254"/>
      <c r="J11" s="254"/>
    </row>
    <row r="12" spans="1:18" x14ac:dyDescent="0.35">
      <c r="A12" s="254"/>
      <c r="B12" s="254"/>
      <c r="C12" s="254"/>
      <c r="D12" s="254"/>
      <c r="E12" s="254"/>
      <c r="F12" s="254"/>
      <c r="G12" s="254"/>
      <c r="H12" s="254"/>
      <c r="I12" s="254"/>
      <c r="J12" s="254"/>
    </row>
    <row r="13" spans="1:18" x14ac:dyDescent="0.35">
      <c r="A13" s="254"/>
      <c r="B13" s="254"/>
      <c r="C13" s="254"/>
      <c r="D13" s="254"/>
      <c r="E13" s="254"/>
      <c r="F13" s="254"/>
      <c r="G13" s="254"/>
      <c r="H13" s="254"/>
      <c r="I13" s="254"/>
      <c r="J13" s="254"/>
    </row>
    <row r="14" spans="1:18" x14ac:dyDescent="0.35">
      <c r="A14" s="254"/>
      <c r="B14" s="254"/>
      <c r="C14" s="254"/>
      <c r="D14" s="254"/>
      <c r="E14" s="254"/>
      <c r="F14" s="254"/>
      <c r="G14" s="254"/>
      <c r="H14" s="254"/>
      <c r="I14" s="254"/>
      <c r="J14" s="254"/>
    </row>
    <row r="15" spans="1:18" x14ac:dyDescent="0.35">
      <c r="A15" s="254"/>
      <c r="B15" s="254"/>
      <c r="C15" s="254"/>
      <c r="D15" s="254"/>
      <c r="E15" s="254"/>
      <c r="F15" s="254"/>
      <c r="G15" s="254"/>
      <c r="H15" s="254"/>
      <c r="I15" s="254"/>
      <c r="J15" s="254"/>
    </row>
    <row r="16" spans="1:18" x14ac:dyDescent="0.35">
      <c r="A16" s="254"/>
      <c r="B16" s="254"/>
      <c r="C16" s="254"/>
      <c r="D16" s="254"/>
      <c r="E16" s="254"/>
      <c r="F16" s="254"/>
      <c r="G16" s="254"/>
      <c r="H16" s="254"/>
      <c r="I16" s="254"/>
      <c r="J16" s="254"/>
    </row>
    <row r="17" spans="1:29" x14ac:dyDescent="0.35">
      <c r="A17" s="254"/>
      <c r="B17" s="254"/>
      <c r="C17" s="254"/>
      <c r="D17" s="254"/>
      <c r="E17" s="254"/>
      <c r="F17" s="254"/>
      <c r="G17" s="254"/>
      <c r="H17" s="254"/>
      <c r="I17" s="254"/>
      <c r="J17" s="254"/>
    </row>
    <row r="18" spans="1:29" x14ac:dyDescent="0.35">
      <c r="A18" s="254"/>
      <c r="B18" s="254"/>
      <c r="C18" s="254"/>
      <c r="D18" s="254"/>
      <c r="E18" s="254"/>
      <c r="F18" s="254"/>
      <c r="G18" s="254"/>
      <c r="H18" s="254"/>
      <c r="I18" s="254"/>
      <c r="J18" s="254"/>
    </row>
    <row r="19" spans="1:29" x14ac:dyDescent="0.35">
      <c r="A19" s="254"/>
      <c r="B19" s="254"/>
      <c r="C19" s="254"/>
      <c r="D19" s="254"/>
      <c r="E19" s="254"/>
      <c r="F19" s="254"/>
      <c r="G19" s="254"/>
      <c r="H19" s="254"/>
      <c r="I19" s="254"/>
      <c r="J19" s="254"/>
    </row>
    <row r="20" spans="1:29" x14ac:dyDescent="0.35">
      <c r="A20" s="254"/>
      <c r="B20" s="254"/>
      <c r="C20" s="254"/>
      <c r="D20" s="254"/>
      <c r="E20" s="254"/>
      <c r="F20" s="254"/>
      <c r="G20" s="254"/>
      <c r="H20" s="254"/>
      <c r="I20" s="254"/>
      <c r="J20" s="254"/>
    </row>
    <row r="21" spans="1:29" x14ac:dyDescent="0.35">
      <c r="A21" s="254"/>
      <c r="B21" s="254"/>
      <c r="C21" s="254"/>
      <c r="D21" s="254"/>
      <c r="E21" s="254"/>
      <c r="F21" s="254"/>
      <c r="G21" s="254"/>
      <c r="H21" s="254"/>
      <c r="I21" s="254"/>
      <c r="J21" s="254"/>
    </row>
    <row r="22" spans="1:29" x14ac:dyDescent="0.35">
      <c r="A22" s="254"/>
      <c r="B22" s="254"/>
      <c r="C22" s="254"/>
      <c r="D22" s="254"/>
      <c r="E22" s="254"/>
      <c r="F22" s="254"/>
      <c r="G22" s="254"/>
      <c r="H22" s="254"/>
      <c r="I22" s="254"/>
      <c r="J22" s="254"/>
    </row>
    <row r="24" spans="1:29" s="328" customFormat="1" ht="14" x14ac:dyDescent="0.3">
      <c r="B24" s="21"/>
      <c r="C24" s="21"/>
      <c r="D24" s="477" t="s">
        <v>48</v>
      </c>
      <c r="E24" s="477"/>
      <c r="F24" s="477"/>
      <c r="G24" s="477"/>
      <c r="H24" s="477"/>
      <c r="I24" s="23"/>
      <c r="J24" s="477" t="s">
        <v>284</v>
      </c>
      <c r="K24" s="477"/>
      <c r="L24" s="477"/>
      <c r="M24" s="477"/>
      <c r="O24" s="154"/>
      <c r="P24" s="154"/>
      <c r="AB24" s="154"/>
      <c r="AC24" s="154"/>
    </row>
    <row r="25" spans="1:29" s="328" customFormat="1" ht="14" x14ac:dyDescent="0.3">
      <c r="B25" s="60"/>
      <c r="C25" s="60"/>
      <c r="D25" s="65">
        <v>2020</v>
      </c>
      <c r="E25" s="65">
        <v>2021</v>
      </c>
      <c r="F25" s="65">
        <v>2022</v>
      </c>
      <c r="G25" s="65">
        <v>2023</v>
      </c>
      <c r="H25" s="65">
        <v>2024</v>
      </c>
      <c r="I25" s="25"/>
      <c r="J25" s="65">
        <v>2021</v>
      </c>
      <c r="K25" s="65">
        <v>2022</v>
      </c>
      <c r="L25" s="65">
        <v>2023</v>
      </c>
      <c r="M25" s="65">
        <v>2024</v>
      </c>
      <c r="O25" s="154"/>
      <c r="P25" s="154"/>
      <c r="AB25" s="154"/>
      <c r="AC25" s="154"/>
    </row>
    <row r="26" spans="1:29" s="328" customFormat="1" ht="14" x14ac:dyDescent="0.3">
      <c r="C26" s="21" t="s">
        <v>279</v>
      </c>
      <c r="D26" s="321">
        <v>0.99258155230952383</v>
      </c>
      <c r="E26" s="321">
        <v>1.6878833895714285</v>
      </c>
      <c r="F26" s="321">
        <v>2.4033992095238097</v>
      </c>
      <c r="G26" s="321">
        <v>2.0108871882142858</v>
      </c>
      <c r="H26" s="321">
        <v>2.1004140786666667</v>
      </c>
      <c r="I26" s="322"/>
      <c r="J26" s="20">
        <f t="shared" ref="J26:M30" si="0">E26-D26</f>
        <v>0.69530183726190464</v>
      </c>
      <c r="K26" s="20">
        <f t="shared" si="0"/>
        <v>0.71551581995238123</v>
      </c>
      <c r="L26" s="20">
        <f t="shared" si="0"/>
        <v>-0.3925120213095239</v>
      </c>
      <c r="M26" s="20">
        <f t="shared" si="0"/>
        <v>8.9526890452380936E-2</v>
      </c>
      <c r="O26" s="154"/>
      <c r="P26" s="154"/>
      <c r="AB26" s="154"/>
      <c r="AC26" s="154"/>
    </row>
    <row r="27" spans="1:29" s="328" customFormat="1" ht="14" x14ac:dyDescent="0.3">
      <c r="C27" s="21" t="s">
        <v>282</v>
      </c>
      <c r="D27" s="321">
        <f>+D29-D26</f>
        <v>0.30000813289047623</v>
      </c>
      <c r="E27" s="321">
        <f>+E29-E26</f>
        <v>0.42545094002857176</v>
      </c>
      <c r="F27" s="321">
        <f>+F29-F26</f>
        <v>1.2005125238761907</v>
      </c>
      <c r="G27" s="321">
        <f>+G29-G26</f>
        <v>0.93626856888571419</v>
      </c>
      <c r="H27" s="321">
        <f>+H29-H26</f>
        <v>0.68685590403333352</v>
      </c>
      <c r="I27" s="322"/>
      <c r="J27" s="20">
        <f t="shared" si="0"/>
        <v>0.12544280713809552</v>
      </c>
      <c r="K27" s="20">
        <f t="shared" si="0"/>
        <v>0.77506158384761892</v>
      </c>
      <c r="L27" s="20">
        <f t="shared" si="0"/>
        <v>-0.26424395499047648</v>
      </c>
      <c r="M27" s="20">
        <f t="shared" si="0"/>
        <v>-0.24941266485238067</v>
      </c>
      <c r="O27" s="154"/>
      <c r="P27" s="154"/>
      <c r="AB27" s="154"/>
      <c r="AC27" s="154"/>
    </row>
    <row r="28" spans="1:29" s="328" customFormat="1" ht="14" x14ac:dyDescent="0.3">
      <c r="C28" s="123" t="s">
        <v>283</v>
      </c>
      <c r="D28" s="323">
        <f>+D30-D29</f>
        <v>1.2628720465999999</v>
      </c>
      <c r="E28" s="323">
        <f>+E30-E29</f>
        <v>1.1760945672999998</v>
      </c>
      <c r="F28" s="323">
        <f>+F30-F29</f>
        <v>1.4108845607999996</v>
      </c>
      <c r="G28" s="323">
        <f>+G30-G29</f>
        <v>1.3639705853999997</v>
      </c>
      <c r="H28" s="323">
        <f>+H30-H29</f>
        <v>1.2835245131000002</v>
      </c>
      <c r="I28" s="324"/>
      <c r="J28" s="325">
        <f t="shared" si="0"/>
        <v>-8.6777479300000016E-2</v>
      </c>
      <c r="K28" s="325">
        <f t="shared" si="0"/>
        <v>0.23478999349999974</v>
      </c>
      <c r="L28" s="325">
        <f t="shared" si="0"/>
        <v>-4.6913975399999863E-2</v>
      </c>
      <c r="M28" s="325">
        <f t="shared" si="0"/>
        <v>-8.044607229999956E-2</v>
      </c>
      <c r="O28" s="154"/>
      <c r="P28" s="154"/>
      <c r="AB28" s="154"/>
      <c r="AC28" s="154"/>
    </row>
    <row r="29" spans="1:29" s="328" customFormat="1" ht="14" x14ac:dyDescent="0.3">
      <c r="C29" s="21" t="s">
        <v>433</v>
      </c>
      <c r="D29" s="321">
        <v>1.2925896852000001</v>
      </c>
      <c r="E29" s="321">
        <v>2.1133343296000002</v>
      </c>
      <c r="F29" s="321">
        <v>3.6039117334000004</v>
      </c>
      <c r="G29" s="321">
        <v>2.9471557571</v>
      </c>
      <c r="H29" s="321">
        <v>2.7872699827000003</v>
      </c>
      <c r="I29" s="322"/>
      <c r="J29" s="20">
        <f t="shared" si="0"/>
        <v>0.82074464440000017</v>
      </c>
      <c r="K29" s="20">
        <f t="shared" si="0"/>
        <v>1.4905774038000001</v>
      </c>
      <c r="L29" s="20">
        <f t="shared" si="0"/>
        <v>-0.65675597630000038</v>
      </c>
      <c r="M29" s="20">
        <f t="shared" si="0"/>
        <v>-0.15988577439999974</v>
      </c>
      <c r="O29" s="154"/>
      <c r="P29" s="154"/>
      <c r="AB29" s="154"/>
      <c r="AC29" s="154"/>
    </row>
    <row r="30" spans="1:29" s="328" customFormat="1" ht="14" x14ac:dyDescent="0.3">
      <c r="B30" s="412"/>
      <c r="C30" s="123" t="s">
        <v>420</v>
      </c>
      <c r="D30" s="411">
        <v>2.5554617317999999</v>
      </c>
      <c r="E30" s="411">
        <v>3.2894288969000001</v>
      </c>
      <c r="F30" s="411">
        <v>5.0147962941999999</v>
      </c>
      <c r="G30" s="411">
        <v>4.3111263424999997</v>
      </c>
      <c r="H30" s="411">
        <v>4.0707944958000004</v>
      </c>
      <c r="I30" s="327"/>
      <c r="J30" s="50">
        <f t="shared" si="0"/>
        <v>0.73396716510000015</v>
      </c>
      <c r="K30" s="50">
        <f t="shared" si="0"/>
        <v>1.7253673972999999</v>
      </c>
      <c r="L30" s="50">
        <f t="shared" si="0"/>
        <v>-0.70366995170000024</v>
      </c>
      <c r="M30" s="50">
        <f t="shared" si="0"/>
        <v>-0.2403318466999993</v>
      </c>
      <c r="O30" s="154"/>
      <c r="P30" s="154"/>
      <c r="AB30" s="154"/>
      <c r="AC30" s="154"/>
    </row>
    <row r="31" spans="1:29" s="328" customFormat="1" ht="14" x14ac:dyDescent="0.3">
      <c r="B31" s="21"/>
      <c r="C31" s="57"/>
      <c r="D31" s="321"/>
      <c r="E31" s="321"/>
      <c r="F31" s="321"/>
      <c r="G31" s="321"/>
      <c r="H31" s="321"/>
      <c r="I31" s="21"/>
      <c r="J31" s="20">
        <f>+SUM(J26:J28)</f>
        <v>0.73396716510000015</v>
      </c>
      <c r="K31" s="20">
        <f>+SUM(K26:K28)</f>
        <v>1.7253673972999999</v>
      </c>
      <c r="L31" s="20">
        <f>+SUM(L26:L28)</f>
        <v>-0.70366995170000024</v>
      </c>
      <c r="M31" s="20">
        <f>+SUM(M26:M28)</f>
        <v>-0.2403318466999993</v>
      </c>
      <c r="O31" s="154"/>
      <c r="P31" s="154"/>
      <c r="AB31" s="154"/>
      <c r="AC31" s="154"/>
    </row>
    <row r="32" spans="1:29" s="328" customFormat="1" ht="14" x14ac:dyDescent="0.3">
      <c r="B32" s="278" t="s">
        <v>679</v>
      </c>
      <c r="C32" s="21"/>
      <c r="D32" s="21"/>
      <c r="E32" s="57"/>
      <c r="F32" s="21"/>
      <c r="G32" s="21"/>
      <c r="H32" s="21"/>
      <c r="I32" s="21"/>
      <c r="J32" s="57"/>
      <c r="K32" s="339"/>
      <c r="L32" s="339"/>
      <c r="M32" s="339"/>
      <c r="O32" s="154"/>
      <c r="P32" s="154"/>
      <c r="AB32" s="154"/>
      <c r="AC32" s="154"/>
    </row>
    <row r="33" spans="2:29" s="328" customFormat="1" ht="14" x14ac:dyDescent="0.3">
      <c r="O33" s="154"/>
      <c r="P33" s="154"/>
      <c r="AB33" s="154"/>
      <c r="AC33" s="154"/>
    </row>
    <row r="34" spans="2:29" s="328" customFormat="1" ht="14" x14ac:dyDescent="0.3">
      <c r="O34" s="154"/>
      <c r="P34" s="154"/>
      <c r="AB34" s="154"/>
      <c r="AC34" s="154"/>
    </row>
    <row r="35" spans="2:29" s="328" customFormat="1" ht="14" x14ac:dyDescent="0.3">
      <c r="D35" s="189" t="s">
        <v>495</v>
      </c>
      <c r="E35" s="119" t="s">
        <v>445</v>
      </c>
      <c r="F35" s="119" t="s">
        <v>496</v>
      </c>
      <c r="G35" s="119" t="s">
        <v>457</v>
      </c>
      <c r="H35" s="119"/>
      <c r="I35" s="189" t="s">
        <v>491</v>
      </c>
      <c r="J35" s="119" t="s">
        <v>446</v>
      </c>
      <c r="K35" s="119" t="s">
        <v>492</v>
      </c>
      <c r="L35" s="119" t="s">
        <v>457</v>
      </c>
      <c r="O35" s="154"/>
      <c r="P35" s="154"/>
      <c r="AB35" s="154"/>
      <c r="AC35" s="154"/>
    </row>
    <row r="36" spans="2:29" s="328" customFormat="1" x14ac:dyDescent="0.35">
      <c r="B36" s="413">
        <f t="shared" ref="B36:B87" si="1">YEAR(C36)</f>
        <v>2020</v>
      </c>
      <c r="C36" s="414">
        <v>43831</v>
      </c>
      <c r="D36" s="415">
        <v>3.0474999999999999</v>
      </c>
      <c r="E36" s="416" t="e">
        <v>#N/A</v>
      </c>
      <c r="F36" s="417"/>
      <c r="G36" s="417">
        <v>3.0474999999999999</v>
      </c>
      <c r="H36" s="418"/>
      <c r="I36" s="415">
        <v>1.5154761904761904</v>
      </c>
      <c r="J36" s="416" t="e">
        <v>#N/A</v>
      </c>
      <c r="K36" s="417"/>
      <c r="L36" s="417">
        <v>1.5154761904761904</v>
      </c>
      <c r="M36" s="330"/>
      <c r="O36" s="154"/>
      <c r="P36" s="154"/>
      <c r="AB36" s="154"/>
      <c r="AC36" s="154"/>
    </row>
    <row r="37" spans="2:29" s="328" customFormat="1" x14ac:dyDescent="0.35">
      <c r="B37" s="413">
        <f t="shared" si="1"/>
        <v>2020</v>
      </c>
      <c r="C37" s="414">
        <v>43862</v>
      </c>
      <c r="D37" s="415">
        <v>2.9095</v>
      </c>
      <c r="E37" s="416" t="e">
        <v>#N/A</v>
      </c>
      <c r="F37" s="417">
        <f t="shared" ref="F37:F46" si="2">AVERAGEIF($B$36:$B$95,B37,$G$36:$G$95)</f>
        <v>2.5550875</v>
      </c>
      <c r="G37" s="417">
        <v>2.9095</v>
      </c>
      <c r="H37" s="418"/>
      <c r="I37" s="415">
        <v>1.3252380952380951</v>
      </c>
      <c r="J37" s="416" t="e">
        <v>#N/A</v>
      </c>
      <c r="K37" s="417">
        <f>AVERAGEIF($B$36:$B$95,B37,$L$36:$L$95)</f>
        <v>0.99426587301587299</v>
      </c>
      <c r="L37" s="417">
        <v>1.3252380952380951</v>
      </c>
      <c r="M37" s="330"/>
      <c r="O37" s="154"/>
      <c r="P37" s="154"/>
      <c r="AB37" s="154"/>
      <c r="AC37" s="154"/>
    </row>
    <row r="38" spans="2:29" s="328" customFormat="1" x14ac:dyDescent="0.35">
      <c r="B38" s="413">
        <f t="shared" si="1"/>
        <v>2020</v>
      </c>
      <c r="C38" s="414">
        <v>43891</v>
      </c>
      <c r="D38" s="415">
        <v>2.7286000000000001</v>
      </c>
      <c r="E38" s="416" t="e">
        <v>#N/A</v>
      </c>
      <c r="F38" s="417">
        <f t="shared" si="2"/>
        <v>2.5550875</v>
      </c>
      <c r="G38" s="417">
        <v>2.7286000000000001</v>
      </c>
      <c r="H38" s="418"/>
      <c r="I38" s="415">
        <v>0.76214285714285712</v>
      </c>
      <c r="J38" s="416" t="e">
        <v>#N/A</v>
      </c>
      <c r="K38" s="417">
        <f t="shared" ref="K38:K46" si="3">AVERAGEIF($B$36:$B$95,B38,$L$36:$L$95)</f>
        <v>0.99426587301587299</v>
      </c>
      <c r="L38" s="417">
        <v>0.76214285714285712</v>
      </c>
      <c r="M38" s="330"/>
      <c r="O38" s="154"/>
      <c r="P38" s="154"/>
      <c r="AB38" s="154"/>
      <c r="AC38" s="154"/>
    </row>
    <row r="39" spans="2:29" s="328" customFormat="1" x14ac:dyDescent="0.35">
      <c r="B39" s="413">
        <f t="shared" si="1"/>
        <v>2020</v>
      </c>
      <c r="C39" s="414">
        <v>43922</v>
      </c>
      <c r="D39" s="415">
        <v>2.4930000000000003</v>
      </c>
      <c r="E39" s="416" t="e">
        <v>#N/A</v>
      </c>
      <c r="F39" s="417">
        <f t="shared" si="2"/>
        <v>2.5550875</v>
      </c>
      <c r="G39" s="417">
        <v>2.4930000000000003</v>
      </c>
      <c r="H39" s="418"/>
      <c r="I39" s="415">
        <v>0.43761904761904757</v>
      </c>
      <c r="J39" s="416" t="e">
        <v>#N/A</v>
      </c>
      <c r="K39" s="417">
        <f t="shared" si="3"/>
        <v>0.99426587301587299</v>
      </c>
      <c r="L39" s="417">
        <v>0.43761904761904757</v>
      </c>
      <c r="M39" s="330"/>
      <c r="O39" s="154"/>
      <c r="P39" s="154"/>
      <c r="AB39" s="154"/>
      <c r="AC39" s="154"/>
    </row>
    <row r="40" spans="2:29" s="328" customFormat="1" x14ac:dyDescent="0.35">
      <c r="B40" s="413">
        <f t="shared" si="1"/>
        <v>2020</v>
      </c>
      <c r="C40" s="414">
        <v>43952</v>
      </c>
      <c r="D40" s="415">
        <v>2.3922499999999998</v>
      </c>
      <c r="E40" s="416" t="e">
        <v>#N/A</v>
      </c>
      <c r="F40" s="417">
        <f t="shared" si="2"/>
        <v>2.5550875</v>
      </c>
      <c r="G40" s="417">
        <v>2.3922499999999998</v>
      </c>
      <c r="H40" s="418"/>
      <c r="I40" s="415">
        <v>0.69952380952380955</v>
      </c>
      <c r="J40" s="416" t="e">
        <v>#N/A</v>
      </c>
      <c r="K40" s="417">
        <f t="shared" si="3"/>
        <v>0.99426587301587299</v>
      </c>
      <c r="L40" s="417">
        <v>0.69952380952380955</v>
      </c>
      <c r="M40" s="330"/>
      <c r="O40" s="154"/>
      <c r="P40" s="154"/>
      <c r="AB40" s="154"/>
      <c r="AC40" s="154"/>
    </row>
    <row r="41" spans="2:29" s="328" customFormat="1" x14ac:dyDescent="0.35">
      <c r="B41" s="413">
        <f t="shared" si="1"/>
        <v>2020</v>
      </c>
      <c r="C41" s="414">
        <v>43983</v>
      </c>
      <c r="D41" s="415">
        <v>2.4079999999999999</v>
      </c>
      <c r="E41" s="416" t="e">
        <v>#N/A</v>
      </c>
      <c r="F41" s="417">
        <f t="shared" si="2"/>
        <v>2.5550875</v>
      </c>
      <c r="G41" s="417">
        <v>2.4079999999999999</v>
      </c>
      <c r="H41" s="418"/>
      <c r="I41" s="415">
        <v>0.95880952380952389</v>
      </c>
      <c r="J41" s="416" t="e">
        <v>#N/A</v>
      </c>
      <c r="K41" s="417">
        <f t="shared" si="3"/>
        <v>0.99426587301587299</v>
      </c>
      <c r="L41" s="417">
        <v>0.95880952380952389</v>
      </c>
      <c r="M41" s="330"/>
      <c r="O41" s="154"/>
      <c r="P41" s="154"/>
      <c r="AB41" s="154"/>
      <c r="AC41" s="154"/>
    </row>
    <row r="42" spans="2:29" s="328" customFormat="1" x14ac:dyDescent="0.35">
      <c r="B42" s="413">
        <f t="shared" si="1"/>
        <v>2020</v>
      </c>
      <c r="C42" s="414">
        <v>44013</v>
      </c>
      <c r="D42" s="415">
        <v>2.4337499999999999</v>
      </c>
      <c r="E42" s="416" t="e">
        <v>#N/A</v>
      </c>
      <c r="F42" s="417">
        <f t="shared" si="2"/>
        <v>2.5550875</v>
      </c>
      <c r="G42" s="417">
        <v>2.4337499999999999</v>
      </c>
      <c r="H42" s="418"/>
      <c r="I42" s="415">
        <v>1.0295238095238095</v>
      </c>
      <c r="J42" s="416" t="e">
        <v>#N/A</v>
      </c>
      <c r="K42" s="417">
        <f t="shared" si="3"/>
        <v>0.99426587301587299</v>
      </c>
      <c r="L42" s="417">
        <v>1.0295238095238095</v>
      </c>
      <c r="M42" s="330"/>
      <c r="O42" s="154"/>
      <c r="P42" s="154"/>
      <c r="AB42" s="154"/>
      <c r="AC42" s="154"/>
    </row>
    <row r="43" spans="2:29" s="328" customFormat="1" x14ac:dyDescent="0.35">
      <c r="B43" s="413">
        <f t="shared" si="1"/>
        <v>2020</v>
      </c>
      <c r="C43" s="414">
        <v>44044</v>
      </c>
      <c r="D43" s="415">
        <v>2.4291999999999998</v>
      </c>
      <c r="E43" s="416" t="e">
        <v>#N/A</v>
      </c>
      <c r="F43" s="417">
        <f t="shared" si="2"/>
        <v>2.5550875</v>
      </c>
      <c r="G43" s="417">
        <v>2.4291999999999998</v>
      </c>
      <c r="H43" s="418"/>
      <c r="I43" s="415">
        <v>1.0652380952380953</v>
      </c>
      <c r="J43" s="416" t="e">
        <v>#N/A</v>
      </c>
      <c r="K43" s="417">
        <f t="shared" si="3"/>
        <v>0.99426587301587299</v>
      </c>
      <c r="L43" s="417">
        <v>1.0652380952380953</v>
      </c>
      <c r="M43" s="330"/>
      <c r="O43" s="154"/>
      <c r="P43" s="154"/>
      <c r="AB43" s="154"/>
      <c r="AC43" s="154"/>
    </row>
    <row r="44" spans="2:29" s="328" customFormat="1" x14ac:dyDescent="0.35">
      <c r="B44" s="413">
        <f t="shared" si="1"/>
        <v>2020</v>
      </c>
      <c r="C44" s="414">
        <v>44075</v>
      </c>
      <c r="D44" s="415">
        <v>2.4137499999999998</v>
      </c>
      <c r="E44" s="416" t="e">
        <v>#N/A</v>
      </c>
      <c r="F44" s="417">
        <f t="shared" si="2"/>
        <v>2.5550875</v>
      </c>
      <c r="G44" s="417">
        <v>2.4137499999999998</v>
      </c>
      <c r="H44" s="418"/>
      <c r="I44" s="415">
        <v>0.97404761904761894</v>
      </c>
      <c r="J44" s="416" t="e">
        <v>#N/A</v>
      </c>
      <c r="K44" s="417">
        <f t="shared" si="3"/>
        <v>0.99426587301587299</v>
      </c>
      <c r="L44" s="417">
        <v>0.97404761904761894</v>
      </c>
      <c r="M44" s="330"/>
      <c r="O44" s="154"/>
      <c r="P44" s="154"/>
      <c r="AB44" s="154"/>
      <c r="AC44" s="154"/>
    </row>
    <row r="45" spans="2:29" s="328" customFormat="1" x14ac:dyDescent="0.35">
      <c r="B45" s="413">
        <f t="shared" si="1"/>
        <v>2020</v>
      </c>
      <c r="C45" s="414">
        <v>44105</v>
      </c>
      <c r="D45" s="415">
        <v>2.3887499999999999</v>
      </c>
      <c r="E45" s="416" t="e">
        <v>#N/A</v>
      </c>
      <c r="F45" s="417">
        <f t="shared" si="2"/>
        <v>2.5550875</v>
      </c>
      <c r="G45" s="417">
        <v>2.3887499999999999</v>
      </c>
      <c r="H45" s="418"/>
      <c r="I45" s="415">
        <v>0.95690476190476181</v>
      </c>
      <c r="J45" s="416" t="e">
        <v>#N/A</v>
      </c>
      <c r="K45" s="417">
        <f t="shared" si="3"/>
        <v>0.99426587301587299</v>
      </c>
      <c r="L45" s="417">
        <v>0.95690476190476181</v>
      </c>
      <c r="M45" s="330"/>
      <c r="O45" s="154"/>
      <c r="P45" s="154"/>
      <c r="AB45" s="154"/>
      <c r="AC45" s="154"/>
    </row>
    <row r="46" spans="2:29" s="328" customFormat="1" x14ac:dyDescent="0.35">
      <c r="B46" s="413">
        <f t="shared" si="1"/>
        <v>2020</v>
      </c>
      <c r="C46" s="414">
        <v>44136</v>
      </c>
      <c r="D46" s="415">
        <v>2.4319999999999999</v>
      </c>
      <c r="E46" s="416" t="e">
        <v>#N/A</v>
      </c>
      <c r="F46" s="417">
        <f t="shared" si="2"/>
        <v>2.5550875</v>
      </c>
      <c r="G46" s="417">
        <v>2.4319999999999999</v>
      </c>
      <c r="H46" s="418"/>
      <c r="I46" s="415">
        <v>1.0164285714285715</v>
      </c>
      <c r="J46" s="416" t="e">
        <v>#N/A</v>
      </c>
      <c r="K46" s="417">
        <f t="shared" si="3"/>
        <v>0.99426587301587299</v>
      </c>
      <c r="L46" s="417">
        <v>1.0164285714285715</v>
      </c>
      <c r="M46" s="330"/>
      <c r="O46" s="154"/>
      <c r="P46" s="154"/>
      <c r="AB46" s="154"/>
      <c r="AC46" s="154"/>
    </row>
    <row r="47" spans="2:29" s="328" customFormat="1" x14ac:dyDescent="0.35">
      <c r="B47" s="413">
        <f t="shared" si="1"/>
        <v>2020</v>
      </c>
      <c r="C47" s="414">
        <v>44166</v>
      </c>
      <c r="D47" s="415">
        <v>2.5847500000000001</v>
      </c>
      <c r="E47" s="416" t="e">
        <v>#N/A</v>
      </c>
      <c r="F47" s="417"/>
      <c r="G47" s="417">
        <v>2.5847500000000001</v>
      </c>
      <c r="H47" s="418"/>
      <c r="I47" s="415">
        <v>1.1902380952380953</v>
      </c>
      <c r="J47" s="416" t="e">
        <v>#N/A</v>
      </c>
      <c r="K47" s="417"/>
      <c r="L47" s="417">
        <v>1.1902380952380953</v>
      </c>
      <c r="M47" s="330"/>
      <c r="O47" s="154"/>
      <c r="P47" s="154"/>
      <c r="AB47" s="154"/>
      <c r="AC47" s="154"/>
    </row>
    <row r="48" spans="2:29" s="328" customFormat="1" x14ac:dyDescent="0.35">
      <c r="B48" s="413">
        <f t="shared" si="1"/>
        <v>2021</v>
      </c>
      <c r="C48" s="414">
        <v>44197</v>
      </c>
      <c r="D48" s="415">
        <v>2.6805000000000003</v>
      </c>
      <c r="E48" s="416" t="e">
        <v>#N/A</v>
      </c>
      <c r="F48" s="417"/>
      <c r="G48" s="417">
        <v>2.6805000000000003</v>
      </c>
      <c r="H48" s="418"/>
      <c r="I48" s="415">
        <v>1.3040476190476191</v>
      </c>
      <c r="J48" s="416" t="e">
        <v>#N/A</v>
      </c>
      <c r="K48" s="417"/>
      <c r="L48" s="417">
        <v>1.3040476190476191</v>
      </c>
      <c r="M48" s="330"/>
      <c r="O48" s="154"/>
      <c r="P48" s="154"/>
      <c r="AB48" s="154"/>
      <c r="AC48" s="154"/>
    </row>
    <row r="49" spans="2:29" s="328" customFormat="1" x14ac:dyDescent="0.35">
      <c r="B49" s="413">
        <f t="shared" si="1"/>
        <v>2021</v>
      </c>
      <c r="C49" s="414">
        <v>44228</v>
      </c>
      <c r="D49" s="415">
        <v>2.847</v>
      </c>
      <c r="E49" s="416" t="e">
        <v>#N/A</v>
      </c>
      <c r="F49" s="417">
        <f t="shared" ref="F49:F58" si="4">AVERAGEIF($B$36:$B$95,B49,$G$36:$G$95)</f>
        <v>3.2805166666666667</v>
      </c>
      <c r="G49" s="417">
        <v>2.847</v>
      </c>
      <c r="H49" s="418"/>
      <c r="I49" s="415">
        <v>1.4828571428571429</v>
      </c>
      <c r="J49" s="416" t="e">
        <v>#N/A</v>
      </c>
      <c r="K49" s="417">
        <f>AVERAGEIF($B$36:$B$95,B49,$L$36:$L$95)</f>
        <v>1.682797619047619</v>
      </c>
      <c r="L49" s="417">
        <v>1.4828571428571429</v>
      </c>
      <c r="M49" s="330"/>
      <c r="O49" s="154"/>
      <c r="P49" s="154"/>
      <c r="AB49" s="154"/>
      <c r="AC49" s="154"/>
    </row>
    <row r="50" spans="2:29" s="328" customFormat="1" x14ac:dyDescent="0.35">
      <c r="B50" s="413">
        <f t="shared" si="1"/>
        <v>2021</v>
      </c>
      <c r="C50" s="414">
        <v>44256</v>
      </c>
      <c r="D50" s="415">
        <v>3.1522000000000001</v>
      </c>
      <c r="E50" s="416" t="e">
        <v>#N/A</v>
      </c>
      <c r="F50" s="417">
        <f t="shared" si="4"/>
        <v>3.2805166666666667</v>
      </c>
      <c r="G50" s="417">
        <v>3.1522000000000001</v>
      </c>
      <c r="H50" s="418"/>
      <c r="I50" s="415">
        <v>1.5573809523809523</v>
      </c>
      <c r="J50" s="416" t="e">
        <v>#N/A</v>
      </c>
      <c r="K50" s="417">
        <f t="shared" ref="K50:K58" si="5">AVERAGEIF($B$36:$B$95,B50,$L$36:$L$95)</f>
        <v>1.682797619047619</v>
      </c>
      <c r="L50" s="417">
        <v>1.5573809523809523</v>
      </c>
      <c r="M50" s="330"/>
      <c r="O50" s="154"/>
      <c r="P50" s="154"/>
      <c r="AB50" s="154"/>
      <c r="AC50" s="154"/>
    </row>
    <row r="51" spans="2:29" s="328" customFormat="1" x14ac:dyDescent="0.35">
      <c r="B51" s="413">
        <f t="shared" si="1"/>
        <v>2021</v>
      </c>
      <c r="C51" s="414">
        <v>44287</v>
      </c>
      <c r="D51" s="415">
        <v>3.1302499999999998</v>
      </c>
      <c r="E51" s="416" t="e">
        <v>#N/A</v>
      </c>
      <c r="F51" s="417">
        <f t="shared" si="4"/>
        <v>3.2805166666666667</v>
      </c>
      <c r="G51" s="417">
        <v>3.1302499999999998</v>
      </c>
      <c r="H51" s="418"/>
      <c r="I51" s="415">
        <v>1.5430952380952381</v>
      </c>
      <c r="J51" s="416" t="e">
        <v>#N/A</v>
      </c>
      <c r="K51" s="417">
        <f t="shared" si="5"/>
        <v>1.682797619047619</v>
      </c>
      <c r="L51" s="417">
        <v>1.5430952380952381</v>
      </c>
      <c r="M51" s="330"/>
      <c r="O51" s="154"/>
      <c r="P51" s="154"/>
      <c r="AB51" s="154"/>
      <c r="AC51" s="154"/>
    </row>
    <row r="52" spans="2:29" s="328" customFormat="1" x14ac:dyDescent="0.35">
      <c r="B52" s="413">
        <f t="shared" si="1"/>
        <v>2021</v>
      </c>
      <c r="C52" s="414">
        <v>44317</v>
      </c>
      <c r="D52" s="415">
        <v>3.2170000000000001</v>
      </c>
      <c r="E52" s="416" t="e">
        <v>#N/A</v>
      </c>
      <c r="F52" s="417">
        <f t="shared" si="4"/>
        <v>3.2805166666666667</v>
      </c>
      <c r="G52" s="417">
        <v>3.2170000000000001</v>
      </c>
      <c r="H52" s="418"/>
      <c r="I52" s="415">
        <v>1.6316666666666666</v>
      </c>
      <c r="J52" s="416" t="e">
        <v>#N/A</v>
      </c>
      <c r="K52" s="417">
        <f t="shared" si="5"/>
        <v>1.682797619047619</v>
      </c>
      <c r="L52" s="417">
        <v>1.6316666666666666</v>
      </c>
      <c r="M52" s="330"/>
      <c r="O52" s="154"/>
      <c r="P52" s="154"/>
      <c r="AB52" s="154"/>
      <c r="AC52" s="154"/>
    </row>
    <row r="53" spans="2:29" s="328" customFormat="1" x14ac:dyDescent="0.35">
      <c r="B53" s="413">
        <f t="shared" si="1"/>
        <v>2021</v>
      </c>
      <c r="C53" s="414">
        <v>44348</v>
      </c>
      <c r="D53" s="415">
        <v>3.2867500000000001</v>
      </c>
      <c r="E53" s="416" t="e">
        <v>#N/A</v>
      </c>
      <c r="F53" s="417">
        <f t="shared" si="4"/>
        <v>3.2805166666666667</v>
      </c>
      <c r="G53" s="417">
        <v>3.2867500000000001</v>
      </c>
      <c r="H53" s="418"/>
      <c r="I53" s="415">
        <v>1.7419047619047618</v>
      </c>
      <c r="J53" s="416" t="e">
        <v>#N/A</v>
      </c>
      <c r="K53" s="417">
        <f t="shared" si="5"/>
        <v>1.682797619047619</v>
      </c>
      <c r="L53" s="417">
        <v>1.7419047619047618</v>
      </c>
      <c r="M53" s="330"/>
      <c r="O53" s="154"/>
      <c r="P53" s="154"/>
      <c r="AB53" s="154"/>
      <c r="AC53" s="154"/>
    </row>
    <row r="54" spans="2:29" s="328" customFormat="1" x14ac:dyDescent="0.35">
      <c r="B54" s="413">
        <f t="shared" si="1"/>
        <v>2021</v>
      </c>
      <c r="C54" s="414">
        <v>44378</v>
      </c>
      <c r="D54" s="415">
        <v>3.3387500000000001</v>
      </c>
      <c r="E54" s="416" t="e">
        <v>#N/A</v>
      </c>
      <c r="F54" s="417">
        <f t="shared" si="4"/>
        <v>3.2805166666666667</v>
      </c>
      <c r="G54" s="417">
        <v>3.3387500000000001</v>
      </c>
      <c r="H54" s="418"/>
      <c r="I54" s="415">
        <v>1.7897619047619049</v>
      </c>
      <c r="J54" s="416" t="e">
        <v>#N/A</v>
      </c>
      <c r="K54" s="417">
        <f t="shared" si="5"/>
        <v>1.682797619047619</v>
      </c>
      <c r="L54" s="417">
        <v>1.7897619047619049</v>
      </c>
      <c r="M54" s="330"/>
      <c r="O54" s="154"/>
      <c r="P54" s="154"/>
      <c r="AB54" s="154"/>
      <c r="AC54" s="154"/>
    </row>
    <row r="55" spans="2:29" s="328" customFormat="1" x14ac:dyDescent="0.35">
      <c r="B55" s="413">
        <f t="shared" si="1"/>
        <v>2021</v>
      </c>
      <c r="C55" s="414">
        <v>44409</v>
      </c>
      <c r="D55" s="415">
        <v>3.35</v>
      </c>
      <c r="E55" s="416" t="e">
        <v>#N/A</v>
      </c>
      <c r="F55" s="417">
        <f t="shared" si="4"/>
        <v>3.2805166666666667</v>
      </c>
      <c r="G55" s="417">
        <v>3.35</v>
      </c>
      <c r="H55" s="418"/>
      <c r="I55" s="415">
        <v>1.6845238095238095</v>
      </c>
      <c r="J55" s="416" t="e">
        <v>#N/A</v>
      </c>
      <c r="K55" s="417">
        <f t="shared" si="5"/>
        <v>1.682797619047619</v>
      </c>
      <c r="L55" s="417">
        <v>1.6845238095238095</v>
      </c>
      <c r="M55" s="330"/>
      <c r="O55" s="154"/>
      <c r="P55" s="154"/>
      <c r="AB55" s="154"/>
      <c r="AC55" s="154"/>
    </row>
    <row r="56" spans="2:29" s="328" customFormat="1" x14ac:dyDescent="0.35">
      <c r="B56" s="413">
        <f t="shared" si="1"/>
        <v>2021</v>
      </c>
      <c r="C56" s="414">
        <v>44440</v>
      </c>
      <c r="D56" s="415">
        <v>3.3839999999999999</v>
      </c>
      <c r="E56" s="416" t="e">
        <v>#N/A</v>
      </c>
      <c r="F56" s="417">
        <f t="shared" si="4"/>
        <v>3.2805166666666667</v>
      </c>
      <c r="G56" s="417">
        <v>3.3839999999999999</v>
      </c>
      <c r="H56" s="418"/>
      <c r="I56" s="415">
        <v>1.7735714285714284</v>
      </c>
      <c r="J56" s="416" t="e">
        <v>#N/A</v>
      </c>
      <c r="K56" s="417">
        <f t="shared" si="5"/>
        <v>1.682797619047619</v>
      </c>
      <c r="L56" s="417">
        <v>1.7735714285714284</v>
      </c>
      <c r="M56" s="330"/>
      <c r="O56" s="154"/>
      <c r="P56" s="154"/>
      <c r="AB56" s="154"/>
      <c r="AC56" s="154"/>
    </row>
    <row r="57" spans="2:29" s="328" customFormat="1" x14ac:dyDescent="0.35">
      <c r="B57" s="413">
        <f t="shared" si="1"/>
        <v>2021</v>
      </c>
      <c r="C57" s="414">
        <v>44470</v>
      </c>
      <c r="D57" s="415">
        <v>3.6117500000000002</v>
      </c>
      <c r="E57" s="416" t="e">
        <v>#N/A</v>
      </c>
      <c r="F57" s="417">
        <f t="shared" si="4"/>
        <v>3.2805166666666667</v>
      </c>
      <c r="G57" s="417">
        <v>3.6117500000000002</v>
      </c>
      <c r="H57" s="418"/>
      <c r="I57" s="415">
        <v>1.9890476190476192</v>
      </c>
      <c r="J57" s="416" t="e">
        <v>#N/A</v>
      </c>
      <c r="K57" s="417">
        <f t="shared" si="5"/>
        <v>1.682797619047619</v>
      </c>
      <c r="L57" s="417">
        <v>1.9890476190476192</v>
      </c>
      <c r="M57" s="330"/>
      <c r="O57" s="154"/>
      <c r="P57" s="154"/>
      <c r="AB57" s="154"/>
      <c r="AC57" s="154"/>
    </row>
    <row r="58" spans="2:29" s="328" customFormat="1" x14ac:dyDescent="0.35">
      <c r="B58" s="413">
        <f t="shared" si="1"/>
        <v>2021</v>
      </c>
      <c r="C58" s="414">
        <v>44501</v>
      </c>
      <c r="D58" s="415">
        <v>3.7269999999999999</v>
      </c>
      <c r="E58" s="416" t="e">
        <v>#N/A</v>
      </c>
      <c r="F58" s="417">
        <f t="shared" si="4"/>
        <v>3.2805166666666667</v>
      </c>
      <c r="G58" s="417">
        <v>3.7269999999999999</v>
      </c>
      <c r="H58" s="418"/>
      <c r="I58" s="415">
        <v>1.9297619047619048</v>
      </c>
      <c r="J58" s="416" t="e">
        <v>#N/A</v>
      </c>
      <c r="K58" s="417">
        <f t="shared" si="5"/>
        <v>1.682797619047619</v>
      </c>
      <c r="L58" s="417">
        <v>1.9297619047619048</v>
      </c>
      <c r="M58" s="330"/>
      <c r="O58" s="154"/>
      <c r="P58" s="154"/>
      <c r="AB58" s="154"/>
      <c r="AC58" s="154"/>
    </row>
    <row r="59" spans="2:29" s="328" customFormat="1" x14ac:dyDescent="0.35">
      <c r="B59" s="413">
        <f t="shared" si="1"/>
        <v>2021</v>
      </c>
      <c r="C59" s="414">
        <v>44531</v>
      </c>
      <c r="D59" s="415">
        <v>3.641</v>
      </c>
      <c r="E59" s="416" t="e">
        <v>#N/A</v>
      </c>
      <c r="F59" s="417"/>
      <c r="G59" s="417">
        <v>3.641</v>
      </c>
      <c r="H59" s="418"/>
      <c r="I59" s="415">
        <v>1.7659523809523809</v>
      </c>
      <c r="J59" s="416" t="e">
        <v>#N/A</v>
      </c>
      <c r="K59" s="417"/>
      <c r="L59" s="417">
        <v>1.7659523809523809</v>
      </c>
      <c r="M59" s="330"/>
      <c r="O59" s="154"/>
      <c r="P59" s="154"/>
      <c r="AB59" s="154"/>
      <c r="AC59" s="154"/>
    </row>
    <row r="60" spans="2:29" s="328" customFormat="1" x14ac:dyDescent="0.35">
      <c r="B60" s="413">
        <f t="shared" si="1"/>
        <v>2022</v>
      </c>
      <c r="C60" s="414">
        <v>44562</v>
      </c>
      <c r="D60" s="415">
        <v>3.7242000000000002</v>
      </c>
      <c r="E60" s="416" t="e">
        <v>#N/A</v>
      </c>
      <c r="F60" s="417"/>
      <c r="G60" s="417">
        <v>3.7242000000000002</v>
      </c>
      <c r="H60" s="418"/>
      <c r="I60" s="415">
        <v>2.0597619047619049</v>
      </c>
      <c r="J60" s="416" t="e">
        <v>#N/A</v>
      </c>
      <c r="K60" s="417"/>
      <c r="L60" s="417">
        <v>2.0597619047619049</v>
      </c>
      <c r="M60" s="330"/>
      <c r="O60" s="154"/>
      <c r="P60" s="154"/>
      <c r="AB60" s="154"/>
      <c r="AC60" s="154"/>
    </row>
    <row r="61" spans="2:29" s="328" customFormat="1" x14ac:dyDescent="0.35">
      <c r="B61" s="413">
        <f t="shared" si="1"/>
        <v>2022</v>
      </c>
      <c r="C61" s="414">
        <v>44593</v>
      </c>
      <c r="D61" s="415">
        <v>4.0322500000000003</v>
      </c>
      <c r="E61" s="416" t="e">
        <v>#N/A</v>
      </c>
      <c r="F61" s="417">
        <f t="shared" ref="F61:F70" si="6">AVERAGEIF($B$36:$B$95,B61,$G$36:$G$95)</f>
        <v>4.9980249999999993</v>
      </c>
      <c r="G61" s="417">
        <v>4.0322500000000003</v>
      </c>
      <c r="H61" s="418"/>
      <c r="I61" s="415">
        <v>2.3126190476190476</v>
      </c>
      <c r="J61" s="416" t="e">
        <v>#N/A</v>
      </c>
      <c r="K61" s="417">
        <f>AVERAGEIF($B$36:$B$95,B61,$L$36:$L$95)</f>
        <v>2.3995436507936505</v>
      </c>
      <c r="L61" s="417">
        <v>2.3126190476190476</v>
      </c>
      <c r="M61" s="330"/>
      <c r="O61" s="154"/>
      <c r="P61" s="154"/>
      <c r="AB61" s="154"/>
      <c r="AC61" s="154"/>
    </row>
    <row r="62" spans="2:29" s="328" customFormat="1" x14ac:dyDescent="0.35">
      <c r="B62" s="413">
        <f t="shared" si="1"/>
        <v>2022</v>
      </c>
      <c r="C62" s="414">
        <v>44621</v>
      </c>
      <c r="D62" s="415">
        <v>5.1044999999999998</v>
      </c>
      <c r="E62" s="416" t="e">
        <v>#N/A</v>
      </c>
      <c r="F62" s="417">
        <f t="shared" si="6"/>
        <v>4.9980249999999993</v>
      </c>
      <c r="G62" s="417">
        <v>5.1044999999999998</v>
      </c>
      <c r="H62" s="418"/>
      <c r="I62" s="415">
        <v>2.7916666666666665</v>
      </c>
      <c r="J62" s="416" t="e">
        <v>#N/A</v>
      </c>
      <c r="K62" s="417">
        <f t="shared" ref="K62:K70" si="7">AVERAGEIF($B$36:$B$95,B62,$L$36:$L$95)</f>
        <v>2.3995436507936505</v>
      </c>
      <c r="L62" s="417">
        <v>2.7916666666666665</v>
      </c>
      <c r="M62" s="330"/>
      <c r="O62" s="154"/>
      <c r="P62" s="154"/>
      <c r="AB62" s="154"/>
      <c r="AC62" s="154"/>
    </row>
    <row r="63" spans="2:29" s="328" customFormat="1" x14ac:dyDescent="0.35">
      <c r="B63" s="413">
        <f t="shared" si="1"/>
        <v>2022</v>
      </c>
      <c r="C63" s="414">
        <v>44652</v>
      </c>
      <c r="D63" s="415">
        <v>5.1194999999999995</v>
      </c>
      <c r="E63" s="416" t="e">
        <v>#N/A</v>
      </c>
      <c r="F63" s="419">
        <f t="shared" si="6"/>
        <v>4.9980249999999993</v>
      </c>
      <c r="G63" s="417">
        <v>5.1194999999999995</v>
      </c>
      <c r="H63" s="418"/>
      <c r="I63" s="415">
        <v>2.4899999999999998</v>
      </c>
      <c r="J63" s="416" t="e">
        <v>#N/A</v>
      </c>
      <c r="K63" s="417">
        <f t="shared" si="7"/>
        <v>2.3995436507936505</v>
      </c>
      <c r="L63" s="417">
        <v>2.4899999999999998</v>
      </c>
      <c r="M63" s="330"/>
      <c r="O63" s="154"/>
      <c r="P63" s="154"/>
      <c r="AB63" s="154"/>
      <c r="AC63" s="154"/>
    </row>
    <row r="64" spans="2:29" s="328" customFormat="1" x14ac:dyDescent="0.35">
      <c r="B64" s="413">
        <f t="shared" si="1"/>
        <v>2022</v>
      </c>
      <c r="C64" s="414">
        <v>44682</v>
      </c>
      <c r="D64" s="415">
        <v>5.5710000000000006</v>
      </c>
      <c r="E64" s="416" t="e">
        <v>#N/A</v>
      </c>
      <c r="F64" s="419">
        <f t="shared" si="6"/>
        <v>4.9980249999999993</v>
      </c>
      <c r="G64" s="417">
        <v>5.5710000000000006</v>
      </c>
      <c r="H64" s="418"/>
      <c r="I64" s="415">
        <v>2.6995238095238094</v>
      </c>
      <c r="J64" s="416" t="e">
        <v>#N/A</v>
      </c>
      <c r="K64" s="417">
        <f t="shared" si="7"/>
        <v>2.3995436507936505</v>
      </c>
      <c r="L64" s="417">
        <v>2.6995238095238094</v>
      </c>
      <c r="M64" s="330"/>
      <c r="O64" s="154"/>
      <c r="P64" s="154"/>
      <c r="AB64" s="154"/>
      <c r="AC64" s="154"/>
    </row>
    <row r="65" spans="2:29" s="328" customFormat="1" x14ac:dyDescent="0.35">
      <c r="B65" s="413">
        <f t="shared" si="1"/>
        <v>2022</v>
      </c>
      <c r="C65" s="414">
        <v>44713</v>
      </c>
      <c r="D65" s="415">
        <v>5.7534999999999998</v>
      </c>
      <c r="E65" s="416" t="e">
        <v>#N/A</v>
      </c>
      <c r="F65" s="419">
        <f t="shared" si="6"/>
        <v>4.9980249999999993</v>
      </c>
      <c r="G65" s="417">
        <v>5.7534999999999998</v>
      </c>
      <c r="H65" s="418"/>
      <c r="I65" s="415">
        <v>2.9216666666666664</v>
      </c>
      <c r="J65" s="416" t="e">
        <v>#N/A</v>
      </c>
      <c r="K65" s="417">
        <f t="shared" si="7"/>
        <v>2.3995436507936505</v>
      </c>
      <c r="L65" s="417">
        <v>2.9216666666666664</v>
      </c>
      <c r="M65" s="330"/>
      <c r="O65" s="154"/>
      <c r="P65" s="154"/>
      <c r="AB65" s="154"/>
      <c r="AC65" s="154"/>
    </row>
    <row r="66" spans="2:29" s="328" customFormat="1" x14ac:dyDescent="0.35">
      <c r="B66" s="413">
        <f t="shared" si="1"/>
        <v>2022</v>
      </c>
      <c r="C66" s="414">
        <v>44743</v>
      </c>
      <c r="D66" s="415">
        <v>5.4857500000000003</v>
      </c>
      <c r="E66" s="416" t="e">
        <v>#N/A</v>
      </c>
      <c r="F66" s="419">
        <f t="shared" si="6"/>
        <v>4.9980249999999993</v>
      </c>
      <c r="G66" s="417">
        <v>5.4857500000000003</v>
      </c>
      <c r="H66" s="418"/>
      <c r="I66" s="415">
        <v>2.665</v>
      </c>
      <c r="J66" s="416" t="e">
        <v>#N/A</v>
      </c>
      <c r="K66" s="417">
        <f t="shared" si="7"/>
        <v>2.3995436507936505</v>
      </c>
      <c r="L66" s="417">
        <v>2.665</v>
      </c>
      <c r="M66" s="330"/>
      <c r="O66" s="154"/>
      <c r="P66" s="154"/>
      <c r="AB66" s="154"/>
      <c r="AC66" s="154"/>
    </row>
    <row r="67" spans="2:29" s="328" customFormat="1" x14ac:dyDescent="0.35">
      <c r="B67" s="413">
        <f t="shared" si="1"/>
        <v>2022</v>
      </c>
      <c r="C67" s="414">
        <v>44774</v>
      </c>
      <c r="D67" s="415">
        <v>5.0132000000000003</v>
      </c>
      <c r="E67" s="416" t="e">
        <v>#N/A</v>
      </c>
      <c r="F67" s="419">
        <f t="shared" si="6"/>
        <v>4.9980249999999993</v>
      </c>
      <c r="G67" s="417">
        <v>5.0132000000000003</v>
      </c>
      <c r="H67" s="418"/>
      <c r="I67" s="415">
        <v>2.3916666666666666</v>
      </c>
      <c r="J67" s="416" t="e">
        <v>#N/A</v>
      </c>
      <c r="K67" s="417">
        <f t="shared" si="7"/>
        <v>2.3995436507936505</v>
      </c>
      <c r="L67" s="417">
        <v>2.3916666666666666</v>
      </c>
      <c r="M67" s="330"/>
      <c r="O67" s="154"/>
      <c r="P67" s="154"/>
      <c r="AB67" s="154"/>
      <c r="AC67" s="154"/>
    </row>
    <row r="68" spans="2:29" s="328" customFormat="1" x14ac:dyDescent="0.35">
      <c r="B68" s="413">
        <f t="shared" si="1"/>
        <v>2022</v>
      </c>
      <c r="C68" s="414">
        <v>44805</v>
      </c>
      <c r="D68" s="415">
        <v>4.9924999999999997</v>
      </c>
      <c r="E68" s="416" t="e">
        <v>#N/A</v>
      </c>
      <c r="F68" s="419">
        <f t="shared" si="6"/>
        <v>4.9980249999999993</v>
      </c>
      <c r="G68" s="417">
        <v>4.9924999999999997</v>
      </c>
      <c r="H68" s="418"/>
      <c r="I68" s="415">
        <v>2.1371428571428575</v>
      </c>
      <c r="J68" s="416" t="e">
        <v>#N/A</v>
      </c>
      <c r="K68" s="417">
        <f t="shared" si="7"/>
        <v>2.3995436507936505</v>
      </c>
      <c r="L68" s="417">
        <v>2.1371428571428575</v>
      </c>
      <c r="M68" s="330"/>
      <c r="O68" s="154"/>
      <c r="P68" s="154"/>
      <c r="AB68" s="154"/>
      <c r="AC68" s="154"/>
    </row>
    <row r="69" spans="2:29" s="328" customFormat="1" x14ac:dyDescent="0.35">
      <c r="B69" s="413">
        <f t="shared" si="1"/>
        <v>2022</v>
      </c>
      <c r="C69" s="414">
        <v>44835</v>
      </c>
      <c r="D69" s="415">
        <v>5.2114000000000003</v>
      </c>
      <c r="E69" s="416" t="e">
        <v>#N/A</v>
      </c>
      <c r="F69" s="419">
        <f t="shared" si="6"/>
        <v>4.9980249999999993</v>
      </c>
      <c r="G69" s="417">
        <v>5.2114000000000003</v>
      </c>
      <c r="H69" s="418"/>
      <c r="I69" s="415">
        <v>2.222142857142857</v>
      </c>
      <c r="J69" s="416" t="e">
        <v>#N/A</v>
      </c>
      <c r="K69" s="417">
        <f t="shared" si="7"/>
        <v>2.3995436507936505</v>
      </c>
      <c r="L69" s="417">
        <v>2.222142857142857</v>
      </c>
      <c r="M69" s="330"/>
      <c r="O69" s="154"/>
      <c r="P69" s="154"/>
      <c r="AB69" s="154"/>
      <c r="AC69" s="154"/>
    </row>
    <row r="70" spans="2:29" s="328" customFormat="1" x14ac:dyDescent="0.35">
      <c r="B70" s="413">
        <f t="shared" si="1"/>
        <v>2022</v>
      </c>
      <c r="C70" s="414">
        <v>44866</v>
      </c>
      <c r="D70" s="415">
        <v>5.2549999999999999</v>
      </c>
      <c r="E70" s="416" t="e">
        <v>#N/A</v>
      </c>
      <c r="F70" s="417">
        <f t="shared" si="6"/>
        <v>4.9980249999999993</v>
      </c>
      <c r="G70" s="417">
        <v>5.2549999999999999</v>
      </c>
      <c r="H70" s="418"/>
      <c r="I70" s="415">
        <v>2.1766666666666667</v>
      </c>
      <c r="J70" s="416" t="e">
        <v>#N/A</v>
      </c>
      <c r="K70" s="417">
        <f t="shared" si="7"/>
        <v>2.3995436507936505</v>
      </c>
      <c r="L70" s="417">
        <v>2.1766666666666667</v>
      </c>
      <c r="M70" s="330"/>
      <c r="O70" s="154"/>
      <c r="P70" s="154"/>
      <c r="AB70" s="154"/>
      <c r="AC70" s="154"/>
    </row>
    <row r="71" spans="2:29" s="328" customFormat="1" x14ac:dyDescent="0.35">
      <c r="B71" s="413">
        <f t="shared" si="1"/>
        <v>2022</v>
      </c>
      <c r="C71" s="414">
        <v>44896</v>
      </c>
      <c r="D71" s="415">
        <v>4.7134999999999998</v>
      </c>
      <c r="E71" s="416" t="e">
        <v>#N/A</v>
      </c>
      <c r="F71" s="417"/>
      <c r="G71" s="417">
        <v>4.7134999999999998</v>
      </c>
      <c r="H71" s="418"/>
      <c r="I71" s="415">
        <v>1.9266666666666667</v>
      </c>
      <c r="J71" s="416" t="e">
        <v>#N/A</v>
      </c>
      <c r="K71" s="417"/>
      <c r="L71" s="417">
        <v>1.9266666666666667</v>
      </c>
      <c r="M71" s="330"/>
      <c r="O71" s="154"/>
      <c r="P71" s="154"/>
      <c r="AB71" s="154"/>
      <c r="AC71" s="154"/>
    </row>
    <row r="72" spans="2:29" s="328" customFormat="1" x14ac:dyDescent="0.35">
      <c r="B72" s="413">
        <f t="shared" si="1"/>
        <v>2023</v>
      </c>
      <c r="C72" s="414">
        <v>44927</v>
      </c>
      <c r="D72" s="415">
        <v>4.5763999999999996</v>
      </c>
      <c r="E72" s="416" t="e">
        <v>#N/A</v>
      </c>
      <c r="F72" s="417"/>
      <c r="G72" s="417">
        <v>4.5763999999999996</v>
      </c>
      <c r="H72" s="418"/>
      <c r="I72" s="415">
        <v>1.9642857142857142</v>
      </c>
      <c r="J72" s="416" t="e">
        <v>#N/A</v>
      </c>
      <c r="K72" s="417"/>
      <c r="L72" s="417">
        <v>1.9642857142857142</v>
      </c>
      <c r="M72" s="330"/>
      <c r="O72" s="154"/>
      <c r="P72" s="154"/>
      <c r="AB72" s="154"/>
      <c r="AC72" s="154"/>
    </row>
    <row r="73" spans="2:29" s="328" customFormat="1" x14ac:dyDescent="0.35">
      <c r="B73" s="413">
        <f t="shared" si="1"/>
        <v>2023</v>
      </c>
      <c r="C73" s="414">
        <v>44958</v>
      </c>
      <c r="D73" s="415">
        <v>4.4132499999999997</v>
      </c>
      <c r="E73" s="416" t="e">
        <v>#N/A</v>
      </c>
      <c r="F73" s="417">
        <f t="shared" ref="F73:F82" si="8">AVERAGEIF($B$36:$B$95,B73,$G$36:$G$95)</f>
        <v>4.3158889166666663</v>
      </c>
      <c r="G73" s="417">
        <v>4.4132499999999997</v>
      </c>
      <c r="H73" s="418"/>
      <c r="I73" s="415">
        <v>1.9664285714285714</v>
      </c>
      <c r="J73" s="416" t="e">
        <v>#N/A</v>
      </c>
      <c r="K73" s="417">
        <f>AVERAGEIF($B$36:$B$95,B73,$L$36:$L$95)</f>
        <v>2.0133531746031745</v>
      </c>
      <c r="L73" s="417">
        <v>1.9664285714285714</v>
      </c>
      <c r="M73" s="330"/>
      <c r="O73" s="154"/>
      <c r="P73" s="154"/>
      <c r="AB73" s="154"/>
      <c r="AC73" s="154"/>
    </row>
    <row r="74" spans="2:29" s="328" customFormat="1" x14ac:dyDescent="0.35">
      <c r="B74" s="413">
        <f t="shared" si="1"/>
        <v>2023</v>
      </c>
      <c r="C74" s="414">
        <v>44986</v>
      </c>
      <c r="D74" s="415">
        <v>4.2104999999999997</v>
      </c>
      <c r="E74" s="416" t="e">
        <v>#N/A</v>
      </c>
      <c r="F74" s="417">
        <f t="shared" si="8"/>
        <v>4.3158889166666663</v>
      </c>
      <c r="G74" s="417">
        <v>4.2104999999999997</v>
      </c>
      <c r="H74" s="418"/>
      <c r="I74" s="415">
        <v>1.8673809523809526</v>
      </c>
      <c r="J74" s="416" t="e">
        <v>#N/A</v>
      </c>
      <c r="K74" s="417">
        <f t="shared" ref="K74:K82" si="9">AVERAGEIF($B$36:$B$95,B74,$L$36:$L$95)</f>
        <v>2.0133531746031745</v>
      </c>
      <c r="L74" s="417">
        <v>1.8673809523809526</v>
      </c>
      <c r="M74" s="330"/>
      <c r="O74" s="154"/>
      <c r="P74" s="154"/>
      <c r="AB74" s="154"/>
      <c r="AC74" s="154"/>
    </row>
    <row r="75" spans="2:29" s="328" customFormat="1" x14ac:dyDescent="0.35">
      <c r="B75" s="413">
        <f t="shared" si="1"/>
        <v>2023</v>
      </c>
      <c r="C75" s="414">
        <v>45017</v>
      </c>
      <c r="D75" s="415">
        <v>4.0990000000000002</v>
      </c>
      <c r="E75" s="416" t="e">
        <v>#N/A</v>
      </c>
      <c r="F75" s="417">
        <f t="shared" si="8"/>
        <v>4.3158889166666663</v>
      </c>
      <c r="G75" s="417">
        <v>4.0990000000000002</v>
      </c>
      <c r="H75" s="418"/>
      <c r="I75" s="415">
        <v>2.0152380952380953</v>
      </c>
      <c r="J75" s="416" t="e">
        <v>#N/A</v>
      </c>
      <c r="K75" s="417">
        <f t="shared" si="9"/>
        <v>2.0133531746031745</v>
      </c>
      <c r="L75" s="417">
        <v>2.0152380952380953</v>
      </c>
      <c r="M75" s="330"/>
      <c r="O75" s="154"/>
      <c r="P75" s="154"/>
      <c r="AB75" s="154"/>
      <c r="AC75" s="154"/>
    </row>
    <row r="76" spans="2:29" s="328" customFormat="1" x14ac:dyDescent="0.35">
      <c r="B76" s="413">
        <f t="shared" si="1"/>
        <v>2023</v>
      </c>
      <c r="C76" s="414">
        <v>45047</v>
      </c>
      <c r="D76" s="415">
        <v>3.915</v>
      </c>
      <c r="E76" s="416" t="e">
        <v>#N/A</v>
      </c>
      <c r="F76" s="417">
        <f t="shared" si="8"/>
        <v>4.3158889166666663</v>
      </c>
      <c r="G76" s="417">
        <v>3.915</v>
      </c>
      <c r="H76" s="418"/>
      <c r="I76" s="415">
        <v>1.7969047619047618</v>
      </c>
      <c r="J76" s="416" t="e">
        <v>#N/A</v>
      </c>
      <c r="K76" s="417">
        <f t="shared" si="9"/>
        <v>2.0133531746031745</v>
      </c>
      <c r="L76" s="417">
        <v>1.7969047619047618</v>
      </c>
      <c r="M76" s="330"/>
      <c r="O76" s="154"/>
      <c r="P76" s="154"/>
      <c r="AB76" s="154"/>
      <c r="AC76" s="154"/>
    </row>
    <row r="77" spans="2:29" s="328" customFormat="1" x14ac:dyDescent="0.35">
      <c r="B77" s="413">
        <f t="shared" si="1"/>
        <v>2023</v>
      </c>
      <c r="C77" s="414">
        <v>45078</v>
      </c>
      <c r="D77" s="415">
        <v>3.8017500000000002</v>
      </c>
      <c r="E77" s="416" t="e">
        <v>#N/A</v>
      </c>
      <c r="F77" s="417">
        <f t="shared" si="8"/>
        <v>4.3158889166666663</v>
      </c>
      <c r="G77" s="417">
        <v>3.8017500000000002</v>
      </c>
      <c r="H77" s="418"/>
      <c r="I77" s="415">
        <v>1.7819047619047619</v>
      </c>
      <c r="J77" s="416" t="e">
        <v>#N/A</v>
      </c>
      <c r="K77" s="417">
        <f t="shared" si="9"/>
        <v>2.0133531746031745</v>
      </c>
      <c r="L77" s="417">
        <v>1.7819047619047619</v>
      </c>
      <c r="M77" s="330"/>
      <c r="O77" s="154"/>
      <c r="P77" s="154"/>
      <c r="AB77" s="154"/>
      <c r="AC77" s="154"/>
    </row>
    <row r="78" spans="2:29" s="328" customFormat="1" x14ac:dyDescent="0.35">
      <c r="B78" s="413">
        <f t="shared" si="1"/>
        <v>2023</v>
      </c>
      <c r="C78" s="414">
        <v>45108</v>
      </c>
      <c r="D78" s="415">
        <v>3.8822000000000001</v>
      </c>
      <c r="E78" s="416" t="e">
        <v>#N/A</v>
      </c>
      <c r="F78" s="417">
        <f t="shared" si="8"/>
        <v>4.3158889166666663</v>
      </c>
      <c r="G78" s="417">
        <v>3.8822000000000001</v>
      </c>
      <c r="H78" s="418"/>
      <c r="I78" s="415">
        <v>1.9073809523809524</v>
      </c>
      <c r="J78" s="416" t="e">
        <v>#N/A</v>
      </c>
      <c r="K78" s="417">
        <f t="shared" si="9"/>
        <v>2.0133531746031745</v>
      </c>
      <c r="L78" s="417">
        <v>1.9073809523809524</v>
      </c>
      <c r="M78" s="330"/>
      <c r="O78" s="154"/>
      <c r="P78" s="154"/>
      <c r="AB78" s="154"/>
      <c r="AC78" s="154"/>
    </row>
    <row r="79" spans="2:29" s="328" customFormat="1" x14ac:dyDescent="0.35">
      <c r="B79" s="413">
        <f t="shared" si="1"/>
        <v>2023</v>
      </c>
      <c r="C79" s="414">
        <v>45139</v>
      </c>
      <c r="D79" s="415">
        <v>4.3702499999999995</v>
      </c>
      <c r="E79" s="416">
        <v>4.3702499999999995</v>
      </c>
      <c r="F79" s="417">
        <f t="shared" si="8"/>
        <v>4.3158889166666663</v>
      </c>
      <c r="G79" s="417">
        <v>4.3702499999999995</v>
      </c>
      <c r="H79" s="418"/>
      <c r="I79" s="415">
        <v>2.0511904761904765</v>
      </c>
      <c r="J79" s="416">
        <v>2.0511904761904765</v>
      </c>
      <c r="K79" s="417">
        <f t="shared" si="9"/>
        <v>2.0133531746031745</v>
      </c>
      <c r="L79" s="417">
        <v>2.0511904761904765</v>
      </c>
      <c r="M79" s="330"/>
      <c r="O79" s="154"/>
      <c r="P79" s="154"/>
      <c r="AB79" s="154"/>
      <c r="AC79" s="154"/>
    </row>
    <row r="80" spans="2:29" s="328" customFormat="1" x14ac:dyDescent="0.35">
      <c r="B80" s="413">
        <f t="shared" si="1"/>
        <v>2023</v>
      </c>
      <c r="C80" s="414">
        <v>45170</v>
      </c>
      <c r="D80" s="415" t="e">
        <v>#N/A</v>
      </c>
      <c r="E80" s="416">
        <v>4.4844759999999999</v>
      </c>
      <c r="F80" s="417">
        <f t="shared" si="8"/>
        <v>4.3158889166666663</v>
      </c>
      <c r="G80" s="417">
        <v>4.4844759999999999</v>
      </c>
      <c r="H80" s="418"/>
      <c r="I80" s="415" t="e">
        <v>#N/A</v>
      </c>
      <c r="J80" s="416">
        <v>2.1904761904761907</v>
      </c>
      <c r="K80" s="417">
        <f t="shared" si="9"/>
        <v>2.0133531746031745</v>
      </c>
      <c r="L80" s="417">
        <v>2.1904761904761907</v>
      </c>
      <c r="M80" s="330"/>
      <c r="O80" s="154"/>
      <c r="P80" s="154"/>
      <c r="AB80" s="154"/>
      <c r="AC80" s="154"/>
    </row>
    <row r="81" spans="2:29" s="328" customFormat="1" x14ac:dyDescent="0.35">
      <c r="B81" s="413">
        <f t="shared" si="1"/>
        <v>2023</v>
      </c>
      <c r="C81" s="414">
        <v>45200</v>
      </c>
      <c r="D81" s="415" t="e">
        <v>#N/A</v>
      </c>
      <c r="E81" s="416">
        <v>4.6880119999999996</v>
      </c>
      <c r="F81" s="417">
        <f t="shared" si="8"/>
        <v>4.3158889166666663</v>
      </c>
      <c r="G81" s="417">
        <v>4.6880119999999996</v>
      </c>
      <c r="H81" s="418"/>
      <c r="I81" s="415" t="e">
        <v>#N/A</v>
      </c>
      <c r="J81" s="416">
        <v>2.2142857142857144</v>
      </c>
      <c r="K81" s="417">
        <f t="shared" si="9"/>
        <v>2.0133531746031745</v>
      </c>
      <c r="L81" s="417">
        <v>2.2142857142857144</v>
      </c>
      <c r="M81" s="330"/>
      <c r="O81" s="154"/>
      <c r="P81" s="154"/>
      <c r="AB81" s="154"/>
      <c r="AC81" s="154"/>
    </row>
    <row r="82" spans="2:29" s="328" customFormat="1" x14ac:dyDescent="0.35">
      <c r="B82" s="413">
        <f t="shared" si="1"/>
        <v>2023</v>
      </c>
      <c r="C82" s="414">
        <v>45231</v>
      </c>
      <c r="D82" s="415" t="e">
        <v>#N/A</v>
      </c>
      <c r="E82" s="416">
        <v>4.7523770000000001</v>
      </c>
      <c r="F82" s="417">
        <f t="shared" si="8"/>
        <v>4.3158889166666663</v>
      </c>
      <c r="G82" s="417">
        <v>4.7523770000000001</v>
      </c>
      <c r="H82" s="418"/>
      <c r="I82" s="415" t="e">
        <v>#N/A</v>
      </c>
      <c r="J82" s="416">
        <v>2.2142857142857144</v>
      </c>
      <c r="K82" s="417">
        <f t="shared" si="9"/>
        <v>2.0133531746031745</v>
      </c>
      <c r="L82" s="417">
        <v>2.2142857142857144</v>
      </c>
      <c r="M82" s="330"/>
      <c r="O82" s="154"/>
      <c r="P82" s="154"/>
      <c r="AB82" s="154"/>
      <c r="AC82" s="154"/>
    </row>
    <row r="83" spans="2:29" s="328" customFormat="1" x14ac:dyDescent="0.35">
      <c r="B83" s="413">
        <f t="shared" si="1"/>
        <v>2023</v>
      </c>
      <c r="C83" s="414">
        <v>45261</v>
      </c>
      <c r="D83" s="415" t="e">
        <v>#N/A</v>
      </c>
      <c r="E83" s="416">
        <v>4.5974520000000005</v>
      </c>
      <c r="F83" s="417"/>
      <c r="G83" s="417">
        <v>4.5974520000000005</v>
      </c>
      <c r="H83" s="418"/>
      <c r="I83" s="415" t="e">
        <v>#N/A</v>
      </c>
      <c r="J83" s="416">
        <v>2.1904761904761907</v>
      </c>
      <c r="K83" s="417"/>
      <c r="L83" s="417">
        <v>2.1904761904761907</v>
      </c>
      <c r="M83" s="330"/>
      <c r="O83" s="154"/>
      <c r="P83" s="154"/>
      <c r="AB83" s="154"/>
      <c r="AC83" s="154"/>
    </row>
    <row r="84" spans="2:29" s="328" customFormat="1" x14ac:dyDescent="0.35">
      <c r="B84" s="413">
        <f t="shared" si="1"/>
        <v>2024</v>
      </c>
      <c r="C84" s="414">
        <v>45292</v>
      </c>
      <c r="D84" s="415" t="e">
        <v>#N/A</v>
      </c>
      <c r="E84" s="416">
        <v>4.4276580000000001</v>
      </c>
      <c r="F84" s="417"/>
      <c r="G84" s="417">
        <v>4.4276580000000001</v>
      </c>
      <c r="H84" s="418"/>
      <c r="I84" s="415" t="e">
        <v>#N/A</v>
      </c>
      <c r="J84" s="416">
        <v>2.1666666666666665</v>
      </c>
      <c r="K84" s="417"/>
      <c r="L84" s="417">
        <v>2.1666666666666665</v>
      </c>
      <c r="M84" s="330"/>
      <c r="O84" s="154"/>
      <c r="P84" s="154"/>
      <c r="AB84" s="154"/>
      <c r="AC84" s="154"/>
    </row>
    <row r="85" spans="2:29" s="328" customFormat="1" x14ac:dyDescent="0.35">
      <c r="B85" s="413">
        <f t="shared" si="1"/>
        <v>2024</v>
      </c>
      <c r="C85" s="414">
        <v>45323</v>
      </c>
      <c r="D85" s="415" t="e">
        <v>#N/A</v>
      </c>
      <c r="E85" s="416">
        <v>4.3101370000000001</v>
      </c>
      <c r="F85" s="417">
        <f t="shared" ref="F85:F94" si="10">AVERAGEIF($B$36:$B$95,B85,$G$36:$G$95)</f>
        <v>4.0755334166666666</v>
      </c>
      <c r="G85" s="417">
        <v>4.3101370000000001</v>
      </c>
      <c r="H85" s="418"/>
      <c r="I85" s="415" t="e">
        <v>#N/A</v>
      </c>
      <c r="J85" s="416">
        <v>2.1666666666666665</v>
      </c>
      <c r="K85" s="417">
        <f t="shared" ref="K85:K94" si="11">AVERAGEIF($B$36:$B$95,B85,$L$36:$L$95)</f>
        <v>2.1011904761904767</v>
      </c>
      <c r="L85" s="417">
        <v>2.1666666666666665</v>
      </c>
      <c r="M85" s="330"/>
      <c r="O85" s="154"/>
      <c r="P85" s="154"/>
      <c r="AB85" s="154"/>
      <c r="AC85" s="154"/>
    </row>
    <row r="86" spans="2:29" s="328" customFormat="1" x14ac:dyDescent="0.35">
      <c r="B86" s="413">
        <f t="shared" si="1"/>
        <v>2024</v>
      </c>
      <c r="C86" s="414">
        <v>45352</v>
      </c>
      <c r="D86" s="415" t="e">
        <v>#N/A</v>
      </c>
      <c r="E86" s="416">
        <v>4.3136329999999994</v>
      </c>
      <c r="F86" s="417">
        <f t="shared" si="10"/>
        <v>4.0755334166666666</v>
      </c>
      <c r="G86" s="417">
        <v>4.3136329999999994</v>
      </c>
      <c r="H86" s="418"/>
      <c r="I86" s="415" t="e">
        <v>#N/A</v>
      </c>
      <c r="J86" s="416">
        <v>2.1666666666666665</v>
      </c>
      <c r="K86" s="417">
        <f t="shared" si="11"/>
        <v>2.1011904761904767</v>
      </c>
      <c r="L86" s="417">
        <v>2.1666666666666665</v>
      </c>
      <c r="M86" s="330"/>
      <c r="O86" s="154"/>
      <c r="P86" s="154"/>
      <c r="AB86" s="154"/>
      <c r="AC86" s="154"/>
    </row>
    <row r="87" spans="2:29" s="328" customFormat="1" x14ac:dyDescent="0.35">
      <c r="B87" s="413">
        <f t="shared" si="1"/>
        <v>2024</v>
      </c>
      <c r="C87" s="414">
        <v>45383</v>
      </c>
      <c r="D87" s="415" t="e">
        <v>#N/A</v>
      </c>
      <c r="E87" s="416">
        <v>4.1848780000000003</v>
      </c>
      <c r="F87" s="417">
        <f t="shared" si="10"/>
        <v>4.0755334166666666</v>
      </c>
      <c r="G87" s="417">
        <v>4.1848780000000003</v>
      </c>
      <c r="H87" s="418"/>
      <c r="I87" s="415" t="e">
        <v>#N/A</v>
      </c>
      <c r="J87" s="416">
        <v>2.0952380952380953</v>
      </c>
      <c r="K87" s="417">
        <f t="shared" si="11"/>
        <v>2.1011904761904767</v>
      </c>
      <c r="L87" s="417">
        <v>2.0952380952380953</v>
      </c>
      <c r="M87" s="330"/>
      <c r="O87" s="154"/>
      <c r="P87" s="154"/>
      <c r="AB87" s="154"/>
      <c r="AC87" s="154"/>
    </row>
    <row r="88" spans="2:29" s="328" customFormat="1" x14ac:dyDescent="0.35">
      <c r="B88" s="413">
        <f t="shared" ref="B88:B95" si="12">YEAR(C88)</f>
        <v>2024</v>
      </c>
      <c r="C88" s="414">
        <v>45413</v>
      </c>
      <c r="D88" s="415" t="e">
        <v>#N/A</v>
      </c>
      <c r="E88" s="416">
        <v>4.0542899999999999</v>
      </c>
      <c r="F88" s="417">
        <f t="shared" si="10"/>
        <v>4.0755334166666666</v>
      </c>
      <c r="G88" s="417">
        <v>4.0542899999999999</v>
      </c>
      <c r="H88" s="418"/>
      <c r="I88" s="415" t="e">
        <v>#N/A</v>
      </c>
      <c r="J88" s="416">
        <v>2.0952380952380953</v>
      </c>
      <c r="K88" s="417">
        <f t="shared" si="11"/>
        <v>2.1011904761904767</v>
      </c>
      <c r="L88" s="417">
        <v>2.0952380952380953</v>
      </c>
      <c r="M88" s="330"/>
      <c r="O88" s="154"/>
      <c r="P88" s="154"/>
      <c r="AB88" s="154"/>
      <c r="AC88" s="154"/>
    </row>
    <row r="89" spans="2:29" s="328" customFormat="1" x14ac:dyDescent="0.35">
      <c r="B89" s="413">
        <f t="shared" si="12"/>
        <v>2024</v>
      </c>
      <c r="C89" s="414">
        <v>45444</v>
      </c>
      <c r="D89" s="415" t="e">
        <v>#N/A</v>
      </c>
      <c r="E89" s="416">
        <v>3.947346</v>
      </c>
      <c r="F89" s="417">
        <f t="shared" si="10"/>
        <v>4.0755334166666666</v>
      </c>
      <c r="G89" s="417">
        <v>3.947346</v>
      </c>
      <c r="H89" s="418"/>
      <c r="I89" s="415" t="e">
        <v>#N/A</v>
      </c>
      <c r="J89" s="416">
        <v>2.0952380952380953</v>
      </c>
      <c r="K89" s="417">
        <f t="shared" si="11"/>
        <v>2.1011904761904767</v>
      </c>
      <c r="L89" s="417">
        <v>2.0952380952380953</v>
      </c>
      <c r="M89" s="330"/>
      <c r="O89" s="154"/>
      <c r="P89" s="154"/>
      <c r="AB89" s="154"/>
      <c r="AC89" s="154"/>
    </row>
    <row r="90" spans="2:29" s="328" customFormat="1" x14ac:dyDescent="0.35">
      <c r="B90" s="413">
        <f t="shared" si="12"/>
        <v>2024</v>
      </c>
      <c r="C90" s="414">
        <v>45474</v>
      </c>
      <c r="D90" s="415" t="e">
        <v>#N/A</v>
      </c>
      <c r="E90" s="416">
        <v>3.8629980000000002</v>
      </c>
      <c r="F90" s="417">
        <f t="shared" si="10"/>
        <v>4.0755334166666666</v>
      </c>
      <c r="G90" s="417">
        <v>3.8629980000000002</v>
      </c>
      <c r="H90" s="418"/>
      <c r="I90" s="415" t="e">
        <v>#N/A</v>
      </c>
      <c r="J90" s="416">
        <v>2.0714285714285716</v>
      </c>
      <c r="K90" s="417">
        <f t="shared" si="11"/>
        <v>2.1011904761904767</v>
      </c>
      <c r="L90" s="417">
        <v>2.0714285714285716</v>
      </c>
      <c r="M90" s="330"/>
      <c r="O90" s="154"/>
      <c r="P90" s="154"/>
      <c r="AB90" s="154"/>
      <c r="AC90" s="154"/>
    </row>
    <row r="91" spans="2:29" s="328" customFormat="1" x14ac:dyDescent="0.35">
      <c r="B91" s="413">
        <f t="shared" si="12"/>
        <v>2024</v>
      </c>
      <c r="C91" s="414">
        <v>45505</v>
      </c>
      <c r="D91" s="415" t="e">
        <v>#N/A</v>
      </c>
      <c r="E91" s="416">
        <v>3.8746199999999997</v>
      </c>
      <c r="F91" s="417">
        <f t="shared" si="10"/>
        <v>4.0755334166666666</v>
      </c>
      <c r="G91" s="417">
        <v>3.8746199999999997</v>
      </c>
      <c r="H91" s="418"/>
      <c r="I91" s="415" t="e">
        <v>#N/A</v>
      </c>
      <c r="J91" s="416">
        <v>2.0714285714285716</v>
      </c>
      <c r="K91" s="417">
        <f t="shared" si="11"/>
        <v>2.1011904761904767</v>
      </c>
      <c r="L91" s="417">
        <v>2.0714285714285716</v>
      </c>
      <c r="M91" s="330"/>
      <c r="O91" s="154"/>
      <c r="P91" s="154"/>
      <c r="AB91" s="154"/>
      <c r="AC91" s="154"/>
    </row>
    <row r="92" spans="2:29" s="328" customFormat="1" x14ac:dyDescent="0.35">
      <c r="B92" s="413">
        <f t="shared" si="12"/>
        <v>2024</v>
      </c>
      <c r="C92" s="414">
        <v>45536</v>
      </c>
      <c r="D92" s="415" t="e">
        <v>#N/A</v>
      </c>
      <c r="E92" s="416">
        <v>3.9087189999999996</v>
      </c>
      <c r="F92" s="417">
        <f t="shared" si="10"/>
        <v>4.0755334166666666</v>
      </c>
      <c r="G92" s="417">
        <v>3.9087189999999996</v>
      </c>
      <c r="H92" s="418"/>
      <c r="I92" s="415" t="e">
        <v>#N/A</v>
      </c>
      <c r="J92" s="416">
        <v>2.0714285714285716</v>
      </c>
      <c r="K92" s="417">
        <f t="shared" si="11"/>
        <v>2.1011904761904767</v>
      </c>
      <c r="L92" s="417">
        <v>2.0714285714285716</v>
      </c>
      <c r="M92" s="330"/>
      <c r="O92" s="154"/>
      <c r="P92" s="154"/>
      <c r="AB92" s="154"/>
      <c r="AC92" s="154"/>
    </row>
    <row r="93" spans="2:29" s="328" customFormat="1" x14ac:dyDescent="0.35">
      <c r="B93" s="413">
        <f t="shared" si="12"/>
        <v>2024</v>
      </c>
      <c r="C93" s="414">
        <v>45566</v>
      </c>
      <c r="D93" s="415" t="e">
        <v>#N/A</v>
      </c>
      <c r="E93" s="416">
        <v>3.8905069999999999</v>
      </c>
      <c r="F93" s="417">
        <f t="shared" si="10"/>
        <v>4.0755334166666666</v>
      </c>
      <c r="G93" s="417">
        <v>3.8905069999999999</v>
      </c>
      <c r="H93" s="418"/>
      <c r="I93" s="415" t="e">
        <v>#N/A</v>
      </c>
      <c r="J93" s="416">
        <v>2.0714285714285716</v>
      </c>
      <c r="K93" s="417">
        <f t="shared" si="11"/>
        <v>2.1011904761904767</v>
      </c>
      <c r="L93" s="417">
        <v>2.0714285714285716</v>
      </c>
      <c r="M93" s="330"/>
      <c r="O93" s="154"/>
      <c r="P93" s="154"/>
      <c r="AB93" s="154"/>
      <c r="AC93" s="154"/>
    </row>
    <row r="94" spans="2:29" s="328" customFormat="1" x14ac:dyDescent="0.35">
      <c r="B94" s="413">
        <f t="shared" si="12"/>
        <v>2024</v>
      </c>
      <c r="C94" s="414">
        <v>45597</v>
      </c>
      <c r="D94" s="415" t="e">
        <v>#N/A</v>
      </c>
      <c r="E94" s="416">
        <v>4.0453019999999995</v>
      </c>
      <c r="F94" s="417">
        <f t="shared" si="10"/>
        <v>4.0755334166666666</v>
      </c>
      <c r="G94" s="417">
        <v>4.0453019999999995</v>
      </c>
      <c r="H94" s="418"/>
      <c r="I94" s="415" t="e">
        <v>#N/A</v>
      </c>
      <c r="J94" s="416">
        <v>2.0714285714285716</v>
      </c>
      <c r="K94" s="417">
        <f t="shared" si="11"/>
        <v>2.1011904761904767</v>
      </c>
      <c r="L94" s="417">
        <v>2.0714285714285716</v>
      </c>
      <c r="M94" s="330"/>
      <c r="O94" s="154"/>
      <c r="P94" s="154"/>
      <c r="AB94" s="154"/>
      <c r="AC94" s="154"/>
    </row>
    <row r="95" spans="2:29" s="328" customFormat="1" x14ac:dyDescent="0.35">
      <c r="B95" s="413">
        <f t="shared" si="12"/>
        <v>2024</v>
      </c>
      <c r="C95" s="414">
        <v>45627</v>
      </c>
      <c r="D95" s="415" t="e">
        <v>#N/A</v>
      </c>
      <c r="E95" s="416">
        <v>4.0863130000000005</v>
      </c>
      <c r="F95" s="417"/>
      <c r="G95" s="417">
        <v>4.0863130000000005</v>
      </c>
      <c r="H95" s="418"/>
      <c r="I95" s="415" t="e">
        <v>#N/A</v>
      </c>
      <c r="J95" s="416">
        <v>2.0714285714285716</v>
      </c>
      <c r="K95" s="417"/>
      <c r="L95" s="417">
        <v>2.0714285714285716</v>
      </c>
      <c r="M95" s="330"/>
      <c r="O95" s="154"/>
      <c r="P95" s="154"/>
      <c r="AB95" s="154"/>
      <c r="AC95" s="154"/>
    </row>
    <row r="96" spans="2:29" s="328" customFormat="1" ht="14" x14ac:dyDescent="0.3">
      <c r="G96" s="329"/>
      <c r="O96" s="154"/>
      <c r="P96" s="154"/>
      <c r="AB96" s="154"/>
      <c r="AC96" s="154"/>
    </row>
    <row r="97" spans="2:29" s="328" customFormat="1" ht="14" x14ac:dyDescent="0.3">
      <c r="G97" s="329"/>
      <c r="O97" s="154"/>
      <c r="P97" s="154"/>
      <c r="AB97" s="154"/>
      <c r="AC97" s="154"/>
    </row>
    <row r="98" spans="2:29" s="328" customFormat="1" ht="14" x14ac:dyDescent="0.3">
      <c r="G98" s="329"/>
      <c r="O98" s="154"/>
      <c r="P98" s="154"/>
      <c r="AB98" s="154"/>
      <c r="AC98" s="154"/>
    </row>
    <row r="99" spans="2:29" s="328" customFormat="1" ht="14" x14ac:dyDescent="0.3">
      <c r="B99" s="58"/>
      <c r="C99" s="58" t="s">
        <v>0</v>
      </c>
      <c r="G99" s="329"/>
      <c r="O99" s="154"/>
      <c r="P99" s="154"/>
      <c r="AB99" s="154"/>
      <c r="AC99" s="154"/>
    </row>
    <row r="100" spans="2:29" s="328" customFormat="1" ht="14" x14ac:dyDescent="0.3">
      <c r="B100" s="21">
        <v>2.5</v>
      </c>
      <c r="C100" s="20">
        <v>-0.5</v>
      </c>
      <c r="G100" s="329"/>
      <c r="O100" s="154"/>
      <c r="P100" s="154"/>
      <c r="AB100" s="154"/>
      <c r="AC100" s="154"/>
    </row>
    <row r="101" spans="2:29" s="328" customFormat="1" ht="14" x14ac:dyDescent="0.3">
      <c r="B101" s="21">
        <v>2.5</v>
      </c>
      <c r="C101" s="20">
        <v>0.5</v>
      </c>
      <c r="G101" s="329"/>
      <c r="O101" s="154"/>
      <c r="P101" s="154"/>
      <c r="AB101" s="154"/>
      <c r="AC101" s="154"/>
    </row>
    <row r="102" spans="2:29" s="328" customFormat="1" ht="14" x14ac:dyDescent="0.3">
      <c r="G102" s="329"/>
      <c r="O102" s="154"/>
      <c r="P102" s="154"/>
      <c r="AB102" s="154"/>
      <c r="AC102" s="154"/>
    </row>
    <row r="103" spans="2:29" s="328" customFormat="1" ht="14" x14ac:dyDescent="0.3">
      <c r="G103" s="329"/>
      <c r="O103" s="154"/>
      <c r="P103" s="154"/>
      <c r="AB103" s="154"/>
      <c r="AC103" s="154"/>
    </row>
    <row r="104" spans="2:29" s="328" customFormat="1" ht="14" x14ac:dyDescent="0.3">
      <c r="G104" s="329"/>
      <c r="O104" s="154"/>
      <c r="P104" s="154"/>
      <c r="AB104" s="154"/>
      <c r="AC104" s="154"/>
    </row>
    <row r="105" spans="2:29" s="328" customFormat="1" ht="14" x14ac:dyDescent="0.3">
      <c r="G105" s="329"/>
      <c r="O105" s="154"/>
      <c r="P105" s="154"/>
      <c r="AB105" s="154"/>
      <c r="AC105" s="154"/>
    </row>
    <row r="106" spans="2:29" s="328" customFormat="1" ht="14" x14ac:dyDescent="0.3">
      <c r="G106" s="329"/>
      <c r="O106" s="154"/>
      <c r="P106" s="154"/>
      <c r="AB106" s="154"/>
      <c r="AC106" s="154"/>
    </row>
    <row r="107" spans="2:29" s="328" customFormat="1" ht="14" x14ac:dyDescent="0.3">
      <c r="G107" s="329"/>
      <c r="O107" s="154"/>
      <c r="P107" s="154"/>
      <c r="AB107" s="154"/>
      <c r="AC107" s="154"/>
    </row>
    <row r="108" spans="2:29" s="328" customFormat="1" ht="14" x14ac:dyDescent="0.3">
      <c r="G108" s="329"/>
      <c r="O108" s="154"/>
      <c r="P108" s="154"/>
      <c r="AB108" s="154"/>
      <c r="AC108" s="154"/>
    </row>
    <row r="109" spans="2:29" s="328" customFormat="1" ht="14" x14ac:dyDescent="0.3">
      <c r="G109" s="329"/>
      <c r="O109" s="154"/>
      <c r="P109" s="154"/>
      <c r="AB109" s="154"/>
      <c r="AC109" s="154"/>
    </row>
    <row r="110" spans="2:29" s="328" customFormat="1" ht="14" x14ac:dyDescent="0.3">
      <c r="G110" s="329"/>
      <c r="O110" s="154"/>
      <c r="P110" s="154"/>
      <c r="AB110" s="154"/>
      <c r="AC110" s="154"/>
    </row>
    <row r="111" spans="2:29" s="328" customFormat="1" ht="14" x14ac:dyDescent="0.3">
      <c r="G111" s="329"/>
      <c r="O111" s="154"/>
      <c r="P111" s="154"/>
      <c r="AB111" s="154"/>
      <c r="AC111" s="154"/>
    </row>
    <row r="112" spans="2:29" s="328" customFormat="1" ht="14" x14ac:dyDescent="0.3">
      <c r="G112" s="329"/>
      <c r="O112" s="154"/>
      <c r="P112" s="154"/>
      <c r="AB112" s="154"/>
      <c r="AC112" s="154"/>
    </row>
    <row r="113" spans="7:29" s="328" customFormat="1" ht="14" x14ac:dyDescent="0.3">
      <c r="G113" s="329"/>
      <c r="O113" s="154"/>
      <c r="P113" s="154"/>
      <c r="AB113" s="154"/>
      <c r="AC113" s="154"/>
    </row>
    <row r="114" spans="7:29" s="328" customFormat="1" ht="14" x14ac:dyDescent="0.3">
      <c r="G114" s="329"/>
      <c r="O114" s="154"/>
      <c r="P114" s="154"/>
      <c r="AB114" s="154"/>
      <c r="AC114" s="154"/>
    </row>
    <row r="115" spans="7:29" s="328" customFormat="1" ht="14" x14ac:dyDescent="0.3">
      <c r="G115" s="329"/>
      <c r="O115" s="154"/>
      <c r="P115" s="154"/>
      <c r="AB115" s="154"/>
      <c r="AC115" s="154"/>
    </row>
    <row r="116" spans="7:29" s="328" customFormat="1" ht="14" x14ac:dyDescent="0.3">
      <c r="G116" s="329"/>
      <c r="O116" s="154"/>
      <c r="P116" s="154"/>
      <c r="AB116" s="154"/>
      <c r="AC116" s="154"/>
    </row>
    <row r="117" spans="7:29" s="328" customFormat="1" ht="14" x14ac:dyDescent="0.3">
      <c r="G117" s="329"/>
      <c r="O117" s="154"/>
      <c r="P117" s="154"/>
      <c r="AB117" s="154"/>
      <c r="AC117" s="154"/>
    </row>
    <row r="118" spans="7:29" s="328" customFormat="1" ht="14" x14ac:dyDescent="0.3">
      <c r="G118" s="329"/>
      <c r="O118" s="154"/>
      <c r="P118" s="154"/>
      <c r="AB118" s="154"/>
      <c r="AC118" s="154"/>
    </row>
    <row r="119" spans="7:29" s="328" customFormat="1" ht="14" x14ac:dyDescent="0.3">
      <c r="G119" s="329"/>
      <c r="O119" s="154"/>
      <c r="P119" s="154"/>
      <c r="AB119" s="154"/>
      <c r="AC119" s="154"/>
    </row>
    <row r="120" spans="7:29" s="328" customFormat="1" ht="14" x14ac:dyDescent="0.3">
      <c r="O120" s="154"/>
      <c r="P120" s="154"/>
      <c r="AB120" s="154"/>
      <c r="AC120" s="154"/>
    </row>
    <row r="121" spans="7:29" s="328" customFormat="1" ht="14" x14ac:dyDescent="0.3">
      <c r="O121" s="154"/>
      <c r="P121" s="154"/>
      <c r="AB121" s="154"/>
      <c r="AC121" s="154"/>
    </row>
    <row r="122" spans="7:29" s="328" customFormat="1" ht="14" x14ac:dyDescent="0.3">
      <c r="O122" s="154"/>
      <c r="P122" s="154"/>
      <c r="AB122" s="154"/>
      <c r="AC122" s="154"/>
    </row>
  </sheetData>
  <mergeCells count="2">
    <mergeCell ref="D24:H24"/>
    <mergeCell ref="J24:M24"/>
  </mergeCells>
  <conditionalFormatting sqref="D36:E95 I36:J95">
    <cfRule type="expression" dxfId="16" priority="12" stopIfTrue="1">
      <formula>ISNA(D36)</formula>
    </cfRule>
  </conditionalFormatting>
  <hyperlinks>
    <hyperlink ref="A3" location="Contents!A1" display="Return to Contents" xr:uid="{00000000-0004-0000-0D00-000000000000}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2:AB134"/>
  <sheetViews>
    <sheetView workbookViewId="0"/>
  </sheetViews>
  <sheetFormatPr defaultColWidth="9.1796875" defaultRowHeight="14.5" x14ac:dyDescent="0.35"/>
  <cols>
    <col min="1" max="1" width="9.1796875" style="107"/>
    <col min="2" max="2" width="14.81640625" style="107" customWidth="1"/>
    <col min="3" max="13" width="9.1796875" style="107"/>
    <col min="14" max="15" width="9.1796875" style="108"/>
    <col min="16" max="16" width="9.1796875" style="107"/>
    <col min="17" max="17" width="37.1796875" style="107" bestFit="1" customWidth="1"/>
    <col min="18" max="26" width="9.1796875" style="107"/>
    <col min="27" max="28" width="9.1796875" style="108"/>
    <col min="29" max="16384" width="9.1796875" style="107"/>
  </cols>
  <sheetData>
    <row r="2" spans="1:18" ht="15.5" x14ac:dyDescent="0.35">
      <c r="A2" s="31" t="s">
        <v>644</v>
      </c>
    </row>
    <row r="3" spans="1:18" x14ac:dyDescent="0.35">
      <c r="A3" s="16" t="s">
        <v>16</v>
      </c>
      <c r="Q3" s="112"/>
    </row>
    <row r="4" spans="1:18" x14ac:dyDescent="0.35">
      <c r="A4" s="116"/>
      <c r="B4" s="116"/>
      <c r="C4" s="116"/>
      <c r="D4" s="116"/>
      <c r="E4" s="116"/>
      <c r="F4" s="116"/>
      <c r="G4" s="116"/>
      <c r="H4" s="116"/>
      <c r="I4" s="116"/>
      <c r="J4" s="116"/>
      <c r="Q4" s="112"/>
    </row>
    <row r="5" spans="1:18" x14ac:dyDescent="0.35">
      <c r="A5" s="116"/>
      <c r="B5" s="116"/>
      <c r="C5" s="116"/>
      <c r="D5" s="116"/>
      <c r="E5" s="116"/>
      <c r="F5" s="116"/>
      <c r="G5" s="116"/>
      <c r="H5" s="116"/>
      <c r="I5" s="116"/>
      <c r="J5" s="116"/>
      <c r="Q5" s="142" t="s">
        <v>343</v>
      </c>
      <c r="R5" s="143"/>
    </row>
    <row r="6" spans="1:18" x14ac:dyDescent="0.35">
      <c r="A6" s="116"/>
      <c r="B6" s="116"/>
      <c r="C6" s="116"/>
      <c r="D6" s="116"/>
      <c r="E6" s="116"/>
      <c r="F6" s="116"/>
      <c r="G6" s="116"/>
      <c r="H6" s="116"/>
      <c r="I6" s="116"/>
      <c r="J6" s="116"/>
      <c r="Q6" s="231" t="s">
        <v>217</v>
      </c>
      <c r="R6" s="186" t="s">
        <v>224</v>
      </c>
    </row>
    <row r="7" spans="1:18" x14ac:dyDescent="0.35">
      <c r="A7" s="116"/>
      <c r="B7" s="116"/>
      <c r="C7" s="116"/>
      <c r="D7" s="116"/>
      <c r="E7" s="116"/>
      <c r="F7" s="116"/>
      <c r="G7" s="116"/>
      <c r="H7" s="116"/>
      <c r="I7" s="116"/>
      <c r="J7" s="116"/>
      <c r="Q7" s="231" t="s">
        <v>219</v>
      </c>
      <c r="R7" s="186" t="s">
        <v>225</v>
      </c>
    </row>
    <row r="8" spans="1:18" x14ac:dyDescent="0.35">
      <c r="A8" s="116"/>
      <c r="B8" s="116"/>
      <c r="C8" s="116"/>
      <c r="D8" s="116"/>
      <c r="E8" s="116"/>
      <c r="F8" s="116"/>
      <c r="G8" s="116"/>
      <c r="H8" s="116"/>
      <c r="I8" s="116"/>
      <c r="J8" s="116"/>
      <c r="Q8" s="231" t="s">
        <v>585</v>
      </c>
      <c r="R8" s="186" t="s">
        <v>586</v>
      </c>
    </row>
    <row r="9" spans="1:18" x14ac:dyDescent="0.35">
      <c r="A9" s="116"/>
      <c r="B9" s="116"/>
      <c r="C9" s="116"/>
      <c r="D9" s="116"/>
      <c r="E9" s="116"/>
      <c r="F9" s="116"/>
      <c r="G9" s="116"/>
      <c r="H9" s="116"/>
      <c r="I9" s="116"/>
      <c r="J9" s="116"/>
      <c r="Q9" s="231" t="s">
        <v>587</v>
      </c>
      <c r="R9" s="186" t="s">
        <v>588</v>
      </c>
    </row>
    <row r="10" spans="1:18" x14ac:dyDescent="0.3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Q10" s="231" t="s">
        <v>589</v>
      </c>
      <c r="R10" s="186" t="s">
        <v>594</v>
      </c>
    </row>
    <row r="11" spans="1:18" x14ac:dyDescent="0.3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Q11" s="231" t="s">
        <v>218</v>
      </c>
      <c r="R11" s="186" t="s">
        <v>226</v>
      </c>
    </row>
    <row r="12" spans="1:18" x14ac:dyDescent="0.3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Q12" s="231" t="s">
        <v>220</v>
      </c>
      <c r="R12" s="186" t="s">
        <v>227</v>
      </c>
    </row>
    <row r="13" spans="1:18" x14ac:dyDescent="0.3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Q13" s="231" t="s">
        <v>590</v>
      </c>
      <c r="R13" s="186" t="s">
        <v>592</v>
      </c>
    </row>
    <row r="14" spans="1:18" x14ac:dyDescent="0.3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Q14" s="231" t="s">
        <v>591</v>
      </c>
      <c r="R14" s="186" t="s">
        <v>593</v>
      </c>
    </row>
    <row r="15" spans="1:18" x14ac:dyDescent="0.3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Q15" s="233" t="s">
        <v>421</v>
      </c>
      <c r="R15" s="363" t="s">
        <v>596</v>
      </c>
    </row>
    <row r="16" spans="1:18" x14ac:dyDescent="0.35">
      <c r="A16" s="116"/>
      <c r="B16" s="116"/>
      <c r="C16" s="116"/>
      <c r="D16" s="116"/>
      <c r="E16" s="116"/>
      <c r="F16" s="116"/>
      <c r="G16" s="116"/>
      <c r="H16" s="116"/>
      <c r="I16" s="116"/>
      <c r="J16" s="116"/>
    </row>
    <row r="17" spans="1:12" x14ac:dyDescent="0.35">
      <c r="A17" s="116"/>
      <c r="B17" s="116"/>
      <c r="C17" s="116"/>
      <c r="D17" s="116"/>
      <c r="E17" s="116"/>
      <c r="F17" s="116"/>
      <c r="G17" s="116"/>
      <c r="H17" s="116"/>
      <c r="I17" s="116"/>
      <c r="J17" s="116"/>
    </row>
    <row r="18" spans="1:12" x14ac:dyDescent="0.35">
      <c r="A18" s="116"/>
      <c r="B18" s="116"/>
      <c r="C18" s="116"/>
      <c r="D18" s="116"/>
      <c r="E18" s="116"/>
      <c r="F18" s="116"/>
      <c r="G18" s="116"/>
      <c r="H18" s="116"/>
      <c r="I18" s="116"/>
      <c r="J18" s="116"/>
    </row>
    <row r="19" spans="1:12" x14ac:dyDescent="0.35">
      <c r="A19" s="116"/>
      <c r="B19" s="116"/>
      <c r="C19" s="116"/>
      <c r="D19" s="116"/>
      <c r="E19" s="116"/>
      <c r="F19" s="116"/>
      <c r="G19" s="116"/>
      <c r="H19" s="147"/>
      <c r="I19" s="116"/>
      <c r="J19" s="116"/>
    </row>
    <row r="20" spans="1:12" x14ac:dyDescent="0.35">
      <c r="A20" s="116"/>
      <c r="B20" s="116"/>
      <c r="C20" s="116"/>
      <c r="D20" s="116"/>
      <c r="E20" s="116"/>
      <c r="F20" s="116"/>
      <c r="G20" s="116"/>
      <c r="H20" s="116"/>
      <c r="I20" s="116"/>
      <c r="J20" s="116"/>
    </row>
    <row r="21" spans="1:12" x14ac:dyDescent="0.35">
      <c r="A21" s="116"/>
      <c r="B21" s="116"/>
      <c r="C21" s="116"/>
      <c r="D21" s="116"/>
      <c r="E21" s="116"/>
      <c r="F21" s="116"/>
      <c r="G21" s="116"/>
      <c r="H21" s="116"/>
      <c r="I21" s="116"/>
      <c r="J21" s="116"/>
    </row>
    <row r="22" spans="1:12" x14ac:dyDescent="0.35">
      <c r="C22" s="66">
        <v>1.0089240956000001</v>
      </c>
      <c r="D22" s="66">
        <v>1.1357143999999999</v>
      </c>
      <c r="E22" s="66">
        <v>1.2027943123</v>
      </c>
      <c r="F22" s="66">
        <v>1.2896115781999999</v>
      </c>
      <c r="G22" s="66">
        <v>1.2948500902</v>
      </c>
    </row>
    <row r="24" spans="1:12" x14ac:dyDescent="0.35">
      <c r="A24"/>
      <c r="B24"/>
      <c r="C24" s="477" t="s">
        <v>61</v>
      </c>
      <c r="D24" s="477"/>
      <c r="E24" s="477"/>
      <c r="F24" s="477"/>
      <c r="G24" s="477"/>
      <c r="H24" s="23"/>
      <c r="I24" s="477" t="s">
        <v>91</v>
      </c>
      <c r="J24" s="477"/>
      <c r="K24" s="477"/>
      <c r="L24" s="477"/>
    </row>
    <row r="25" spans="1:12" x14ac:dyDescent="0.35">
      <c r="A25" s="108"/>
      <c r="B25" s="8"/>
      <c r="C25" s="65">
        <v>2020</v>
      </c>
      <c r="D25" s="65">
        <v>2021</v>
      </c>
      <c r="E25" s="65">
        <v>2022</v>
      </c>
      <c r="F25" s="65">
        <v>2023</v>
      </c>
      <c r="G25" s="65">
        <v>2024</v>
      </c>
      <c r="H25" s="25"/>
      <c r="I25" s="65">
        <v>2021</v>
      </c>
      <c r="J25" s="65">
        <v>2022</v>
      </c>
      <c r="K25" s="65">
        <v>2023</v>
      </c>
      <c r="L25" s="65">
        <v>2024</v>
      </c>
    </row>
    <row r="26" spans="1:12" x14ac:dyDescent="0.35">
      <c r="A26" s="108"/>
      <c r="B26" s="21" t="s">
        <v>217</v>
      </c>
      <c r="C26" s="66">
        <v>11.318315933999999</v>
      </c>
      <c r="D26" s="66">
        <v>11.267728542</v>
      </c>
      <c r="E26" s="66">
        <v>11.910622301</v>
      </c>
      <c r="F26" s="66">
        <v>12.784992801</v>
      </c>
      <c r="G26" s="66">
        <v>13.158309343999999</v>
      </c>
      <c r="H26" s="9"/>
      <c r="I26" s="5">
        <f t="shared" ref="I26:L27" si="0">D26-C26</f>
        <v>-5.0587391999998843E-2</v>
      </c>
      <c r="J26" s="5">
        <f t="shared" si="0"/>
        <v>0.64289375899999968</v>
      </c>
      <c r="K26" s="5">
        <f t="shared" si="0"/>
        <v>0.8743704999999995</v>
      </c>
      <c r="L26" s="5">
        <f t="shared" si="0"/>
        <v>0.37331654299999961</v>
      </c>
    </row>
    <row r="27" spans="1:12" x14ac:dyDescent="0.35">
      <c r="A27" s="108"/>
      <c r="B27" s="21" t="s">
        <v>219</v>
      </c>
      <c r="C27" s="124">
        <v>5.1745739371999999</v>
      </c>
      <c r="D27" s="66">
        <v>5.4248904493000003</v>
      </c>
      <c r="E27" s="66">
        <v>5.9330603287999999</v>
      </c>
      <c r="F27" s="66">
        <v>6.3430342262000003</v>
      </c>
      <c r="G27" s="66">
        <v>6.4946939290000003</v>
      </c>
      <c r="H27" s="9"/>
      <c r="I27" s="5">
        <f t="shared" si="0"/>
        <v>0.25031651210000039</v>
      </c>
      <c r="J27" s="5">
        <f t="shared" si="0"/>
        <v>0.50816987949999959</v>
      </c>
      <c r="K27" s="5">
        <f t="shared" si="0"/>
        <v>0.40997389740000045</v>
      </c>
      <c r="L27" s="5">
        <f t="shared" si="0"/>
        <v>0.15165970279999996</v>
      </c>
    </row>
    <row r="28" spans="1:12" x14ac:dyDescent="0.35">
      <c r="A28" s="108"/>
      <c r="B28" s="119" t="s">
        <v>243</v>
      </c>
      <c r="C28" s="118">
        <f>C34-C26-C27-C29</f>
        <v>1.0656605475905998</v>
      </c>
      <c r="D28" s="118">
        <f>D34-D26-D27-D29</f>
        <v>1.1499792110702003</v>
      </c>
      <c r="E28" s="118">
        <f>E34-E26-E27-E29</f>
        <v>1.2393791071269995</v>
      </c>
      <c r="F28" s="118">
        <f>F34-F26-F27-F29</f>
        <v>1.1960795778369986</v>
      </c>
      <c r="G28" s="118">
        <f>G34-G26-G27-G29</f>
        <v>1.1852623357120011</v>
      </c>
      <c r="H28" s="118"/>
      <c r="I28" s="5">
        <f>D28-C28</f>
        <v>8.4318663479600486E-2</v>
      </c>
      <c r="J28" s="5">
        <f>E28-D28</f>
        <v>8.9399896056799211E-2</v>
      </c>
      <c r="K28" s="5">
        <f>F28-E28</f>
        <v>-4.3299529290000915E-2</v>
      </c>
      <c r="L28" s="5">
        <f>G28-F28</f>
        <v>-1.0817242124997462E-2</v>
      </c>
    </row>
    <row r="29" spans="1:12" x14ac:dyDescent="0.35">
      <c r="A29" s="108"/>
      <c r="B29" s="119" t="s">
        <v>595</v>
      </c>
      <c r="C29" s="118">
        <f>SUM(C30:C33)</f>
        <v>1.0617444142094001</v>
      </c>
      <c r="D29" s="118">
        <f>SUM(D30:D33)</f>
        <v>1.1523851396298002</v>
      </c>
      <c r="E29" s="118">
        <f>SUM(E30:E33)</f>
        <v>1.2176456110730001</v>
      </c>
      <c r="F29" s="118">
        <f>SUM(F30:F33)</f>
        <v>1.3071802429629999</v>
      </c>
      <c r="G29" s="118">
        <f>SUM(G30:G33)</f>
        <v>1.314538059288</v>
      </c>
      <c r="H29" s="118"/>
      <c r="I29" s="5">
        <f t="shared" ref="I29:I34" si="1">D29-C29</f>
        <v>9.0640725420400026E-2</v>
      </c>
      <c r="J29" s="5">
        <f t="shared" ref="J29:J34" si="2">E29-D29</f>
        <v>6.5260471443199908E-2</v>
      </c>
      <c r="K29" s="5">
        <f t="shared" ref="K29:K34" si="3">F29-E29</f>
        <v>8.9534631889999883E-2</v>
      </c>
      <c r="L29" s="5">
        <f t="shared" ref="L29:L34" si="4">G29-F29</f>
        <v>7.3578163250000994E-3</v>
      </c>
    </row>
    <row r="30" spans="1:12" x14ac:dyDescent="0.35">
      <c r="A30" s="108"/>
      <c r="B30" s="23" t="s">
        <v>597</v>
      </c>
      <c r="C30" s="438">
        <v>0.90690691803000001</v>
      </c>
      <c r="D30" s="438">
        <v>0.97949968219000005</v>
      </c>
      <c r="E30" s="438">
        <v>1.0020024959</v>
      </c>
      <c r="F30" s="438">
        <v>1.0103139243999999</v>
      </c>
      <c r="G30" s="438">
        <v>0.98439865519000003</v>
      </c>
      <c r="H30" s="9"/>
      <c r="I30" s="440">
        <f t="shared" si="1"/>
        <v>7.2592764160000045E-2</v>
      </c>
      <c r="J30" s="440">
        <f t="shared" si="2"/>
        <v>2.2502813709999958E-2</v>
      </c>
      <c r="K30" s="440">
        <f t="shared" si="3"/>
        <v>8.3114284999998844E-3</v>
      </c>
      <c r="L30" s="440">
        <f t="shared" si="4"/>
        <v>-2.5915269209999869E-2</v>
      </c>
    </row>
    <row r="31" spans="1:12" x14ac:dyDescent="0.35">
      <c r="A31" s="108"/>
      <c r="B31" s="23" t="s">
        <v>598</v>
      </c>
      <c r="C31" s="438">
        <v>3.4705604686000001E-2</v>
      </c>
      <c r="D31" s="438">
        <v>5.6172271237999997E-2</v>
      </c>
      <c r="E31" s="438">
        <v>9.6734931484999995E-2</v>
      </c>
      <c r="F31" s="438">
        <v>0.16912906962999999</v>
      </c>
      <c r="G31" s="438">
        <v>0.21609725847</v>
      </c>
      <c r="H31" s="9"/>
      <c r="I31" s="440">
        <f t="shared" si="1"/>
        <v>2.1466666551999997E-2</v>
      </c>
      <c r="J31" s="440">
        <f t="shared" si="2"/>
        <v>4.0562660246999997E-2</v>
      </c>
      <c r="K31" s="440">
        <f t="shared" si="3"/>
        <v>7.2394138144999995E-2</v>
      </c>
      <c r="L31" s="440">
        <f t="shared" si="4"/>
        <v>4.6968188840000008E-2</v>
      </c>
    </row>
    <row r="32" spans="1:12" x14ac:dyDescent="0.35">
      <c r="A32" s="108"/>
      <c r="B32" s="23" t="s">
        <v>599</v>
      </c>
      <c r="C32" s="438">
        <v>2.0797138934000002E-3</v>
      </c>
      <c r="D32" s="438">
        <v>5.2438027918000002E-3</v>
      </c>
      <c r="E32" s="438">
        <v>1.3233775408E-2</v>
      </c>
      <c r="F32" s="438">
        <v>2.1804140493000002E-2</v>
      </c>
      <c r="G32" s="438">
        <v>3.1077587978000001E-2</v>
      </c>
      <c r="H32" s="9"/>
      <c r="I32" s="440">
        <f t="shared" si="1"/>
        <v>3.1640888984E-3</v>
      </c>
      <c r="J32" s="440">
        <f t="shared" si="2"/>
        <v>7.9899726161999987E-3</v>
      </c>
      <c r="K32" s="440">
        <f t="shared" si="3"/>
        <v>8.5703650850000018E-3</v>
      </c>
      <c r="L32" s="440">
        <f t="shared" si="4"/>
        <v>9.2734474849999991E-3</v>
      </c>
    </row>
    <row r="33" spans="1:12" x14ac:dyDescent="0.35">
      <c r="A33" s="108"/>
      <c r="B33" s="25" t="s">
        <v>600</v>
      </c>
      <c r="C33" s="439">
        <v>0.1180521776</v>
      </c>
      <c r="D33" s="439">
        <v>0.11146938341</v>
      </c>
      <c r="E33" s="439">
        <v>0.10567440828000001</v>
      </c>
      <c r="F33" s="439">
        <v>0.10593310844000001</v>
      </c>
      <c r="G33" s="439">
        <v>8.2964557650000006E-2</v>
      </c>
      <c r="H33" s="55"/>
      <c r="I33" s="441">
        <f t="shared" si="1"/>
        <v>-6.5827941900000048E-3</v>
      </c>
      <c r="J33" s="441">
        <f t="shared" si="2"/>
        <v>-5.7949751299999908E-3</v>
      </c>
      <c r="K33" s="441">
        <f t="shared" si="3"/>
        <v>2.5870015999999996E-4</v>
      </c>
      <c r="L33" s="441">
        <f t="shared" si="4"/>
        <v>-2.296855079E-2</v>
      </c>
    </row>
    <row r="34" spans="1:12" x14ac:dyDescent="0.35">
      <c r="A34"/>
      <c r="B34" s="2" t="s">
        <v>216</v>
      </c>
      <c r="C34" s="66">
        <v>18.620294832999999</v>
      </c>
      <c r="D34" s="66">
        <v>18.994983342000001</v>
      </c>
      <c r="E34" s="66">
        <v>20.300707348</v>
      </c>
      <c r="F34" s="66">
        <v>21.631286847999998</v>
      </c>
      <c r="G34" s="66">
        <v>22.152803668000001</v>
      </c>
      <c r="H34"/>
      <c r="I34" s="5">
        <f t="shared" si="1"/>
        <v>0.37468850900000206</v>
      </c>
      <c r="J34" s="5">
        <f t="shared" si="2"/>
        <v>1.3057240059999984</v>
      </c>
      <c r="K34" s="5">
        <f t="shared" si="3"/>
        <v>1.3305794999999989</v>
      </c>
      <c r="L34" s="5">
        <f t="shared" si="4"/>
        <v>0.52151682000000221</v>
      </c>
    </row>
    <row r="35" spans="1:12" x14ac:dyDescent="0.35">
      <c r="B35" s="278" t="s">
        <v>674</v>
      </c>
      <c r="C35"/>
      <c r="D35" s="2"/>
      <c r="E35"/>
      <c r="F35"/>
      <c r="G35"/>
      <c r="H35"/>
      <c r="I35" s="2" t="s">
        <v>7</v>
      </c>
      <c r="J35" s="19">
        <f>E26/D26-1</f>
        <v>5.7056198736385788E-2</v>
      </c>
      <c r="K35" s="19">
        <f>F26/E26-1</f>
        <v>7.3410983733955604E-2</v>
      </c>
      <c r="L35" s="19">
        <f>G26/F26-1</f>
        <v>2.9199589613441157E-2</v>
      </c>
    </row>
    <row r="36" spans="1:12" x14ac:dyDescent="0.35">
      <c r="D36" s="118"/>
      <c r="E36" s="118"/>
      <c r="F36" s="118"/>
      <c r="G36" s="118"/>
    </row>
    <row r="38" spans="1:12" x14ac:dyDescent="0.35">
      <c r="A38" s="119"/>
      <c r="B38" s="119"/>
      <c r="C38" s="119" t="s">
        <v>246</v>
      </c>
      <c r="D38" s="119" t="s">
        <v>223</v>
      </c>
      <c r="E38" s="344" t="s">
        <v>222</v>
      </c>
      <c r="F38" s="344" t="s">
        <v>457</v>
      </c>
    </row>
    <row r="39" spans="1:12" x14ac:dyDescent="0.35">
      <c r="A39" s="119">
        <f t="shared" ref="A39:A86" si="5">YEAR(B39)</f>
        <v>2021</v>
      </c>
      <c r="B39" s="331">
        <v>44197</v>
      </c>
      <c r="C39" s="332">
        <v>18.521169903000001</v>
      </c>
      <c r="D39" s="115" t="e">
        <v>#N/A</v>
      </c>
      <c r="E39" s="333"/>
      <c r="F39" s="333">
        <v>18.521169903000001</v>
      </c>
      <c r="G39" s="113"/>
    </row>
    <row r="40" spans="1:12" x14ac:dyDescent="0.35">
      <c r="A40" s="119">
        <f t="shared" si="5"/>
        <v>2021</v>
      </c>
      <c r="B40" s="331">
        <v>44228</v>
      </c>
      <c r="C40" s="332">
        <v>16.066598428999999</v>
      </c>
      <c r="D40" s="115" t="e">
        <v>#N/A</v>
      </c>
      <c r="E40" s="333">
        <f t="shared" ref="E40:E49" si="6">AVERAGEIF($A$39:$A$100,A40,$F$39:$F$100)</f>
        <v>18.974139018666666</v>
      </c>
      <c r="F40" s="333">
        <v>16.066598428999999</v>
      </c>
      <c r="G40" s="113"/>
    </row>
    <row r="41" spans="1:12" x14ac:dyDescent="0.35">
      <c r="A41" s="119">
        <f t="shared" si="5"/>
        <v>2021</v>
      </c>
      <c r="B41" s="331">
        <v>44256</v>
      </c>
      <c r="C41" s="332">
        <v>18.653068677</v>
      </c>
      <c r="D41" s="115" t="e">
        <v>#N/A</v>
      </c>
      <c r="E41" s="333">
        <f t="shared" si="6"/>
        <v>18.974139018666666</v>
      </c>
      <c r="F41" s="333">
        <v>18.653068677</v>
      </c>
      <c r="G41" s="113"/>
      <c r="H41" s="114"/>
    </row>
    <row r="42" spans="1:12" x14ac:dyDescent="0.35">
      <c r="A42" s="119">
        <f t="shared" si="5"/>
        <v>2021</v>
      </c>
      <c r="B42" s="331">
        <v>44287</v>
      </c>
      <c r="C42" s="332">
        <v>19.023104700000001</v>
      </c>
      <c r="D42" s="115" t="e">
        <v>#N/A</v>
      </c>
      <c r="E42" s="333">
        <f t="shared" si="6"/>
        <v>18.974139018666666</v>
      </c>
      <c r="F42" s="333">
        <v>19.023104700000001</v>
      </c>
      <c r="G42" s="113"/>
    </row>
    <row r="43" spans="1:12" x14ac:dyDescent="0.35">
      <c r="A43" s="119">
        <f t="shared" si="5"/>
        <v>2021</v>
      </c>
      <c r="B43" s="331">
        <v>44317</v>
      </c>
      <c r="C43" s="332">
        <v>19.294455289999998</v>
      </c>
      <c r="D43" s="115" t="e">
        <v>#N/A</v>
      </c>
      <c r="E43" s="333">
        <f t="shared" si="6"/>
        <v>18.974139018666666</v>
      </c>
      <c r="F43" s="333">
        <v>19.294455289999998</v>
      </c>
      <c r="G43" s="113"/>
    </row>
    <row r="44" spans="1:12" x14ac:dyDescent="0.35">
      <c r="A44" s="119">
        <f t="shared" si="5"/>
        <v>2021</v>
      </c>
      <c r="B44" s="331">
        <v>44348</v>
      </c>
      <c r="C44" s="332">
        <v>19.223115167</v>
      </c>
      <c r="D44" s="115" t="e">
        <v>#N/A</v>
      </c>
      <c r="E44" s="333">
        <f t="shared" si="6"/>
        <v>18.974139018666666</v>
      </c>
      <c r="F44" s="333">
        <v>19.223115167</v>
      </c>
      <c r="G44" s="113"/>
    </row>
    <row r="45" spans="1:12" x14ac:dyDescent="0.35">
      <c r="A45" s="119">
        <f t="shared" si="5"/>
        <v>2021</v>
      </c>
      <c r="B45" s="331">
        <v>44378</v>
      </c>
      <c r="C45" s="332">
        <v>19.235357226000001</v>
      </c>
      <c r="D45" s="115" t="e">
        <v>#N/A</v>
      </c>
      <c r="E45" s="333">
        <f t="shared" si="6"/>
        <v>18.974139018666666</v>
      </c>
      <c r="F45" s="333">
        <v>19.235357226000001</v>
      </c>
      <c r="G45" s="113"/>
    </row>
    <row r="46" spans="1:12" x14ac:dyDescent="0.35">
      <c r="A46" s="119">
        <f t="shared" si="5"/>
        <v>2021</v>
      </c>
      <c r="B46" s="331">
        <v>44409</v>
      </c>
      <c r="C46" s="332">
        <v>19.174537258000001</v>
      </c>
      <c r="D46" s="115" t="e">
        <v>#N/A</v>
      </c>
      <c r="E46" s="333">
        <f t="shared" si="6"/>
        <v>18.974139018666666</v>
      </c>
      <c r="F46" s="333">
        <v>19.174537258000001</v>
      </c>
      <c r="G46" s="113"/>
    </row>
    <row r="47" spans="1:12" x14ac:dyDescent="0.35">
      <c r="A47" s="119">
        <f t="shared" si="5"/>
        <v>2021</v>
      </c>
      <c r="B47" s="331">
        <v>44440</v>
      </c>
      <c r="C47" s="332">
        <v>18.721126266999999</v>
      </c>
      <c r="D47" s="115" t="e">
        <v>#N/A</v>
      </c>
      <c r="E47" s="333">
        <f t="shared" si="6"/>
        <v>18.974139018666666</v>
      </c>
      <c r="F47" s="333">
        <v>18.721126266999999</v>
      </c>
      <c r="G47" s="113"/>
    </row>
    <row r="48" spans="1:12" x14ac:dyDescent="0.35">
      <c r="A48" s="119">
        <f t="shared" si="5"/>
        <v>2021</v>
      </c>
      <c r="B48" s="331">
        <v>44470</v>
      </c>
      <c r="C48" s="332">
        <v>19.718939968000001</v>
      </c>
      <c r="D48" s="115" t="e">
        <v>#N/A</v>
      </c>
      <c r="E48" s="333">
        <f t="shared" si="6"/>
        <v>18.974139018666666</v>
      </c>
      <c r="F48" s="333">
        <v>19.718939968000001</v>
      </c>
      <c r="G48" s="113"/>
    </row>
    <row r="49" spans="1:8" x14ac:dyDescent="0.35">
      <c r="A49" s="119">
        <f t="shared" si="5"/>
        <v>2021</v>
      </c>
      <c r="B49" s="331">
        <v>44501</v>
      </c>
      <c r="C49" s="332">
        <v>20.043653500000001</v>
      </c>
      <c r="D49" s="115" t="e">
        <v>#N/A</v>
      </c>
      <c r="E49" s="333">
        <f t="shared" si="6"/>
        <v>18.974139018666666</v>
      </c>
      <c r="F49" s="333">
        <v>20.043653500000001</v>
      </c>
      <c r="G49" s="113"/>
    </row>
    <row r="50" spans="1:8" x14ac:dyDescent="0.35">
      <c r="A50" s="119">
        <f t="shared" si="5"/>
        <v>2021</v>
      </c>
      <c r="B50" s="331">
        <v>44531</v>
      </c>
      <c r="C50" s="332">
        <v>20.014541839</v>
      </c>
      <c r="D50" s="115" t="e">
        <v>#N/A</v>
      </c>
      <c r="E50" s="333"/>
      <c r="F50" s="333">
        <v>20.014541839</v>
      </c>
      <c r="G50" s="113"/>
    </row>
    <row r="51" spans="1:8" x14ac:dyDescent="0.35">
      <c r="A51" s="119">
        <f t="shared" si="5"/>
        <v>2022</v>
      </c>
      <c r="B51" s="331">
        <v>44562</v>
      </c>
      <c r="C51" s="332">
        <v>19.407461516000001</v>
      </c>
      <c r="D51" s="115" t="e">
        <v>#N/A</v>
      </c>
      <c r="E51" s="333"/>
      <c r="F51" s="333">
        <v>19.407461516000001</v>
      </c>
      <c r="G51" s="113"/>
    </row>
    <row r="52" spans="1:8" x14ac:dyDescent="0.35">
      <c r="A52" s="119">
        <f t="shared" si="5"/>
        <v>2022</v>
      </c>
      <c r="B52" s="331">
        <v>44593</v>
      </c>
      <c r="C52" s="332">
        <v>19.088716536</v>
      </c>
      <c r="D52" s="115" t="e">
        <v>#N/A</v>
      </c>
      <c r="E52" s="333">
        <f>AVERAGEIF($A$39:$A$100,A52,$F$39:$F$100)</f>
        <v>20.294357933249998</v>
      </c>
      <c r="F52" s="333">
        <v>19.088716536</v>
      </c>
      <c r="G52" s="113"/>
    </row>
    <row r="53" spans="1:8" x14ac:dyDescent="0.35">
      <c r="A53" s="119">
        <f t="shared" si="5"/>
        <v>2022</v>
      </c>
      <c r="B53" s="331">
        <v>44621</v>
      </c>
      <c r="C53" s="332">
        <v>20.17411371</v>
      </c>
      <c r="D53" s="115" t="e">
        <v>#N/A</v>
      </c>
      <c r="E53" s="333">
        <f t="shared" ref="E53:E61" si="7">AVERAGEIF($A$39:$A$100,A53,$F$39:$F$100)</f>
        <v>20.294357933249998</v>
      </c>
      <c r="F53" s="333">
        <v>20.17411371</v>
      </c>
      <c r="G53" s="113"/>
      <c r="H53" s="114"/>
    </row>
    <row r="54" spans="1:8" x14ac:dyDescent="0.35">
      <c r="A54" s="119">
        <f t="shared" si="5"/>
        <v>2022</v>
      </c>
      <c r="B54" s="331">
        <v>44652</v>
      </c>
      <c r="C54" s="332">
        <v>20.120733767000001</v>
      </c>
      <c r="D54" s="115" t="e">
        <v>#N/A</v>
      </c>
      <c r="E54" s="333">
        <f t="shared" si="7"/>
        <v>20.294357933249998</v>
      </c>
      <c r="F54" s="333">
        <v>20.120733767000001</v>
      </c>
      <c r="G54" s="113"/>
    </row>
    <row r="55" spans="1:8" x14ac:dyDescent="0.35">
      <c r="A55" s="119">
        <f t="shared" si="5"/>
        <v>2022</v>
      </c>
      <c r="B55" s="331">
        <v>44682</v>
      </c>
      <c r="C55" s="332">
        <v>20.212318934999999</v>
      </c>
      <c r="D55" s="115" t="e">
        <v>#N/A</v>
      </c>
      <c r="E55" s="333">
        <f t="shared" si="7"/>
        <v>20.294357933249998</v>
      </c>
      <c r="F55" s="333">
        <v>20.212318934999999</v>
      </c>
      <c r="G55" s="113"/>
    </row>
    <row r="56" spans="1:8" x14ac:dyDescent="0.35">
      <c r="A56" s="119">
        <f t="shared" si="5"/>
        <v>2022</v>
      </c>
      <c r="B56" s="331">
        <v>44713</v>
      </c>
      <c r="C56" s="332">
        <v>20.400754500000001</v>
      </c>
      <c r="D56" s="115" t="e">
        <v>#N/A</v>
      </c>
      <c r="E56" s="333">
        <f t="shared" si="7"/>
        <v>20.294357933249998</v>
      </c>
      <c r="F56" s="333">
        <v>20.400754500000001</v>
      </c>
      <c r="G56" s="113"/>
    </row>
    <row r="57" spans="1:8" x14ac:dyDescent="0.35">
      <c r="A57" s="119">
        <f t="shared" si="5"/>
        <v>2022</v>
      </c>
      <c r="B57" s="331">
        <v>44743</v>
      </c>
      <c r="C57" s="332">
        <v>20.574964161</v>
      </c>
      <c r="D57" s="115" t="e">
        <v>#N/A</v>
      </c>
      <c r="E57" s="333">
        <f t="shared" si="7"/>
        <v>20.294357933249998</v>
      </c>
      <c r="F57" s="333">
        <v>20.574964161</v>
      </c>
      <c r="G57" s="113"/>
    </row>
    <row r="58" spans="1:8" x14ac:dyDescent="0.35">
      <c r="A58" s="119">
        <f t="shared" si="5"/>
        <v>2022</v>
      </c>
      <c r="B58" s="331">
        <v>44774</v>
      </c>
      <c r="C58" s="332">
        <v>20.467065129000002</v>
      </c>
      <c r="D58" s="115" t="e">
        <v>#N/A</v>
      </c>
      <c r="E58" s="333">
        <f t="shared" si="7"/>
        <v>20.294357933249998</v>
      </c>
      <c r="F58" s="333">
        <v>20.467065129000002</v>
      </c>
      <c r="G58" s="113"/>
    </row>
    <row r="59" spans="1:8" x14ac:dyDescent="0.35">
      <c r="A59" s="119">
        <f t="shared" si="5"/>
        <v>2022</v>
      </c>
      <c r="B59" s="331">
        <v>44805</v>
      </c>
      <c r="C59" s="332">
        <v>20.909411767000002</v>
      </c>
      <c r="D59" s="115" t="e">
        <v>#N/A</v>
      </c>
      <c r="E59" s="333">
        <f t="shared" si="7"/>
        <v>20.294357933249998</v>
      </c>
      <c r="F59" s="333">
        <v>20.909411767000002</v>
      </c>
      <c r="G59" s="113"/>
    </row>
    <row r="60" spans="1:8" x14ac:dyDescent="0.35">
      <c r="A60" s="119">
        <f t="shared" si="5"/>
        <v>2022</v>
      </c>
      <c r="B60" s="331">
        <v>44835</v>
      </c>
      <c r="C60" s="332">
        <v>21.002039289999999</v>
      </c>
      <c r="D60" s="115" t="e">
        <v>#N/A</v>
      </c>
      <c r="E60" s="333">
        <f t="shared" si="7"/>
        <v>20.294357933249998</v>
      </c>
      <c r="F60" s="333">
        <v>21.002039289999999</v>
      </c>
      <c r="G60" s="113"/>
    </row>
    <row r="61" spans="1:8" x14ac:dyDescent="0.35">
      <c r="A61" s="119">
        <f t="shared" si="5"/>
        <v>2022</v>
      </c>
      <c r="B61" s="331">
        <v>44866</v>
      </c>
      <c r="C61" s="332">
        <v>21.045919532999999</v>
      </c>
      <c r="D61" s="115" t="e">
        <v>#N/A</v>
      </c>
      <c r="E61" s="333">
        <f t="shared" si="7"/>
        <v>20.294357933249998</v>
      </c>
      <c r="F61" s="333">
        <v>21.045919532999999</v>
      </c>
      <c r="G61" s="113"/>
    </row>
    <row r="62" spans="1:8" x14ac:dyDescent="0.35">
      <c r="A62" s="119">
        <f t="shared" si="5"/>
        <v>2022</v>
      </c>
      <c r="B62" s="331">
        <v>44896</v>
      </c>
      <c r="C62" s="332">
        <v>20.128796354999999</v>
      </c>
      <c r="D62" s="115" t="e">
        <v>#N/A</v>
      </c>
      <c r="E62" s="333"/>
      <c r="F62" s="333">
        <v>20.128796354999999</v>
      </c>
      <c r="G62" s="113"/>
    </row>
    <row r="63" spans="1:8" x14ac:dyDescent="0.35">
      <c r="A63" s="119">
        <f t="shared" si="5"/>
        <v>2023</v>
      </c>
      <c r="B63" s="331">
        <v>44927</v>
      </c>
      <c r="C63" s="332">
        <v>20.899373064999999</v>
      </c>
      <c r="D63" s="115" t="e">
        <v>#N/A</v>
      </c>
      <c r="E63" s="333"/>
      <c r="F63" s="333">
        <v>20.899373064999999</v>
      </c>
      <c r="G63" s="113"/>
    </row>
    <row r="64" spans="1:8" x14ac:dyDescent="0.35">
      <c r="A64" s="119">
        <f t="shared" si="5"/>
        <v>2023</v>
      </c>
      <c r="B64" s="331">
        <v>44958</v>
      </c>
      <c r="C64" s="332">
        <v>20.885720357</v>
      </c>
      <c r="D64" s="115" t="e">
        <v>#N/A</v>
      </c>
      <c r="E64" s="333">
        <f>AVERAGEIF($A$39:$A$100,A64,$F$39:$F$100)</f>
        <v>21.627122502500001</v>
      </c>
      <c r="F64" s="333">
        <v>20.885720357</v>
      </c>
      <c r="G64" s="113"/>
    </row>
    <row r="65" spans="1:8" x14ac:dyDescent="0.35">
      <c r="A65" s="119">
        <f t="shared" si="5"/>
        <v>2023</v>
      </c>
      <c r="B65" s="331">
        <v>44986</v>
      </c>
      <c r="C65" s="332">
        <v>21.347706871</v>
      </c>
      <c r="D65" s="115" t="e">
        <v>#N/A</v>
      </c>
      <c r="E65" s="333">
        <f t="shared" ref="E65:E73" si="8">AVERAGEIF($A$39:$A$100,A65,$F$39:$F$100)</f>
        <v>21.627122502500001</v>
      </c>
      <c r="F65" s="333">
        <v>21.347706871</v>
      </c>
      <c r="G65" s="113"/>
      <c r="H65" s="114"/>
    </row>
    <row r="66" spans="1:8" x14ac:dyDescent="0.35">
      <c r="A66" s="119">
        <f t="shared" si="5"/>
        <v>2023</v>
      </c>
      <c r="B66" s="331">
        <v>45017</v>
      </c>
      <c r="C66" s="332">
        <v>21.480352932999999</v>
      </c>
      <c r="D66" s="115" t="e">
        <v>#N/A</v>
      </c>
      <c r="E66" s="333">
        <f t="shared" si="8"/>
        <v>21.627122502500001</v>
      </c>
      <c r="F66" s="333">
        <v>21.480352932999999</v>
      </c>
      <c r="G66" s="113"/>
    </row>
    <row r="67" spans="1:8" x14ac:dyDescent="0.35">
      <c r="A67" s="119">
        <f t="shared" si="5"/>
        <v>2023</v>
      </c>
      <c r="B67" s="331">
        <v>45047</v>
      </c>
      <c r="C67" s="332">
        <v>21.475361097</v>
      </c>
      <c r="D67" s="115" t="e">
        <v>#N/A</v>
      </c>
      <c r="E67" s="333">
        <f t="shared" si="8"/>
        <v>21.627122502500001</v>
      </c>
      <c r="F67" s="333">
        <v>21.475361097</v>
      </c>
      <c r="G67" s="113"/>
    </row>
    <row r="68" spans="1:8" x14ac:dyDescent="0.35">
      <c r="A68" s="119">
        <f t="shared" si="5"/>
        <v>2023</v>
      </c>
      <c r="B68" s="331">
        <v>45078</v>
      </c>
      <c r="C68" s="332">
        <v>22.013632399999999</v>
      </c>
      <c r="D68" s="115" t="e">
        <v>#N/A</v>
      </c>
      <c r="E68" s="333">
        <f t="shared" si="8"/>
        <v>21.627122502500001</v>
      </c>
      <c r="F68" s="333">
        <v>22.013632399999999</v>
      </c>
      <c r="G68" s="113"/>
    </row>
    <row r="69" spans="1:8" x14ac:dyDescent="0.35">
      <c r="A69" s="119">
        <f t="shared" si="5"/>
        <v>2023</v>
      </c>
      <c r="B69" s="331">
        <v>45108</v>
      </c>
      <c r="C69" s="332">
        <v>22.019010548000001</v>
      </c>
      <c r="D69" s="115" t="e">
        <v>#N/A</v>
      </c>
      <c r="E69" s="333">
        <f t="shared" si="8"/>
        <v>21.627122502500001</v>
      </c>
      <c r="F69" s="333">
        <v>22.019010548000001</v>
      </c>
      <c r="G69" s="113"/>
    </row>
    <row r="70" spans="1:8" x14ac:dyDescent="0.35">
      <c r="A70" s="119">
        <f t="shared" si="5"/>
        <v>2023</v>
      </c>
      <c r="B70" s="331">
        <v>45139</v>
      </c>
      <c r="C70" s="332">
        <v>22.002608258999999</v>
      </c>
      <c r="D70" s="115">
        <v>22.002608258999999</v>
      </c>
      <c r="E70" s="333">
        <f t="shared" si="8"/>
        <v>21.627122502500001</v>
      </c>
      <c r="F70" s="333">
        <v>22.002608258999999</v>
      </c>
      <c r="G70" s="113"/>
    </row>
    <row r="71" spans="1:8" x14ac:dyDescent="0.35">
      <c r="A71" s="119">
        <f t="shared" si="5"/>
        <v>2023</v>
      </c>
      <c r="B71" s="331">
        <v>45170</v>
      </c>
      <c r="C71" s="332" t="e">
        <v>#N/A</v>
      </c>
      <c r="D71" s="115">
        <v>21.7701013</v>
      </c>
      <c r="E71" s="333">
        <f t="shared" si="8"/>
        <v>21.627122502500001</v>
      </c>
      <c r="F71" s="333">
        <v>21.7701013</v>
      </c>
      <c r="G71" s="113"/>
    </row>
    <row r="72" spans="1:8" x14ac:dyDescent="0.35">
      <c r="A72" s="119">
        <f t="shared" si="5"/>
        <v>2023</v>
      </c>
      <c r="B72" s="331">
        <v>45200</v>
      </c>
      <c r="C72" s="332" t="e">
        <v>#N/A</v>
      </c>
      <c r="D72" s="115">
        <v>21.762506500000001</v>
      </c>
      <c r="E72" s="333">
        <f t="shared" si="8"/>
        <v>21.627122502500001</v>
      </c>
      <c r="F72" s="333">
        <v>21.762506500000001</v>
      </c>
      <c r="G72" s="113"/>
    </row>
    <row r="73" spans="1:8" x14ac:dyDescent="0.35">
      <c r="A73" s="119">
        <f t="shared" si="5"/>
        <v>2023</v>
      </c>
      <c r="B73" s="331">
        <v>45231</v>
      </c>
      <c r="C73" s="332" t="e">
        <v>#N/A</v>
      </c>
      <c r="D73" s="115">
        <v>21.948623699999999</v>
      </c>
      <c r="E73" s="333">
        <f t="shared" si="8"/>
        <v>21.627122502500001</v>
      </c>
      <c r="F73" s="333">
        <v>21.948623699999999</v>
      </c>
      <c r="G73" s="113"/>
    </row>
    <row r="74" spans="1:8" x14ac:dyDescent="0.35">
      <c r="A74" s="119">
        <f t="shared" si="5"/>
        <v>2023</v>
      </c>
      <c r="B74" s="331">
        <v>45261</v>
      </c>
      <c r="C74" s="332" t="e">
        <v>#N/A</v>
      </c>
      <c r="D74" s="115">
        <v>21.920473000000001</v>
      </c>
      <c r="E74" s="333"/>
      <c r="F74" s="333">
        <v>21.920473000000001</v>
      </c>
      <c r="G74" s="113"/>
    </row>
    <row r="75" spans="1:8" x14ac:dyDescent="0.35">
      <c r="A75" s="119">
        <f t="shared" si="5"/>
        <v>2024</v>
      </c>
      <c r="B75" s="331">
        <v>45292</v>
      </c>
      <c r="C75" s="332" t="e">
        <v>#N/A</v>
      </c>
      <c r="D75" s="115">
        <v>21.8704629</v>
      </c>
      <c r="E75" s="333"/>
      <c r="F75" s="333">
        <v>21.8704629</v>
      </c>
      <c r="G75" s="113"/>
    </row>
    <row r="76" spans="1:8" x14ac:dyDescent="0.35">
      <c r="A76" s="119">
        <f t="shared" si="5"/>
        <v>2024</v>
      </c>
      <c r="B76" s="331">
        <v>45323</v>
      </c>
      <c r="C76" s="332" t="e">
        <v>#N/A</v>
      </c>
      <c r="D76" s="115">
        <v>21.8221147</v>
      </c>
      <c r="E76" s="333">
        <f>AVERAGEIF($A$39:$A$100,A76,$F$39:$F$100)</f>
        <v>22.151609691666668</v>
      </c>
      <c r="F76" s="333">
        <v>21.8221147</v>
      </c>
      <c r="G76" s="113"/>
    </row>
    <row r="77" spans="1:8" x14ac:dyDescent="0.35">
      <c r="A77" s="119">
        <f t="shared" si="5"/>
        <v>2024</v>
      </c>
      <c r="B77" s="331">
        <v>45352</v>
      </c>
      <c r="C77" s="332" t="e">
        <v>#N/A</v>
      </c>
      <c r="D77" s="115">
        <v>21.963064200000002</v>
      </c>
      <c r="E77" s="333">
        <f t="shared" ref="E77:E85" si="9">AVERAGEIF($A$39:$A$100,A77,$F$39:$F$100)</f>
        <v>22.151609691666668</v>
      </c>
      <c r="F77" s="333">
        <v>21.963064200000002</v>
      </c>
      <c r="G77" s="113"/>
      <c r="H77" s="114"/>
    </row>
    <row r="78" spans="1:8" x14ac:dyDescent="0.35">
      <c r="A78" s="119">
        <f t="shared" si="5"/>
        <v>2024</v>
      </c>
      <c r="B78" s="331">
        <v>45383</v>
      </c>
      <c r="C78" s="332" t="e">
        <v>#N/A</v>
      </c>
      <c r="D78" s="115">
        <v>21.9929302</v>
      </c>
      <c r="E78" s="333">
        <f t="shared" si="9"/>
        <v>22.151609691666668</v>
      </c>
      <c r="F78" s="333">
        <v>21.9929302</v>
      </c>
      <c r="G78" s="113"/>
    </row>
    <row r="79" spans="1:8" x14ac:dyDescent="0.35">
      <c r="A79" s="119">
        <f t="shared" si="5"/>
        <v>2024</v>
      </c>
      <c r="B79" s="331">
        <v>45413</v>
      </c>
      <c r="C79" s="332" t="e">
        <v>#N/A</v>
      </c>
      <c r="D79" s="115">
        <v>22.060485400000001</v>
      </c>
      <c r="E79" s="333">
        <f t="shared" si="9"/>
        <v>22.151609691666668</v>
      </c>
      <c r="F79" s="333">
        <v>22.060485400000001</v>
      </c>
      <c r="G79" s="113"/>
    </row>
    <row r="80" spans="1:8" x14ac:dyDescent="0.35">
      <c r="A80" s="119">
        <f t="shared" si="5"/>
        <v>2024</v>
      </c>
      <c r="B80" s="331">
        <v>45444</v>
      </c>
      <c r="C80" s="332" t="e">
        <v>#N/A</v>
      </c>
      <c r="D80" s="115">
        <v>22.177100899999999</v>
      </c>
      <c r="E80" s="333">
        <f t="shared" si="9"/>
        <v>22.151609691666668</v>
      </c>
      <c r="F80" s="333">
        <v>22.177100899999999</v>
      </c>
      <c r="G80" s="113"/>
    </row>
    <row r="81" spans="1:7" x14ac:dyDescent="0.35">
      <c r="A81" s="119">
        <f t="shared" si="5"/>
        <v>2024</v>
      </c>
      <c r="B81" s="331">
        <v>45474</v>
      </c>
      <c r="C81" s="332" t="e">
        <v>#N/A</v>
      </c>
      <c r="D81" s="115">
        <v>22.184063299999998</v>
      </c>
      <c r="E81" s="333">
        <f t="shared" si="9"/>
        <v>22.151609691666668</v>
      </c>
      <c r="F81" s="333">
        <v>22.184063299999998</v>
      </c>
      <c r="G81" s="113"/>
    </row>
    <row r="82" spans="1:7" x14ac:dyDescent="0.35">
      <c r="A82" s="119">
        <f t="shared" si="5"/>
        <v>2024</v>
      </c>
      <c r="B82" s="331">
        <v>45505</v>
      </c>
      <c r="C82" s="332" t="e">
        <v>#N/A</v>
      </c>
      <c r="D82" s="115">
        <v>22.287476900000001</v>
      </c>
      <c r="E82" s="333">
        <f t="shared" si="9"/>
        <v>22.151609691666668</v>
      </c>
      <c r="F82" s="333">
        <v>22.287476900000001</v>
      </c>
      <c r="G82" s="113"/>
    </row>
    <row r="83" spans="1:7" x14ac:dyDescent="0.35">
      <c r="A83" s="119">
        <f t="shared" si="5"/>
        <v>2024</v>
      </c>
      <c r="B83" s="331">
        <v>45536</v>
      </c>
      <c r="C83" s="332" t="e">
        <v>#N/A</v>
      </c>
      <c r="D83" s="115">
        <v>22.1801605</v>
      </c>
      <c r="E83" s="333">
        <f t="shared" si="9"/>
        <v>22.151609691666668</v>
      </c>
      <c r="F83" s="333">
        <v>22.1801605</v>
      </c>
      <c r="G83" s="113"/>
    </row>
    <row r="84" spans="1:7" x14ac:dyDescent="0.35">
      <c r="A84" s="119">
        <f t="shared" si="5"/>
        <v>2024</v>
      </c>
      <c r="B84" s="331">
        <v>45566</v>
      </c>
      <c r="C84" s="332" t="e">
        <v>#N/A</v>
      </c>
      <c r="D84" s="115">
        <v>22.224527299999998</v>
      </c>
      <c r="E84" s="333">
        <f t="shared" si="9"/>
        <v>22.151609691666668</v>
      </c>
      <c r="F84" s="333">
        <v>22.224527299999998</v>
      </c>
      <c r="G84" s="113"/>
    </row>
    <row r="85" spans="1:7" x14ac:dyDescent="0.35">
      <c r="A85" s="119">
        <f t="shared" si="5"/>
        <v>2024</v>
      </c>
      <c r="B85" s="331">
        <v>45597</v>
      </c>
      <c r="C85" s="332" t="e">
        <v>#N/A</v>
      </c>
      <c r="D85" s="115">
        <v>22.4782419</v>
      </c>
      <c r="E85" s="333">
        <f t="shared" si="9"/>
        <v>22.151609691666668</v>
      </c>
      <c r="F85" s="333">
        <v>22.4782419</v>
      </c>
      <c r="G85" s="113"/>
    </row>
    <row r="86" spans="1:7" x14ac:dyDescent="0.35">
      <c r="A86" s="119">
        <f t="shared" si="5"/>
        <v>2024</v>
      </c>
      <c r="B86" s="331">
        <v>45627</v>
      </c>
      <c r="C86" s="332" t="e">
        <v>#N/A</v>
      </c>
      <c r="D86" s="115">
        <v>22.578688100000001</v>
      </c>
      <c r="E86" s="333"/>
      <c r="F86" s="333">
        <v>22.578688100000001</v>
      </c>
      <c r="G86" s="113"/>
    </row>
    <row r="87" spans="1:7" x14ac:dyDescent="0.35">
      <c r="F87" s="114"/>
      <c r="G87" s="113"/>
    </row>
    <row r="88" spans="1:7" x14ac:dyDescent="0.35">
      <c r="F88" s="114"/>
      <c r="G88" s="113"/>
    </row>
    <row r="89" spans="1:7" x14ac:dyDescent="0.35">
      <c r="F89" s="114"/>
      <c r="G89" s="113"/>
    </row>
    <row r="90" spans="1:7" x14ac:dyDescent="0.35">
      <c r="F90" s="114"/>
      <c r="G90" s="113"/>
    </row>
    <row r="91" spans="1:7" x14ac:dyDescent="0.35">
      <c r="F91" s="114"/>
      <c r="G91" s="113"/>
    </row>
    <row r="92" spans="1:7" x14ac:dyDescent="0.35">
      <c r="A92" s="4"/>
      <c r="B92" s="4" t="s">
        <v>0</v>
      </c>
      <c r="F92" s="114"/>
      <c r="G92" s="113"/>
    </row>
    <row r="93" spans="1:7" x14ac:dyDescent="0.35">
      <c r="A93">
        <v>2.5</v>
      </c>
      <c r="B93" s="13">
        <v>-1</v>
      </c>
      <c r="F93" s="114"/>
      <c r="G93" s="113"/>
    </row>
    <row r="94" spans="1:7" x14ac:dyDescent="0.35">
      <c r="A94">
        <v>2.5</v>
      </c>
      <c r="B94" s="13">
        <v>2</v>
      </c>
      <c r="F94" s="114"/>
      <c r="G94" s="113"/>
    </row>
    <row r="95" spans="1:7" x14ac:dyDescent="0.35">
      <c r="F95" s="114"/>
      <c r="G95" s="113"/>
    </row>
    <row r="96" spans="1:7" x14ac:dyDescent="0.35">
      <c r="F96" s="114"/>
      <c r="G96" s="113"/>
    </row>
    <row r="97" spans="6:7" x14ac:dyDescent="0.35">
      <c r="F97" s="114"/>
      <c r="G97" s="113"/>
    </row>
    <row r="98" spans="6:7" x14ac:dyDescent="0.35">
      <c r="F98" s="114"/>
      <c r="G98" s="113"/>
    </row>
    <row r="99" spans="6:7" x14ac:dyDescent="0.35">
      <c r="F99" s="114"/>
      <c r="G99" s="113"/>
    </row>
    <row r="100" spans="6:7" x14ac:dyDescent="0.35">
      <c r="F100" s="114"/>
      <c r="G100" s="113"/>
    </row>
    <row r="101" spans="6:7" x14ac:dyDescent="0.35">
      <c r="F101" s="114"/>
      <c r="G101" s="113"/>
    </row>
    <row r="102" spans="6:7" x14ac:dyDescent="0.35">
      <c r="F102" s="114"/>
      <c r="G102" s="113"/>
    </row>
    <row r="103" spans="6:7" x14ac:dyDescent="0.35">
      <c r="F103" s="114"/>
      <c r="G103" s="113"/>
    </row>
    <row r="104" spans="6:7" x14ac:dyDescent="0.35">
      <c r="F104" s="114"/>
      <c r="G104" s="113"/>
    </row>
    <row r="105" spans="6:7" x14ac:dyDescent="0.35">
      <c r="F105" s="114"/>
      <c r="G105" s="113"/>
    </row>
    <row r="106" spans="6:7" x14ac:dyDescent="0.35">
      <c r="F106" s="114"/>
      <c r="G106" s="113"/>
    </row>
    <row r="107" spans="6:7" x14ac:dyDescent="0.35">
      <c r="F107" s="114"/>
      <c r="G107" s="113"/>
    </row>
    <row r="108" spans="6:7" x14ac:dyDescent="0.35">
      <c r="F108" s="114"/>
      <c r="G108" s="113"/>
    </row>
    <row r="109" spans="6:7" x14ac:dyDescent="0.35">
      <c r="F109" s="114"/>
      <c r="G109" s="113"/>
    </row>
    <row r="110" spans="6:7" x14ac:dyDescent="0.35">
      <c r="F110" s="114"/>
    </row>
    <row r="111" spans="6:7" x14ac:dyDescent="0.35">
      <c r="F111" s="114"/>
    </row>
    <row r="112" spans="6:7" x14ac:dyDescent="0.35">
      <c r="F112" s="114"/>
    </row>
    <row r="113" spans="6:6" x14ac:dyDescent="0.35">
      <c r="F113" s="114"/>
    </row>
    <row r="114" spans="6:6" x14ac:dyDescent="0.35">
      <c r="F114" s="114"/>
    </row>
    <row r="115" spans="6:6" x14ac:dyDescent="0.35">
      <c r="F115" s="114"/>
    </row>
    <row r="116" spans="6:6" x14ac:dyDescent="0.35">
      <c r="F116" s="114"/>
    </row>
    <row r="117" spans="6:6" x14ac:dyDescent="0.35">
      <c r="F117" s="114"/>
    </row>
    <row r="118" spans="6:6" x14ac:dyDescent="0.35">
      <c r="F118" s="114"/>
    </row>
    <row r="119" spans="6:6" x14ac:dyDescent="0.35">
      <c r="F119" s="114"/>
    </row>
    <row r="120" spans="6:6" x14ac:dyDescent="0.35">
      <c r="F120" s="114"/>
    </row>
    <row r="121" spans="6:6" x14ac:dyDescent="0.35">
      <c r="F121" s="114"/>
    </row>
    <row r="122" spans="6:6" x14ac:dyDescent="0.35">
      <c r="F122" s="114"/>
    </row>
    <row r="123" spans="6:6" x14ac:dyDescent="0.35">
      <c r="F123" s="114"/>
    </row>
    <row r="124" spans="6:6" x14ac:dyDescent="0.35">
      <c r="F124" s="114"/>
    </row>
    <row r="125" spans="6:6" x14ac:dyDescent="0.35">
      <c r="F125" s="114"/>
    </row>
    <row r="126" spans="6:6" x14ac:dyDescent="0.35">
      <c r="F126" s="114"/>
    </row>
    <row r="127" spans="6:6" x14ac:dyDescent="0.35">
      <c r="F127" s="114"/>
    </row>
    <row r="128" spans="6:6" x14ac:dyDescent="0.35">
      <c r="F128" s="114"/>
    </row>
    <row r="129" spans="6:6" x14ac:dyDescent="0.35">
      <c r="F129" s="114"/>
    </row>
    <row r="130" spans="6:6" x14ac:dyDescent="0.35">
      <c r="F130" s="114"/>
    </row>
    <row r="131" spans="6:6" x14ac:dyDescent="0.35">
      <c r="F131" s="114"/>
    </row>
    <row r="132" spans="6:6" x14ac:dyDescent="0.35">
      <c r="F132" s="114"/>
    </row>
    <row r="133" spans="6:6" x14ac:dyDescent="0.35">
      <c r="F133" s="114"/>
    </row>
    <row r="134" spans="6:6" x14ac:dyDescent="0.35">
      <c r="F134" s="114"/>
    </row>
  </sheetData>
  <mergeCells count="2">
    <mergeCell ref="C24:G24"/>
    <mergeCell ref="I24:L24"/>
  </mergeCells>
  <conditionalFormatting sqref="C39:D86">
    <cfRule type="expression" dxfId="15" priority="1" stopIfTrue="1">
      <formula>ISNA(C39)</formula>
    </cfRule>
  </conditionalFormatting>
  <hyperlinks>
    <hyperlink ref="A3" location="Contents!A1" display="Return to Contents" xr:uid="{00000000-0004-0000-0E00-000000000000}"/>
  </hyperlinks>
  <pageMargins left="0.7" right="0.7" top="0.75" bottom="0.75" header="0.3" footer="0.3"/>
  <pageSetup orientation="landscape" verticalDpi="599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/>
  <dimension ref="A1:AC131"/>
  <sheetViews>
    <sheetView workbookViewId="0"/>
  </sheetViews>
  <sheetFormatPr defaultColWidth="9.1796875" defaultRowHeight="14.5" x14ac:dyDescent="0.35"/>
  <cols>
    <col min="1" max="2" width="9.1796875" style="107"/>
    <col min="3" max="3" width="9.54296875" style="107" customWidth="1"/>
    <col min="4" max="14" width="9.1796875" style="107"/>
    <col min="15" max="16" width="9.1796875" style="108"/>
    <col min="17" max="17" width="9.1796875" style="107"/>
    <col min="18" max="18" width="26.1796875" style="107" customWidth="1"/>
    <col min="19" max="27" width="9.1796875" style="107"/>
    <col min="28" max="29" width="9.1796875" style="108"/>
    <col min="30" max="16384" width="9.1796875" style="107"/>
  </cols>
  <sheetData>
    <row r="1" spans="1:19" x14ac:dyDescent="0.35">
      <c r="N1" s="120"/>
      <c r="O1" s="154"/>
    </row>
    <row r="2" spans="1:19" ht="15.5" x14ac:dyDescent="0.35">
      <c r="A2" s="31" t="s">
        <v>644</v>
      </c>
    </row>
    <row r="3" spans="1:19" x14ac:dyDescent="0.35">
      <c r="A3" s="16" t="s">
        <v>16</v>
      </c>
      <c r="R3" s="112"/>
    </row>
    <row r="4" spans="1:19" x14ac:dyDescent="0.35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R4" s="112"/>
    </row>
    <row r="5" spans="1:19" x14ac:dyDescent="0.35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R5" s="142" t="s">
        <v>343</v>
      </c>
      <c r="S5" s="143"/>
    </row>
    <row r="6" spans="1:19" x14ac:dyDescent="0.35"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R6" s="175" t="s">
        <v>235</v>
      </c>
      <c r="S6" s="185" t="s">
        <v>228</v>
      </c>
    </row>
    <row r="7" spans="1:19" x14ac:dyDescent="0.35"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R7" s="176" t="s">
        <v>232</v>
      </c>
      <c r="S7" s="186" t="s">
        <v>229</v>
      </c>
    </row>
    <row r="8" spans="1:19" x14ac:dyDescent="0.35"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R8" s="176" t="s">
        <v>233</v>
      </c>
      <c r="S8" s="232" t="s">
        <v>230</v>
      </c>
    </row>
    <row r="9" spans="1:19" x14ac:dyDescent="0.35"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R9" s="176" t="s">
        <v>234</v>
      </c>
      <c r="S9" s="232" t="s">
        <v>231</v>
      </c>
    </row>
    <row r="10" spans="1:19" x14ac:dyDescent="0.35"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R10" s="261" t="s">
        <v>422</v>
      </c>
      <c r="S10" s="262" t="s">
        <v>225</v>
      </c>
    </row>
    <row r="11" spans="1:19" x14ac:dyDescent="0.35"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</row>
    <row r="12" spans="1:19" x14ac:dyDescent="0.35"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</row>
    <row r="13" spans="1:19" x14ac:dyDescent="0.35"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</row>
    <row r="14" spans="1:19" x14ac:dyDescent="0.35"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</row>
    <row r="15" spans="1:19" x14ac:dyDescent="0.35"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</row>
    <row r="16" spans="1:19" x14ac:dyDescent="0.35"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</row>
    <row r="17" spans="2:13" x14ac:dyDescent="0.35"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</row>
    <row r="18" spans="2:13" x14ac:dyDescent="0.35"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</row>
    <row r="19" spans="2:13" x14ac:dyDescent="0.35"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</row>
    <row r="20" spans="2:13" x14ac:dyDescent="0.35"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</row>
    <row r="21" spans="2:13" x14ac:dyDescent="0.35"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</row>
    <row r="24" spans="2:13" x14ac:dyDescent="0.35">
      <c r="B24"/>
      <c r="C24"/>
      <c r="D24" s="477" t="s">
        <v>61</v>
      </c>
      <c r="E24" s="477"/>
      <c r="F24" s="477"/>
      <c r="G24" s="477"/>
      <c r="H24" s="477"/>
      <c r="I24" s="23"/>
      <c r="J24" s="477" t="s">
        <v>91</v>
      </c>
      <c r="K24" s="477"/>
      <c r="L24" s="477"/>
      <c r="M24" s="477"/>
    </row>
    <row r="25" spans="2:13" x14ac:dyDescent="0.35">
      <c r="C25" s="8"/>
      <c r="D25" s="65">
        <v>2020</v>
      </c>
      <c r="E25" s="65">
        <v>2021</v>
      </c>
      <c r="F25" s="65">
        <v>2022</v>
      </c>
      <c r="G25" s="65">
        <v>2023</v>
      </c>
      <c r="H25" s="65">
        <v>2024</v>
      </c>
      <c r="I25" s="25"/>
      <c r="J25" s="65">
        <v>2021</v>
      </c>
      <c r="K25" s="65">
        <v>2022</v>
      </c>
      <c r="L25" s="65">
        <v>2023</v>
      </c>
      <c r="M25" s="65">
        <v>2024</v>
      </c>
    </row>
    <row r="26" spans="2:13" x14ac:dyDescent="0.35">
      <c r="C26" s="21" t="s">
        <v>235</v>
      </c>
      <c r="D26" s="249">
        <v>2.0159754727000001</v>
      </c>
      <c r="E26" s="5">
        <v>2.1492767315000001</v>
      </c>
      <c r="F26" s="5">
        <v>2.4055124000000001</v>
      </c>
      <c r="G26" s="5">
        <v>2.6215907998999999</v>
      </c>
      <c r="H26" s="5">
        <v>2.6794218224000002</v>
      </c>
      <c r="I26" s="5"/>
      <c r="J26" s="5">
        <f t="shared" ref="J26:M27" si="0">E26-D26</f>
        <v>0.13330125879999999</v>
      </c>
      <c r="K26" s="5">
        <f t="shared" si="0"/>
        <v>0.25623566850000001</v>
      </c>
      <c r="L26" s="5">
        <f t="shared" si="0"/>
        <v>0.21607839989999977</v>
      </c>
      <c r="M26" s="5">
        <f t="shared" si="0"/>
        <v>5.7831022500000273E-2</v>
      </c>
    </row>
    <row r="27" spans="2:13" x14ac:dyDescent="0.35">
      <c r="C27" s="21" t="s">
        <v>232</v>
      </c>
      <c r="D27" s="5">
        <v>1.6823879098000001</v>
      </c>
      <c r="E27" s="5">
        <v>1.7444220109999999</v>
      </c>
      <c r="F27" s="5">
        <v>1.8709151315000001</v>
      </c>
      <c r="G27" s="5">
        <v>1.9761448397000001</v>
      </c>
      <c r="H27" s="5">
        <v>2.0284007104000001</v>
      </c>
      <c r="I27" s="5"/>
      <c r="J27" s="5">
        <f t="shared" si="0"/>
        <v>6.2034101199999858E-2</v>
      </c>
      <c r="K27" s="5">
        <f t="shared" si="0"/>
        <v>0.12649312050000017</v>
      </c>
      <c r="L27" s="5">
        <f t="shared" si="0"/>
        <v>0.10522970819999999</v>
      </c>
      <c r="M27" s="5">
        <f t="shared" si="0"/>
        <v>5.225587070000004E-2</v>
      </c>
    </row>
    <row r="28" spans="2:13" x14ac:dyDescent="0.35">
      <c r="C28" s="21" t="s">
        <v>233</v>
      </c>
      <c r="D28" s="5">
        <v>0.89252789890999995</v>
      </c>
      <c r="E28" s="5">
        <v>0.92191496985999999</v>
      </c>
      <c r="F28" s="5">
        <v>0.98796158629999997</v>
      </c>
      <c r="G28" s="5">
        <v>1.0532080670999999</v>
      </c>
      <c r="H28" s="5">
        <v>1.1039951639000001</v>
      </c>
      <c r="I28" s="5"/>
      <c r="J28" s="5">
        <f t="shared" ref="J28:M29" si="1">E28-D28</f>
        <v>2.9387070950000038E-2</v>
      </c>
      <c r="K28" s="5">
        <f t="shared" si="1"/>
        <v>6.6046616439999983E-2</v>
      </c>
      <c r="L28" s="5">
        <f t="shared" si="1"/>
        <v>6.5246480799999951E-2</v>
      </c>
      <c r="M28" s="5">
        <f t="shared" si="1"/>
        <v>5.0787096800000153E-2</v>
      </c>
    </row>
    <row r="29" spans="2:13" x14ac:dyDescent="0.35">
      <c r="C29" s="60" t="s">
        <v>234</v>
      </c>
      <c r="D29" s="49">
        <v>0.58368265574</v>
      </c>
      <c r="E29" s="49">
        <v>0.60927673698999996</v>
      </c>
      <c r="F29" s="49">
        <v>0.66867121096000004</v>
      </c>
      <c r="G29" s="49">
        <v>0.69209046190000001</v>
      </c>
      <c r="H29" s="49">
        <v>0.68287617541000001</v>
      </c>
      <c r="I29" s="49"/>
      <c r="J29" s="49">
        <f t="shared" si="1"/>
        <v>2.5594081249999956E-2</v>
      </c>
      <c r="K29" s="49">
        <f t="shared" si="1"/>
        <v>5.9394473970000083E-2</v>
      </c>
      <c r="L29" s="49">
        <f t="shared" si="1"/>
        <v>2.3419250939999969E-2</v>
      </c>
      <c r="M29" s="49">
        <f t="shared" si="1"/>
        <v>-9.214286490000001E-3</v>
      </c>
    </row>
    <row r="30" spans="2:13" x14ac:dyDescent="0.35">
      <c r="C30" s="2" t="s">
        <v>216</v>
      </c>
      <c r="D30" s="10">
        <f>+SUM(D26:D29)</f>
        <v>5.1745739371499999</v>
      </c>
      <c r="E30" s="10">
        <f>+SUM(E26:E29)</f>
        <v>5.4248904493499994</v>
      </c>
      <c r="F30" s="10">
        <f>+SUM(F26:F29)</f>
        <v>5.9330603287600008</v>
      </c>
      <c r="G30" s="10">
        <f>+SUM(G26:G29)</f>
        <v>6.3430341686</v>
      </c>
      <c r="H30" s="10">
        <f>+SUM(H26:H29)</f>
        <v>6.49469387211</v>
      </c>
      <c r="I30"/>
      <c r="J30" s="5">
        <f>+SUM(J26:J29)</f>
        <v>0.25031651219999984</v>
      </c>
      <c r="K30" s="5">
        <f>+SUM(K26:K29)</f>
        <v>0.50816987941000025</v>
      </c>
      <c r="L30" s="5">
        <f>+SUM(L26:L29)</f>
        <v>0.40997383983999969</v>
      </c>
      <c r="M30" s="5">
        <f>+SUM(M26:M29)</f>
        <v>0.15165970351000047</v>
      </c>
    </row>
    <row r="31" spans="2:13" x14ac:dyDescent="0.35">
      <c r="C31" s="278" t="s">
        <v>674</v>
      </c>
      <c r="D31"/>
      <c r="E31" s="2"/>
      <c r="F31"/>
      <c r="G31"/>
      <c r="H31"/>
      <c r="I31"/>
      <c r="J31" s="2"/>
      <c r="K31" s="19"/>
      <c r="L31" s="19"/>
      <c r="M31" s="19"/>
    </row>
    <row r="35" spans="2:8" x14ac:dyDescent="0.35">
      <c r="B35" s="119"/>
      <c r="C35" s="119"/>
      <c r="D35" s="119" t="s">
        <v>246</v>
      </c>
      <c r="E35" s="119" t="s">
        <v>223</v>
      </c>
      <c r="F35" s="344" t="s">
        <v>222</v>
      </c>
      <c r="G35" s="344" t="s">
        <v>457</v>
      </c>
    </row>
    <row r="36" spans="2:8" x14ac:dyDescent="0.35">
      <c r="B36" s="119">
        <f t="shared" ref="B36:B83" si="2">YEAR(C36)</f>
        <v>2021</v>
      </c>
      <c r="C36" s="331">
        <v>44197</v>
      </c>
      <c r="D36" s="359">
        <v>5.2172580000000002</v>
      </c>
      <c r="E36" s="111" t="e">
        <v>#N/A</v>
      </c>
      <c r="F36" s="358"/>
      <c r="G36" s="358">
        <v>5.2172580000000002</v>
      </c>
      <c r="H36" s="113"/>
    </row>
    <row r="37" spans="2:8" x14ac:dyDescent="0.35">
      <c r="B37" s="119">
        <f t="shared" si="2"/>
        <v>2021</v>
      </c>
      <c r="C37" s="331">
        <v>44228</v>
      </c>
      <c r="D37" s="359">
        <v>4.2468570000000003</v>
      </c>
      <c r="E37" s="111" t="e">
        <v>#N/A</v>
      </c>
      <c r="F37" s="358">
        <f t="shared" ref="F37:F46" si="3">AVERAGEIF($B$36:$B$97,B37,$G$36:$G$97)</f>
        <v>5.4171029166666669</v>
      </c>
      <c r="G37" s="358">
        <v>4.2468570000000003</v>
      </c>
      <c r="H37" s="113"/>
    </row>
    <row r="38" spans="2:8" x14ac:dyDescent="0.35">
      <c r="B38" s="119">
        <f t="shared" si="2"/>
        <v>2021</v>
      </c>
      <c r="C38" s="331">
        <v>44256</v>
      </c>
      <c r="D38" s="359">
        <v>5.1479679999999997</v>
      </c>
      <c r="E38" s="111" t="e">
        <v>#N/A</v>
      </c>
      <c r="F38" s="358">
        <f t="shared" si="3"/>
        <v>5.4171029166666669</v>
      </c>
      <c r="G38" s="358">
        <v>5.1479679999999997</v>
      </c>
      <c r="H38" s="113"/>
    </row>
    <row r="39" spans="2:8" x14ac:dyDescent="0.35">
      <c r="B39" s="119">
        <f t="shared" si="2"/>
        <v>2021</v>
      </c>
      <c r="C39" s="331">
        <v>44287</v>
      </c>
      <c r="D39" s="359">
        <v>5.4774669999999999</v>
      </c>
      <c r="E39" s="111" t="e">
        <v>#N/A</v>
      </c>
      <c r="F39" s="358">
        <f t="shared" si="3"/>
        <v>5.4171029166666669</v>
      </c>
      <c r="G39" s="358">
        <v>5.4774669999999999</v>
      </c>
      <c r="H39" s="113"/>
    </row>
    <row r="40" spans="2:8" x14ac:dyDescent="0.35">
      <c r="B40" s="119">
        <f t="shared" si="2"/>
        <v>2021</v>
      </c>
      <c r="C40" s="331">
        <v>44317</v>
      </c>
      <c r="D40" s="359">
        <v>5.496645</v>
      </c>
      <c r="E40" s="111" t="e">
        <v>#N/A</v>
      </c>
      <c r="F40" s="358">
        <f t="shared" si="3"/>
        <v>5.4171029166666669</v>
      </c>
      <c r="G40" s="358">
        <v>5.496645</v>
      </c>
      <c r="H40" s="113"/>
    </row>
    <row r="41" spans="2:8" x14ac:dyDescent="0.35">
      <c r="B41" s="119">
        <f t="shared" si="2"/>
        <v>2021</v>
      </c>
      <c r="C41" s="331">
        <v>44348</v>
      </c>
      <c r="D41" s="359">
        <v>5.5151669999999999</v>
      </c>
      <c r="E41" s="111" t="e">
        <v>#N/A</v>
      </c>
      <c r="F41" s="358">
        <f t="shared" si="3"/>
        <v>5.4171029166666669</v>
      </c>
      <c r="G41" s="358">
        <v>5.5151669999999999</v>
      </c>
      <c r="H41" s="113"/>
    </row>
    <row r="42" spans="2:8" x14ac:dyDescent="0.35">
      <c r="B42" s="119">
        <f t="shared" si="2"/>
        <v>2021</v>
      </c>
      <c r="C42" s="331">
        <v>44378</v>
      </c>
      <c r="D42" s="359">
        <v>5.5017420000000001</v>
      </c>
      <c r="E42" s="111" t="e">
        <v>#N/A</v>
      </c>
      <c r="F42" s="358">
        <f t="shared" si="3"/>
        <v>5.4171029166666669</v>
      </c>
      <c r="G42" s="358">
        <v>5.5017420000000001</v>
      </c>
      <c r="H42" s="113"/>
    </row>
    <row r="43" spans="2:8" x14ac:dyDescent="0.35">
      <c r="B43" s="119">
        <f t="shared" si="2"/>
        <v>2021</v>
      </c>
      <c r="C43" s="331">
        <v>44409</v>
      </c>
      <c r="D43" s="359">
        <v>5.5961290000000004</v>
      </c>
      <c r="E43" s="111" t="e">
        <v>#N/A</v>
      </c>
      <c r="F43" s="358">
        <f t="shared" si="3"/>
        <v>5.4171029166666669</v>
      </c>
      <c r="G43" s="358">
        <v>5.5961290000000004</v>
      </c>
      <c r="H43" s="113"/>
    </row>
    <row r="44" spans="2:8" x14ac:dyDescent="0.35">
      <c r="B44" s="119">
        <f t="shared" si="2"/>
        <v>2021</v>
      </c>
      <c r="C44" s="331">
        <v>44440</v>
      </c>
      <c r="D44" s="359">
        <v>5.5712330000000003</v>
      </c>
      <c r="E44" s="111" t="e">
        <v>#N/A</v>
      </c>
      <c r="F44" s="358">
        <f t="shared" si="3"/>
        <v>5.4171029166666669</v>
      </c>
      <c r="G44" s="358">
        <v>5.5712330000000003</v>
      </c>
      <c r="H44" s="113"/>
    </row>
    <row r="45" spans="2:8" x14ac:dyDescent="0.35">
      <c r="B45" s="119">
        <f t="shared" si="2"/>
        <v>2021</v>
      </c>
      <c r="C45" s="331">
        <v>44470</v>
      </c>
      <c r="D45" s="359">
        <v>5.7210000000000001</v>
      </c>
      <c r="E45" s="111" t="e">
        <v>#N/A</v>
      </c>
      <c r="F45" s="358">
        <f t="shared" si="3"/>
        <v>5.4171029166666669</v>
      </c>
      <c r="G45" s="358">
        <v>5.7210000000000001</v>
      </c>
      <c r="H45" s="113"/>
    </row>
    <row r="46" spans="2:8" x14ac:dyDescent="0.35">
      <c r="B46" s="119">
        <f t="shared" si="2"/>
        <v>2021</v>
      </c>
      <c r="C46" s="331">
        <v>44501</v>
      </c>
      <c r="D46" s="359">
        <v>5.7728330000000003</v>
      </c>
      <c r="E46" s="111" t="e">
        <v>#N/A</v>
      </c>
      <c r="F46" s="358">
        <f t="shared" si="3"/>
        <v>5.4171029166666669</v>
      </c>
      <c r="G46" s="358">
        <v>5.7728330000000003</v>
      </c>
      <c r="H46" s="113"/>
    </row>
    <row r="47" spans="2:8" x14ac:dyDescent="0.35">
      <c r="B47" s="119">
        <f t="shared" si="2"/>
        <v>2021</v>
      </c>
      <c r="C47" s="331">
        <v>44531</v>
      </c>
      <c r="D47" s="359">
        <v>5.7409359999999996</v>
      </c>
      <c r="E47" s="111" t="e">
        <v>#N/A</v>
      </c>
      <c r="F47" s="358"/>
      <c r="G47" s="358">
        <v>5.7409359999999996</v>
      </c>
      <c r="H47" s="113"/>
    </row>
    <row r="48" spans="2:8" x14ac:dyDescent="0.35">
      <c r="B48" s="119">
        <f t="shared" si="2"/>
        <v>2022</v>
      </c>
      <c r="C48" s="331">
        <v>44562</v>
      </c>
      <c r="D48" s="359">
        <v>5.5083549999999999</v>
      </c>
      <c r="E48" s="111" t="e">
        <v>#N/A</v>
      </c>
      <c r="F48" s="358"/>
      <c r="G48" s="358">
        <v>5.5083549999999999</v>
      </c>
      <c r="H48" s="113"/>
    </row>
    <row r="49" spans="2:8" x14ac:dyDescent="0.35">
      <c r="B49" s="119">
        <f t="shared" si="2"/>
        <v>2022</v>
      </c>
      <c r="C49" s="331">
        <v>44593</v>
      </c>
      <c r="D49" s="359">
        <v>5.5139639999999996</v>
      </c>
      <c r="E49" s="111" t="e">
        <v>#N/A</v>
      </c>
      <c r="F49" s="358">
        <f t="shared" ref="F49:F58" si="4">AVERAGEIF($B$36:$B$97,B49,$G$36:$G$97)</f>
        <v>5.930988833333334</v>
      </c>
      <c r="G49" s="358">
        <v>5.5139639999999996</v>
      </c>
      <c r="H49" s="113"/>
    </row>
    <row r="50" spans="2:8" x14ac:dyDescent="0.35">
      <c r="B50" s="119">
        <f t="shared" si="2"/>
        <v>2022</v>
      </c>
      <c r="C50" s="331">
        <v>44621</v>
      </c>
      <c r="D50" s="359">
        <v>5.9523549999999998</v>
      </c>
      <c r="E50" s="111" t="e">
        <v>#N/A</v>
      </c>
      <c r="F50" s="358">
        <f t="shared" si="4"/>
        <v>5.930988833333334</v>
      </c>
      <c r="G50" s="358">
        <v>5.9523549999999998</v>
      </c>
      <c r="H50" s="113"/>
    </row>
    <row r="51" spans="2:8" x14ac:dyDescent="0.35">
      <c r="B51" s="119">
        <f t="shared" si="2"/>
        <v>2022</v>
      </c>
      <c r="C51" s="331">
        <v>44652</v>
      </c>
      <c r="D51" s="359">
        <v>5.9173</v>
      </c>
      <c r="E51" s="111" t="e">
        <v>#N/A</v>
      </c>
      <c r="F51" s="358">
        <f t="shared" si="4"/>
        <v>5.930988833333334</v>
      </c>
      <c r="G51" s="358">
        <v>5.9173</v>
      </c>
      <c r="H51" s="113"/>
    </row>
    <row r="52" spans="2:8" x14ac:dyDescent="0.35">
      <c r="B52" s="119">
        <f t="shared" si="2"/>
        <v>2022</v>
      </c>
      <c r="C52" s="331">
        <v>44682</v>
      </c>
      <c r="D52" s="359">
        <v>5.9610000000000003</v>
      </c>
      <c r="E52" s="111" t="e">
        <v>#N/A</v>
      </c>
      <c r="F52" s="358">
        <f t="shared" si="4"/>
        <v>5.930988833333334</v>
      </c>
      <c r="G52" s="358">
        <v>5.9610000000000003</v>
      </c>
      <c r="H52" s="113"/>
    </row>
    <row r="53" spans="2:8" x14ac:dyDescent="0.35">
      <c r="B53" s="119">
        <f t="shared" si="2"/>
        <v>2022</v>
      </c>
      <c r="C53" s="331">
        <v>44713</v>
      </c>
      <c r="D53" s="359">
        <v>6.008267</v>
      </c>
      <c r="E53" s="111" t="e">
        <v>#N/A</v>
      </c>
      <c r="F53" s="358">
        <f t="shared" si="4"/>
        <v>5.930988833333334</v>
      </c>
      <c r="G53" s="358">
        <v>6.008267</v>
      </c>
      <c r="H53" s="113"/>
    </row>
    <row r="54" spans="2:8" x14ac:dyDescent="0.35">
      <c r="B54" s="119">
        <f t="shared" si="2"/>
        <v>2022</v>
      </c>
      <c r="C54" s="331">
        <v>44743</v>
      </c>
      <c r="D54" s="359">
        <v>6.1885159999999999</v>
      </c>
      <c r="E54" s="111" t="e">
        <v>#N/A</v>
      </c>
      <c r="F54" s="358">
        <f t="shared" si="4"/>
        <v>5.930988833333334</v>
      </c>
      <c r="G54" s="358">
        <v>6.1885159999999999</v>
      </c>
      <c r="H54" s="113"/>
    </row>
    <row r="55" spans="2:8" x14ac:dyDescent="0.35">
      <c r="B55" s="119">
        <f t="shared" si="2"/>
        <v>2022</v>
      </c>
      <c r="C55" s="331">
        <v>44774</v>
      </c>
      <c r="D55" s="359">
        <v>6.0605479999999998</v>
      </c>
      <c r="E55" s="111" t="e">
        <v>#N/A</v>
      </c>
      <c r="F55" s="358">
        <f t="shared" si="4"/>
        <v>5.930988833333334</v>
      </c>
      <c r="G55" s="358">
        <v>6.0605479999999998</v>
      </c>
      <c r="H55" s="113"/>
    </row>
    <row r="56" spans="2:8" x14ac:dyDescent="0.35">
      <c r="B56" s="119">
        <f t="shared" si="2"/>
        <v>2022</v>
      </c>
      <c r="C56" s="331">
        <v>44805</v>
      </c>
      <c r="D56" s="359">
        <v>6.1540670000000004</v>
      </c>
      <c r="E56" s="111" t="e">
        <v>#N/A</v>
      </c>
      <c r="F56" s="358">
        <f t="shared" si="4"/>
        <v>5.930988833333334</v>
      </c>
      <c r="G56" s="358">
        <v>6.1540670000000004</v>
      </c>
      <c r="H56" s="113"/>
    </row>
    <row r="57" spans="2:8" x14ac:dyDescent="0.35">
      <c r="B57" s="119">
        <f t="shared" si="2"/>
        <v>2022</v>
      </c>
      <c r="C57" s="331">
        <v>44835</v>
      </c>
      <c r="D57" s="359">
        <v>6.1677419999999996</v>
      </c>
      <c r="E57" s="111" t="e">
        <v>#N/A</v>
      </c>
      <c r="F57" s="358">
        <f t="shared" si="4"/>
        <v>5.930988833333334</v>
      </c>
      <c r="G57" s="358">
        <v>6.1677419999999996</v>
      </c>
      <c r="H57" s="113"/>
    </row>
    <row r="58" spans="2:8" x14ac:dyDescent="0.35">
      <c r="B58" s="119">
        <f t="shared" si="2"/>
        <v>2022</v>
      </c>
      <c r="C58" s="331">
        <v>44866</v>
      </c>
      <c r="D58" s="359">
        <v>6.1393000000000004</v>
      </c>
      <c r="E58" s="111" t="e">
        <v>#N/A</v>
      </c>
      <c r="F58" s="358">
        <f t="shared" si="4"/>
        <v>5.930988833333334</v>
      </c>
      <c r="G58" s="358">
        <v>6.1393000000000004</v>
      </c>
      <c r="H58" s="113"/>
    </row>
    <row r="59" spans="2:8" x14ac:dyDescent="0.35">
      <c r="B59" s="119">
        <f t="shared" si="2"/>
        <v>2022</v>
      </c>
      <c r="C59" s="331">
        <v>44896</v>
      </c>
      <c r="D59" s="359">
        <v>5.6004519999999998</v>
      </c>
      <c r="E59" s="111" t="e">
        <v>#N/A</v>
      </c>
      <c r="F59" s="358"/>
      <c r="G59" s="358">
        <v>5.6004519999999998</v>
      </c>
      <c r="H59" s="113"/>
    </row>
    <row r="60" spans="2:8" x14ac:dyDescent="0.35">
      <c r="B60" s="119">
        <f t="shared" si="2"/>
        <v>2023</v>
      </c>
      <c r="C60" s="331">
        <v>44927</v>
      </c>
      <c r="D60" s="359">
        <v>5.8500319999999997</v>
      </c>
      <c r="E60" s="111" t="e">
        <v>#N/A</v>
      </c>
      <c r="F60" s="358"/>
      <c r="G60" s="358">
        <v>5.8500319999999997</v>
      </c>
      <c r="H60" s="113"/>
    </row>
    <row r="61" spans="2:8" x14ac:dyDescent="0.35">
      <c r="B61" s="119">
        <f t="shared" si="2"/>
        <v>2023</v>
      </c>
      <c r="C61" s="331">
        <v>44958</v>
      </c>
      <c r="D61" s="359">
        <v>5.9614279999999997</v>
      </c>
      <c r="E61" s="111" t="e">
        <v>#N/A</v>
      </c>
      <c r="F61" s="358">
        <f t="shared" ref="F61:F70" si="5">AVERAGEIF($B$36:$B$97,B61,$G$36:$G$97)</f>
        <v>6.3410859853499995</v>
      </c>
      <c r="G61" s="358">
        <v>5.9614279999999997</v>
      </c>
      <c r="H61" s="113"/>
    </row>
    <row r="62" spans="2:8" x14ac:dyDescent="0.35">
      <c r="B62" s="119">
        <f t="shared" si="2"/>
        <v>2023</v>
      </c>
      <c r="C62" s="331">
        <v>44986</v>
      </c>
      <c r="D62" s="359">
        <v>6.2113870000000002</v>
      </c>
      <c r="E62" s="111" t="e">
        <v>#N/A</v>
      </c>
      <c r="F62" s="358">
        <f t="shared" si="5"/>
        <v>6.3410859853499995</v>
      </c>
      <c r="G62" s="358">
        <v>6.2113870000000002</v>
      </c>
      <c r="H62" s="113"/>
    </row>
    <row r="63" spans="2:8" x14ac:dyDescent="0.35">
      <c r="B63" s="119">
        <f t="shared" si="2"/>
        <v>2023</v>
      </c>
      <c r="C63" s="331">
        <v>45017</v>
      </c>
      <c r="D63" s="359">
        <v>6.3734659999999996</v>
      </c>
      <c r="E63" s="111" t="e">
        <v>#N/A</v>
      </c>
      <c r="F63" s="358">
        <f t="shared" si="5"/>
        <v>6.3410859853499995</v>
      </c>
      <c r="G63" s="358">
        <v>6.3734659999999996</v>
      </c>
      <c r="H63" s="113"/>
    </row>
    <row r="64" spans="2:8" x14ac:dyDescent="0.35">
      <c r="B64" s="119">
        <f t="shared" si="2"/>
        <v>2023</v>
      </c>
      <c r="C64" s="331">
        <v>45047</v>
      </c>
      <c r="D64" s="359">
        <v>6.3756449999999996</v>
      </c>
      <c r="E64" s="111" t="e">
        <v>#N/A</v>
      </c>
      <c r="F64" s="358">
        <f t="shared" si="5"/>
        <v>6.3410859853499995</v>
      </c>
      <c r="G64" s="358">
        <v>6.3756449999999996</v>
      </c>
      <c r="H64" s="113"/>
    </row>
    <row r="65" spans="2:8" x14ac:dyDescent="0.35">
      <c r="B65" s="119">
        <f t="shared" si="2"/>
        <v>2023</v>
      </c>
      <c r="C65" s="331">
        <v>45078</v>
      </c>
      <c r="D65" s="359">
        <v>6.5266659999999996</v>
      </c>
      <c r="E65" s="111" t="e">
        <v>#N/A</v>
      </c>
      <c r="F65" s="358">
        <f t="shared" si="5"/>
        <v>6.3410859853499995</v>
      </c>
      <c r="G65" s="358">
        <v>6.5266659999999996</v>
      </c>
      <c r="H65" s="113"/>
    </row>
    <row r="66" spans="2:8" x14ac:dyDescent="0.35">
      <c r="B66" s="119">
        <f t="shared" si="2"/>
        <v>2023</v>
      </c>
      <c r="C66" s="331">
        <v>45108</v>
      </c>
      <c r="D66" s="359">
        <v>6.5396863776999998</v>
      </c>
      <c r="E66" s="111" t="e">
        <v>#N/A</v>
      </c>
      <c r="F66" s="358">
        <f t="shared" si="5"/>
        <v>6.3410859853499995</v>
      </c>
      <c r="G66" s="358">
        <v>6.5396863776999998</v>
      </c>
      <c r="H66" s="113"/>
    </row>
    <row r="67" spans="2:8" x14ac:dyDescent="0.35">
      <c r="B67" s="119">
        <f t="shared" si="2"/>
        <v>2023</v>
      </c>
      <c r="C67" s="331">
        <v>45139</v>
      </c>
      <c r="D67" s="359">
        <v>6.5164734465</v>
      </c>
      <c r="E67" s="111">
        <v>6.5164734465</v>
      </c>
      <c r="F67" s="358">
        <f t="shared" si="5"/>
        <v>6.3410859853499995</v>
      </c>
      <c r="G67" s="358">
        <v>6.5164734465</v>
      </c>
      <c r="H67" s="113"/>
    </row>
    <row r="68" spans="2:8" x14ac:dyDescent="0.35">
      <c r="B68" s="119">
        <f t="shared" si="2"/>
        <v>2023</v>
      </c>
      <c r="C68" s="331">
        <v>45170</v>
      </c>
      <c r="D68" s="359" t="e">
        <v>#N/A</v>
      </c>
      <c r="E68" s="111">
        <v>6.4624889999999997</v>
      </c>
      <c r="F68" s="358">
        <f t="shared" si="5"/>
        <v>6.3410859853499995</v>
      </c>
      <c r="G68" s="358">
        <v>6.4624889999999997</v>
      </c>
      <c r="H68" s="113"/>
    </row>
    <row r="69" spans="2:8" x14ac:dyDescent="0.35">
      <c r="B69" s="119">
        <f t="shared" si="2"/>
        <v>2023</v>
      </c>
      <c r="C69" s="331">
        <v>45200</v>
      </c>
      <c r="D69" s="359" t="e">
        <v>#N/A</v>
      </c>
      <c r="E69" s="111">
        <v>6.4401840000000004</v>
      </c>
      <c r="F69" s="358">
        <f t="shared" si="5"/>
        <v>6.3410859853499995</v>
      </c>
      <c r="G69" s="358">
        <v>6.4401840000000004</v>
      </c>
      <c r="H69" s="113"/>
    </row>
    <row r="70" spans="2:8" x14ac:dyDescent="0.35">
      <c r="B70" s="119">
        <f t="shared" si="2"/>
        <v>2023</v>
      </c>
      <c r="C70" s="331">
        <v>45231</v>
      </c>
      <c r="D70" s="359" t="e">
        <v>#N/A</v>
      </c>
      <c r="E70" s="111">
        <v>6.429589</v>
      </c>
      <c r="F70" s="358">
        <f t="shared" si="5"/>
        <v>6.3410859853499995</v>
      </c>
      <c r="G70" s="358">
        <v>6.429589</v>
      </c>
      <c r="H70" s="113"/>
    </row>
    <row r="71" spans="2:8" x14ac:dyDescent="0.35">
      <c r="B71" s="119">
        <f t="shared" si="2"/>
        <v>2023</v>
      </c>
      <c r="C71" s="331">
        <v>45261</v>
      </c>
      <c r="D71" s="359" t="e">
        <v>#N/A</v>
      </c>
      <c r="E71" s="111">
        <v>6.4059860000000004</v>
      </c>
      <c r="F71" s="358"/>
      <c r="G71" s="358">
        <v>6.4059860000000004</v>
      </c>
      <c r="H71" s="113"/>
    </row>
    <row r="72" spans="2:8" x14ac:dyDescent="0.35">
      <c r="B72" s="119">
        <f t="shared" si="2"/>
        <v>2024</v>
      </c>
      <c r="C72" s="331">
        <v>45292</v>
      </c>
      <c r="D72" s="359" t="e">
        <v>#N/A</v>
      </c>
      <c r="E72" s="111">
        <v>6.399527</v>
      </c>
      <c r="F72" s="358"/>
      <c r="G72" s="358">
        <v>6.399527</v>
      </c>
      <c r="H72" s="113"/>
    </row>
    <row r="73" spans="2:8" x14ac:dyDescent="0.35">
      <c r="B73" s="119">
        <f t="shared" si="2"/>
        <v>2024</v>
      </c>
      <c r="C73" s="331">
        <v>45323</v>
      </c>
      <c r="D73" s="359" t="e">
        <v>#N/A</v>
      </c>
      <c r="E73" s="111">
        <v>6.3826020000000003</v>
      </c>
      <c r="F73" s="358">
        <f t="shared" ref="F73:F82" si="6">AVERAGEIF($B$36:$B$97,B73,$G$36:$G$97)</f>
        <v>6.4942977500000003</v>
      </c>
      <c r="G73" s="358">
        <v>6.3826020000000003</v>
      </c>
      <c r="H73" s="113"/>
    </row>
    <row r="74" spans="2:8" x14ac:dyDescent="0.35">
      <c r="B74" s="119">
        <f t="shared" si="2"/>
        <v>2024</v>
      </c>
      <c r="C74" s="331">
        <v>45352</v>
      </c>
      <c r="D74" s="359" t="e">
        <v>#N/A</v>
      </c>
      <c r="E74" s="111">
        <v>6.4472189999999996</v>
      </c>
      <c r="F74" s="358">
        <f t="shared" si="6"/>
        <v>6.4942977500000003</v>
      </c>
      <c r="G74" s="358">
        <v>6.4472189999999996</v>
      </c>
      <c r="H74" s="113"/>
    </row>
    <row r="75" spans="2:8" x14ac:dyDescent="0.35">
      <c r="B75" s="119">
        <f t="shared" si="2"/>
        <v>2024</v>
      </c>
      <c r="C75" s="331">
        <v>45383</v>
      </c>
      <c r="D75" s="359" t="e">
        <v>#N/A</v>
      </c>
      <c r="E75" s="111">
        <v>6.44841</v>
      </c>
      <c r="F75" s="358">
        <f t="shared" si="6"/>
        <v>6.4942977500000003</v>
      </c>
      <c r="G75" s="358">
        <v>6.44841</v>
      </c>
      <c r="H75" s="113"/>
    </row>
    <row r="76" spans="2:8" x14ac:dyDescent="0.35">
      <c r="B76" s="119">
        <f t="shared" si="2"/>
        <v>2024</v>
      </c>
      <c r="C76" s="331">
        <v>45413</v>
      </c>
      <c r="D76" s="359" t="e">
        <v>#N/A</v>
      </c>
      <c r="E76" s="111">
        <v>6.4761610000000003</v>
      </c>
      <c r="F76" s="358">
        <f t="shared" si="6"/>
        <v>6.4942977500000003</v>
      </c>
      <c r="G76" s="358">
        <v>6.4761610000000003</v>
      </c>
      <c r="H76" s="113"/>
    </row>
    <row r="77" spans="2:8" x14ac:dyDescent="0.35">
      <c r="B77" s="119">
        <f t="shared" si="2"/>
        <v>2024</v>
      </c>
      <c r="C77" s="331">
        <v>45444</v>
      </c>
      <c r="D77" s="359" t="e">
        <v>#N/A</v>
      </c>
      <c r="E77" s="111">
        <v>6.4939629999999999</v>
      </c>
      <c r="F77" s="358">
        <f t="shared" si="6"/>
        <v>6.4942977500000003</v>
      </c>
      <c r="G77" s="358">
        <v>6.4939629999999999</v>
      </c>
      <c r="H77" s="113"/>
    </row>
    <row r="78" spans="2:8" x14ac:dyDescent="0.35">
      <c r="B78" s="119">
        <f t="shared" si="2"/>
        <v>2024</v>
      </c>
      <c r="C78" s="331">
        <v>45474</v>
      </c>
      <c r="D78" s="359" t="e">
        <v>#N/A</v>
      </c>
      <c r="E78" s="111">
        <v>6.5083330000000004</v>
      </c>
      <c r="F78" s="358">
        <f t="shared" si="6"/>
        <v>6.4942977500000003</v>
      </c>
      <c r="G78" s="358">
        <v>6.5083330000000004</v>
      </c>
      <c r="H78" s="113"/>
    </row>
    <row r="79" spans="2:8" x14ac:dyDescent="0.35">
      <c r="B79" s="119">
        <f t="shared" si="2"/>
        <v>2024</v>
      </c>
      <c r="C79" s="331">
        <v>45505</v>
      </c>
      <c r="D79" s="359" t="e">
        <v>#N/A</v>
      </c>
      <c r="E79" s="111">
        <v>6.5305970000000002</v>
      </c>
      <c r="F79" s="358">
        <f t="shared" si="6"/>
        <v>6.4942977500000003</v>
      </c>
      <c r="G79" s="358">
        <v>6.5305970000000002</v>
      </c>
      <c r="H79" s="113"/>
    </row>
    <row r="80" spans="2:8" x14ac:dyDescent="0.35">
      <c r="B80" s="119">
        <f t="shared" si="2"/>
        <v>2024</v>
      </c>
      <c r="C80" s="331">
        <v>45536</v>
      </c>
      <c r="D80" s="359" t="e">
        <v>#N/A</v>
      </c>
      <c r="E80" s="111">
        <v>6.54277</v>
      </c>
      <c r="F80" s="358">
        <f t="shared" si="6"/>
        <v>6.4942977500000003</v>
      </c>
      <c r="G80" s="358">
        <v>6.54277</v>
      </c>
      <c r="H80" s="113"/>
    </row>
    <row r="81" spans="2:8" x14ac:dyDescent="0.35">
      <c r="B81" s="119">
        <f t="shared" si="2"/>
        <v>2024</v>
      </c>
      <c r="C81" s="331">
        <v>45566</v>
      </c>
      <c r="D81" s="359" t="e">
        <v>#N/A</v>
      </c>
      <c r="E81" s="111">
        <v>6.5478160000000001</v>
      </c>
      <c r="F81" s="358">
        <f t="shared" si="6"/>
        <v>6.4942977500000003</v>
      </c>
      <c r="G81" s="358">
        <v>6.5478160000000001</v>
      </c>
      <c r="H81" s="113"/>
    </row>
    <row r="82" spans="2:8" x14ac:dyDescent="0.35">
      <c r="B82" s="119">
        <f t="shared" si="2"/>
        <v>2024</v>
      </c>
      <c r="C82" s="331">
        <v>45597</v>
      </c>
      <c r="D82" s="359" t="e">
        <v>#N/A</v>
      </c>
      <c r="E82" s="111">
        <v>6.5704380000000002</v>
      </c>
      <c r="F82" s="358">
        <f t="shared" si="6"/>
        <v>6.4942977500000003</v>
      </c>
      <c r="G82" s="358">
        <v>6.5704380000000002</v>
      </c>
      <c r="H82" s="113"/>
    </row>
    <row r="83" spans="2:8" x14ac:dyDescent="0.35">
      <c r="B83" s="119">
        <f t="shared" si="2"/>
        <v>2024</v>
      </c>
      <c r="C83" s="331">
        <v>45627</v>
      </c>
      <c r="D83" s="359" t="e">
        <v>#N/A</v>
      </c>
      <c r="E83" s="111">
        <v>6.5837370000000002</v>
      </c>
      <c r="F83" s="358"/>
      <c r="G83" s="358">
        <v>6.5837370000000002</v>
      </c>
      <c r="H83" s="113"/>
    </row>
    <row r="84" spans="2:8" x14ac:dyDescent="0.35">
      <c r="C84" s="109"/>
      <c r="E84" s="114"/>
      <c r="F84" s="113"/>
      <c r="G84" s="114"/>
      <c r="H84" s="113"/>
    </row>
    <row r="85" spans="2:8" x14ac:dyDescent="0.35">
      <c r="C85" s="109"/>
      <c r="E85" s="114"/>
      <c r="F85" s="113"/>
      <c r="G85" s="114"/>
      <c r="H85" s="113"/>
    </row>
    <row r="86" spans="2:8" x14ac:dyDescent="0.35">
      <c r="C86" s="109"/>
      <c r="E86" s="114"/>
      <c r="F86" s="113"/>
      <c r="G86" s="114"/>
      <c r="H86" s="113"/>
    </row>
    <row r="87" spans="2:8" x14ac:dyDescent="0.35">
      <c r="C87" s="109"/>
      <c r="E87" s="114"/>
      <c r="F87" s="113"/>
      <c r="G87" s="114"/>
      <c r="H87" s="113"/>
    </row>
    <row r="88" spans="2:8" x14ac:dyDescent="0.35">
      <c r="C88" s="109"/>
      <c r="E88" s="114"/>
      <c r="F88" s="113"/>
      <c r="G88" s="114"/>
      <c r="H88" s="113"/>
    </row>
    <row r="89" spans="2:8" x14ac:dyDescent="0.35">
      <c r="B89" s="4"/>
      <c r="C89" s="4" t="s">
        <v>0</v>
      </c>
      <c r="E89" s="114"/>
      <c r="F89" s="113"/>
      <c r="G89" s="114"/>
      <c r="H89" s="113"/>
    </row>
    <row r="90" spans="2:8" x14ac:dyDescent="0.35">
      <c r="B90">
        <v>2.5</v>
      </c>
      <c r="C90" s="5">
        <v>0</v>
      </c>
      <c r="E90" s="114"/>
      <c r="F90" s="113"/>
      <c r="G90" s="114"/>
      <c r="H90" s="113"/>
    </row>
    <row r="91" spans="2:8" x14ac:dyDescent="0.35">
      <c r="B91">
        <v>2.5</v>
      </c>
      <c r="C91" s="5">
        <v>1</v>
      </c>
      <c r="E91" s="114"/>
      <c r="F91" s="113"/>
      <c r="G91" s="114"/>
      <c r="H91" s="113"/>
    </row>
    <row r="92" spans="2:8" x14ac:dyDescent="0.35">
      <c r="C92" s="109"/>
      <c r="E92" s="114"/>
      <c r="F92" s="113"/>
      <c r="G92" s="114"/>
      <c r="H92" s="113"/>
    </row>
    <row r="93" spans="2:8" x14ac:dyDescent="0.35">
      <c r="C93" s="109"/>
      <c r="E93" s="114"/>
      <c r="F93" s="113"/>
      <c r="G93" s="114"/>
      <c r="H93" s="113"/>
    </row>
    <row r="94" spans="2:8" x14ac:dyDescent="0.35">
      <c r="C94" s="109"/>
      <c r="E94" s="114"/>
      <c r="F94" s="113"/>
      <c r="G94" s="114"/>
      <c r="H94" s="113"/>
    </row>
    <row r="95" spans="2:8" x14ac:dyDescent="0.35">
      <c r="C95" s="109"/>
      <c r="E95" s="114"/>
      <c r="F95" s="113"/>
      <c r="G95" s="114"/>
      <c r="H95" s="113"/>
    </row>
    <row r="96" spans="2:8" x14ac:dyDescent="0.35">
      <c r="C96" s="109"/>
      <c r="E96" s="114"/>
      <c r="F96" s="113"/>
      <c r="G96" s="114"/>
      <c r="H96" s="113"/>
    </row>
    <row r="97" spans="3:8" x14ac:dyDescent="0.35">
      <c r="C97" s="109"/>
      <c r="E97" s="114"/>
      <c r="F97" s="113"/>
      <c r="G97" s="114"/>
      <c r="H97" s="113"/>
    </row>
    <row r="98" spans="3:8" x14ac:dyDescent="0.35">
      <c r="G98" s="114"/>
      <c r="H98" s="113"/>
    </row>
    <row r="99" spans="3:8" x14ac:dyDescent="0.35">
      <c r="G99" s="114"/>
      <c r="H99" s="113"/>
    </row>
    <row r="100" spans="3:8" x14ac:dyDescent="0.35">
      <c r="G100" s="114"/>
      <c r="H100" s="113"/>
    </row>
    <row r="101" spans="3:8" x14ac:dyDescent="0.35">
      <c r="G101" s="114"/>
      <c r="H101" s="113"/>
    </row>
    <row r="102" spans="3:8" x14ac:dyDescent="0.35">
      <c r="G102" s="114"/>
      <c r="H102" s="113"/>
    </row>
    <row r="103" spans="3:8" x14ac:dyDescent="0.35">
      <c r="G103" s="114"/>
      <c r="H103" s="113"/>
    </row>
    <row r="104" spans="3:8" x14ac:dyDescent="0.35">
      <c r="G104" s="114"/>
      <c r="H104" s="113"/>
    </row>
    <row r="105" spans="3:8" x14ac:dyDescent="0.35">
      <c r="G105" s="114"/>
      <c r="H105" s="113"/>
    </row>
    <row r="106" spans="3:8" x14ac:dyDescent="0.35">
      <c r="G106" s="114"/>
      <c r="H106" s="113"/>
    </row>
    <row r="107" spans="3:8" x14ac:dyDescent="0.35">
      <c r="G107" s="114"/>
    </row>
    <row r="108" spans="3:8" x14ac:dyDescent="0.35">
      <c r="G108" s="114"/>
    </row>
    <row r="109" spans="3:8" x14ac:dyDescent="0.35">
      <c r="G109" s="114"/>
    </row>
    <row r="110" spans="3:8" x14ac:dyDescent="0.35">
      <c r="G110" s="114"/>
    </row>
    <row r="111" spans="3:8" x14ac:dyDescent="0.35">
      <c r="G111" s="114"/>
    </row>
    <row r="112" spans="3:8" x14ac:dyDescent="0.35">
      <c r="G112" s="114"/>
    </row>
    <row r="113" spans="7:7" x14ac:dyDescent="0.35">
      <c r="G113" s="114"/>
    </row>
    <row r="114" spans="7:7" x14ac:dyDescent="0.35">
      <c r="G114" s="114"/>
    </row>
    <row r="115" spans="7:7" x14ac:dyDescent="0.35">
      <c r="G115" s="114"/>
    </row>
    <row r="116" spans="7:7" x14ac:dyDescent="0.35">
      <c r="G116" s="114"/>
    </row>
    <row r="117" spans="7:7" x14ac:dyDescent="0.35">
      <c r="G117" s="114"/>
    </row>
    <row r="118" spans="7:7" x14ac:dyDescent="0.35">
      <c r="G118" s="114"/>
    </row>
    <row r="119" spans="7:7" x14ac:dyDescent="0.35">
      <c r="G119" s="114"/>
    </row>
    <row r="120" spans="7:7" x14ac:dyDescent="0.35">
      <c r="G120" s="114"/>
    </row>
    <row r="121" spans="7:7" x14ac:dyDescent="0.35">
      <c r="G121" s="114"/>
    </row>
    <row r="122" spans="7:7" x14ac:dyDescent="0.35">
      <c r="G122" s="114"/>
    </row>
    <row r="123" spans="7:7" x14ac:dyDescent="0.35">
      <c r="G123" s="114"/>
    </row>
    <row r="124" spans="7:7" x14ac:dyDescent="0.35">
      <c r="G124" s="114"/>
    </row>
    <row r="125" spans="7:7" x14ac:dyDescent="0.35">
      <c r="G125" s="114"/>
    </row>
    <row r="126" spans="7:7" x14ac:dyDescent="0.35">
      <c r="G126" s="114"/>
    </row>
    <row r="127" spans="7:7" x14ac:dyDescent="0.35">
      <c r="G127" s="114"/>
    </row>
    <row r="128" spans="7:7" x14ac:dyDescent="0.35">
      <c r="G128" s="114"/>
    </row>
    <row r="129" spans="7:7" x14ac:dyDescent="0.35">
      <c r="G129" s="114"/>
    </row>
    <row r="130" spans="7:7" x14ac:dyDescent="0.35">
      <c r="G130" s="114"/>
    </row>
    <row r="131" spans="7:7" x14ac:dyDescent="0.35">
      <c r="G131" s="114"/>
    </row>
  </sheetData>
  <mergeCells count="2">
    <mergeCell ref="D24:H24"/>
    <mergeCell ref="J24:M24"/>
  </mergeCells>
  <conditionalFormatting sqref="D36:E97">
    <cfRule type="expression" dxfId="14" priority="1" stopIfTrue="1">
      <formula>ISNA(D36)</formula>
    </cfRule>
  </conditionalFormatting>
  <hyperlinks>
    <hyperlink ref="A3" location="Contents!A1" display="Return to Contents" xr:uid="{00000000-0004-0000-0F00-000000000000}"/>
  </hyperlinks>
  <pageMargins left="0.7" right="0.7" top="0.75" bottom="0.75" header="0.3" footer="0.3"/>
  <pageSetup orientation="landscape" verticalDpi="599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2:AC132"/>
  <sheetViews>
    <sheetView workbookViewId="0"/>
  </sheetViews>
  <sheetFormatPr defaultColWidth="9.1796875" defaultRowHeight="14.5" x14ac:dyDescent="0.35"/>
  <cols>
    <col min="1" max="2" width="9.1796875" style="107"/>
    <col min="3" max="3" width="14.81640625" style="107" customWidth="1"/>
    <col min="4" max="14" width="9.1796875" style="107"/>
    <col min="15" max="16" width="9.1796875" style="108"/>
    <col min="17" max="17" width="9.1796875" style="107"/>
    <col min="18" max="18" width="31.1796875" style="107" customWidth="1"/>
    <col min="19" max="19" width="11" style="107" customWidth="1"/>
    <col min="20" max="27" width="9.1796875" style="107"/>
    <col min="28" max="29" width="9.1796875" style="108"/>
    <col min="30" max="16384" width="9.1796875" style="107"/>
  </cols>
  <sheetData>
    <row r="2" spans="1:19" ht="15.5" x14ac:dyDescent="0.35">
      <c r="A2" s="31" t="s">
        <v>644</v>
      </c>
    </row>
    <row r="3" spans="1:19" x14ac:dyDescent="0.35">
      <c r="A3" s="16" t="s">
        <v>16</v>
      </c>
      <c r="R3" s="112"/>
    </row>
    <row r="4" spans="1:19" x14ac:dyDescent="0.35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9" x14ac:dyDescent="0.35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R5" s="142" t="s">
        <v>343</v>
      </c>
      <c r="S5" s="143"/>
    </row>
    <row r="6" spans="1:19" x14ac:dyDescent="0.35"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R6" s="175" t="s">
        <v>238</v>
      </c>
      <c r="S6" s="185" t="s">
        <v>237</v>
      </c>
    </row>
    <row r="7" spans="1:19" x14ac:dyDescent="0.35"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R7" s="176" t="s">
        <v>240</v>
      </c>
      <c r="S7" s="186" t="s">
        <v>239</v>
      </c>
    </row>
    <row r="8" spans="1:19" x14ac:dyDescent="0.35"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R8" s="176" t="s">
        <v>242</v>
      </c>
      <c r="S8" s="186" t="s">
        <v>241</v>
      </c>
    </row>
    <row r="9" spans="1:19" x14ac:dyDescent="0.35"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R9" s="176" t="s">
        <v>244</v>
      </c>
      <c r="S9" s="186" t="s">
        <v>245</v>
      </c>
    </row>
    <row r="10" spans="1:19" x14ac:dyDescent="0.35"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R10" s="337" t="s">
        <v>271</v>
      </c>
      <c r="S10" s="363" t="s">
        <v>236</v>
      </c>
    </row>
    <row r="11" spans="1:19" x14ac:dyDescent="0.35"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</row>
    <row r="12" spans="1:19" x14ac:dyDescent="0.35"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</row>
    <row r="13" spans="1:19" x14ac:dyDescent="0.35"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</row>
    <row r="14" spans="1:19" x14ac:dyDescent="0.35"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</row>
    <row r="15" spans="1:19" x14ac:dyDescent="0.35"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</row>
    <row r="16" spans="1:19" x14ac:dyDescent="0.35"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</row>
    <row r="17" spans="2:13" x14ac:dyDescent="0.35"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</row>
    <row r="18" spans="2:13" x14ac:dyDescent="0.35"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</row>
    <row r="19" spans="2:13" x14ac:dyDescent="0.35">
      <c r="B19" s="116"/>
      <c r="C19" s="116"/>
      <c r="D19" s="116"/>
      <c r="E19" s="116"/>
      <c r="F19" s="116"/>
      <c r="G19" s="116"/>
      <c r="H19" s="147"/>
      <c r="I19" s="147"/>
      <c r="J19" s="116"/>
      <c r="K19" s="116"/>
      <c r="L19" s="116"/>
    </row>
    <row r="20" spans="2:13" x14ac:dyDescent="0.35"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</row>
    <row r="21" spans="2:13" x14ac:dyDescent="0.35"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</row>
    <row r="22" spans="2:13" x14ac:dyDescent="0.35"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</row>
    <row r="24" spans="2:13" x14ac:dyDescent="0.35">
      <c r="B24"/>
      <c r="C24"/>
      <c r="D24" s="477" t="s">
        <v>270</v>
      </c>
      <c r="E24" s="477"/>
      <c r="F24" s="477"/>
      <c r="G24" s="477"/>
      <c r="H24" s="477"/>
      <c r="I24" s="23"/>
      <c r="J24" s="477" t="s">
        <v>91</v>
      </c>
      <c r="K24" s="477"/>
      <c r="L24" s="477"/>
      <c r="M24" s="477"/>
    </row>
    <row r="25" spans="2:13" x14ac:dyDescent="0.35">
      <c r="C25" s="8"/>
      <c r="D25" s="65">
        <v>2020</v>
      </c>
      <c r="E25" s="65">
        <v>2021</v>
      </c>
      <c r="F25" s="65">
        <v>2022</v>
      </c>
      <c r="G25" s="65">
        <v>2023</v>
      </c>
      <c r="H25" s="65">
        <v>2024</v>
      </c>
      <c r="I25" s="25"/>
      <c r="J25" s="65">
        <v>2021</v>
      </c>
      <c r="K25" s="65">
        <v>2022</v>
      </c>
      <c r="L25" s="65">
        <v>2023</v>
      </c>
      <c r="M25" s="65">
        <v>2024</v>
      </c>
    </row>
    <row r="26" spans="2:13" x14ac:dyDescent="0.35">
      <c r="C26" s="21" t="s">
        <v>238</v>
      </c>
      <c r="D26" s="66">
        <v>8.0492193332999999</v>
      </c>
      <c r="E26" s="66">
        <v>8.8156999041000006</v>
      </c>
      <c r="F26" s="66">
        <v>8.8098980849000004</v>
      </c>
      <c r="G26" s="66">
        <v>8.8740229233000001</v>
      </c>
      <c r="H26" s="66">
        <v>8.7311877021999997</v>
      </c>
      <c r="I26" s="9"/>
      <c r="J26" s="14">
        <f t="shared" ref="J26:M30" si="0">E26-D26</f>
        <v>0.76648057080000065</v>
      </c>
      <c r="K26" s="14">
        <f t="shared" si="0"/>
        <v>-5.8018192000002244E-3</v>
      </c>
      <c r="L26" s="14">
        <f t="shared" si="0"/>
        <v>6.4124838399999717E-2</v>
      </c>
      <c r="M26" s="14">
        <f t="shared" si="0"/>
        <v>-0.14283522110000035</v>
      </c>
    </row>
    <row r="27" spans="2:13" x14ac:dyDescent="0.35">
      <c r="C27" s="21" t="s">
        <v>240</v>
      </c>
      <c r="D27" s="66">
        <v>1.0764364781</v>
      </c>
      <c r="E27" s="66">
        <v>1.3698836877</v>
      </c>
      <c r="F27" s="66">
        <v>1.5597104493</v>
      </c>
      <c r="G27" s="66">
        <v>1.6371257752999999</v>
      </c>
      <c r="H27" s="66">
        <v>1.7571556175</v>
      </c>
      <c r="I27" s="9"/>
      <c r="J27" s="14">
        <f t="shared" si="0"/>
        <v>0.29344720960000004</v>
      </c>
      <c r="K27" s="14">
        <f t="shared" si="0"/>
        <v>0.1898267616</v>
      </c>
      <c r="L27" s="14">
        <f t="shared" si="0"/>
        <v>7.7415325999999896E-2</v>
      </c>
      <c r="M27" s="14">
        <f t="shared" si="0"/>
        <v>0.12002984220000013</v>
      </c>
    </row>
    <row r="28" spans="2:13" x14ac:dyDescent="0.35">
      <c r="C28" s="21" t="s">
        <v>242</v>
      </c>
      <c r="D28" s="66">
        <v>3.7857652377000002</v>
      </c>
      <c r="E28" s="66">
        <v>3.9720729205</v>
      </c>
      <c r="F28" s="66">
        <v>4.0255734109999999</v>
      </c>
      <c r="G28" s="66">
        <v>3.9269875096</v>
      </c>
      <c r="H28" s="66">
        <v>3.9794066175</v>
      </c>
      <c r="I28" s="9"/>
      <c r="J28" s="14">
        <f t="shared" si="0"/>
        <v>0.18630768279999987</v>
      </c>
      <c r="K28" s="14">
        <f t="shared" si="0"/>
        <v>5.3500490499999831E-2</v>
      </c>
      <c r="L28" s="14">
        <f t="shared" si="0"/>
        <v>-9.8585901399999898E-2</v>
      </c>
      <c r="M28" s="14">
        <f t="shared" si="0"/>
        <v>5.2419107900000039E-2</v>
      </c>
    </row>
    <row r="29" spans="2:13" x14ac:dyDescent="0.35">
      <c r="C29" s="21" t="s">
        <v>244</v>
      </c>
      <c r="D29" s="66">
        <v>3.2276995601</v>
      </c>
      <c r="E29" s="66">
        <v>3.4401232822000001</v>
      </c>
      <c r="F29" s="66">
        <v>3.3573649807999999</v>
      </c>
      <c r="G29" s="66">
        <v>3.4512846344999999</v>
      </c>
      <c r="H29" s="66">
        <v>3.5674027732</v>
      </c>
      <c r="I29" s="9"/>
      <c r="J29" s="14">
        <f>E29-D29</f>
        <v>0.21242372210000005</v>
      </c>
      <c r="K29" s="14">
        <f>F29-E29</f>
        <v>-8.2758301400000178E-2</v>
      </c>
      <c r="L29" s="14">
        <f>G29-F29</f>
        <v>9.3919653699999994E-2</v>
      </c>
      <c r="M29" s="14">
        <f>H29-G29</f>
        <v>0.1161181387000001</v>
      </c>
    </row>
    <row r="30" spans="2:13" x14ac:dyDescent="0.35">
      <c r="C30" s="60" t="s">
        <v>243</v>
      </c>
      <c r="D30" s="67">
        <f>+D31-SUM(D26:D29)</f>
        <v>2.046785185800001</v>
      </c>
      <c r="E30" s="67">
        <f>+E31-SUM(E26:E29)</f>
        <v>2.2921015064999999</v>
      </c>
      <c r="F30" s="67">
        <f>+F31-SUM(F26:F29)</f>
        <v>2.2576588409999978</v>
      </c>
      <c r="G30" s="67">
        <f>+G31-SUM(G26:G29)</f>
        <v>2.2501790673000031</v>
      </c>
      <c r="H30" s="67">
        <f>+H31-SUM(H26:H29)</f>
        <v>2.2620666065999977</v>
      </c>
      <c r="I30" s="55"/>
      <c r="J30" s="51">
        <f t="shared" si="0"/>
        <v>0.24531632069999887</v>
      </c>
      <c r="K30" s="51">
        <f t="shared" si="0"/>
        <v>-3.4442665500002079E-2</v>
      </c>
      <c r="L30" s="51">
        <f t="shared" si="0"/>
        <v>-7.4797736999947517E-3</v>
      </c>
      <c r="M30" s="51">
        <f t="shared" si="0"/>
        <v>1.1887539299994643E-2</v>
      </c>
    </row>
    <row r="31" spans="2:13" x14ac:dyDescent="0.35">
      <c r="C31" s="2" t="s">
        <v>216</v>
      </c>
      <c r="D31" s="66">
        <v>18.185905795</v>
      </c>
      <c r="E31" s="66">
        <v>19.889881300999999</v>
      </c>
      <c r="F31" s="66">
        <v>20.010205766999999</v>
      </c>
      <c r="G31" s="66">
        <v>20.139599910000001</v>
      </c>
      <c r="H31" s="66">
        <v>20.297219317</v>
      </c>
      <c r="I31"/>
      <c r="J31" s="5">
        <f>+SUM(J26:J30)</f>
        <v>1.7039755059999995</v>
      </c>
      <c r="K31" s="5">
        <f>+SUM(K26:K30)</f>
        <v>0.12032446599999735</v>
      </c>
      <c r="L31" s="5">
        <f>+SUM(L26:L30)</f>
        <v>0.12939414300000496</v>
      </c>
      <c r="M31" s="5">
        <f>+SUM(M26:M30)</f>
        <v>0.15761940699999455</v>
      </c>
    </row>
    <row r="32" spans="2:13" x14ac:dyDescent="0.35">
      <c r="B32" s="278" t="s">
        <v>674</v>
      </c>
      <c r="C32"/>
      <c r="D32"/>
      <c r="E32" s="2"/>
      <c r="F32"/>
      <c r="G32"/>
      <c r="H32"/>
      <c r="I32"/>
      <c r="J32" s="2" t="s">
        <v>7</v>
      </c>
      <c r="K32" s="19">
        <f>F26/E26-1</f>
        <v>-6.5812349139759974E-4</v>
      </c>
      <c r="L32" s="19">
        <f>G26/F26-1</f>
        <v>7.2787264712981248E-3</v>
      </c>
      <c r="M32" s="19">
        <f>H26/G26-1</f>
        <v>-1.6095881465999606E-2</v>
      </c>
    </row>
    <row r="36" spans="2:8" x14ac:dyDescent="0.35">
      <c r="D36" s="119" t="s">
        <v>476</v>
      </c>
      <c r="E36" s="119" t="s">
        <v>223</v>
      </c>
      <c r="F36" s="119" t="s">
        <v>222</v>
      </c>
      <c r="G36" s="119" t="s">
        <v>457</v>
      </c>
    </row>
    <row r="37" spans="2:8" x14ac:dyDescent="0.35">
      <c r="B37" s="119">
        <f t="shared" ref="B37:B84" si="1">YEAR(C37)</f>
        <v>2021</v>
      </c>
      <c r="C37" s="331">
        <v>44197</v>
      </c>
      <c r="D37" s="332">
        <v>18.814347999999999</v>
      </c>
      <c r="E37" s="115" t="e">
        <v>#N/A</v>
      </c>
      <c r="F37" s="333"/>
      <c r="G37" s="333">
        <v>18.814347999999999</v>
      </c>
      <c r="H37" s="113"/>
    </row>
    <row r="38" spans="2:8" x14ac:dyDescent="0.35">
      <c r="B38" s="119">
        <f t="shared" si="1"/>
        <v>2021</v>
      </c>
      <c r="C38" s="331">
        <v>44228</v>
      </c>
      <c r="D38" s="332">
        <v>17.699107999999999</v>
      </c>
      <c r="E38" s="115" t="e">
        <v>#N/A</v>
      </c>
      <c r="F38" s="333"/>
      <c r="G38" s="333">
        <v>17.699107999999999</v>
      </c>
      <c r="H38" s="113"/>
    </row>
    <row r="39" spans="2:8" x14ac:dyDescent="0.35">
      <c r="B39" s="119">
        <f t="shared" si="1"/>
        <v>2021</v>
      </c>
      <c r="C39" s="331">
        <v>44256</v>
      </c>
      <c r="D39" s="332">
        <v>19.132116</v>
      </c>
      <c r="E39" s="115" t="e">
        <v>#N/A</v>
      </c>
      <c r="F39" s="333">
        <f t="shared" ref="F39:F46" si="2">AVERAGEIF($B$37:$B$98,B39,$G$37:$G$98)</f>
        <v>19.876195666666668</v>
      </c>
      <c r="G39" s="333">
        <v>19.132116</v>
      </c>
      <c r="H39" s="113"/>
    </row>
    <row r="40" spans="2:8" x14ac:dyDescent="0.35">
      <c r="B40" s="119">
        <f t="shared" si="1"/>
        <v>2021</v>
      </c>
      <c r="C40" s="331">
        <v>44287</v>
      </c>
      <c r="D40" s="332">
        <v>19.743698999999999</v>
      </c>
      <c r="E40" s="115" t="e">
        <v>#N/A</v>
      </c>
      <c r="F40" s="333">
        <f t="shared" si="2"/>
        <v>19.876195666666668</v>
      </c>
      <c r="G40" s="333">
        <v>19.743698999999999</v>
      </c>
      <c r="H40" s="113"/>
    </row>
    <row r="41" spans="2:8" x14ac:dyDescent="0.35">
      <c r="B41" s="119">
        <f t="shared" si="1"/>
        <v>2021</v>
      </c>
      <c r="C41" s="331">
        <v>44317</v>
      </c>
      <c r="D41" s="332">
        <v>20.049742999999999</v>
      </c>
      <c r="E41" s="115" t="e">
        <v>#N/A</v>
      </c>
      <c r="F41" s="333">
        <f t="shared" si="2"/>
        <v>19.876195666666668</v>
      </c>
      <c r="G41" s="333">
        <v>20.049742999999999</v>
      </c>
      <c r="H41" s="113"/>
    </row>
    <row r="42" spans="2:8" x14ac:dyDescent="0.35">
      <c r="B42" s="119">
        <f t="shared" si="1"/>
        <v>2021</v>
      </c>
      <c r="C42" s="331">
        <v>44348</v>
      </c>
      <c r="D42" s="332">
        <v>20.585872999999999</v>
      </c>
      <c r="E42" s="115" t="e">
        <v>#N/A</v>
      </c>
      <c r="F42" s="333">
        <f t="shared" si="2"/>
        <v>19.876195666666668</v>
      </c>
      <c r="G42" s="333">
        <v>20.585872999999999</v>
      </c>
      <c r="H42" s="113"/>
    </row>
    <row r="43" spans="2:8" x14ac:dyDescent="0.35">
      <c r="B43" s="119">
        <f t="shared" si="1"/>
        <v>2021</v>
      </c>
      <c r="C43" s="331">
        <v>44378</v>
      </c>
      <c r="D43" s="332">
        <v>20.171831000000001</v>
      </c>
      <c r="E43" s="115" t="e">
        <v>#N/A</v>
      </c>
      <c r="F43" s="333">
        <f t="shared" si="2"/>
        <v>19.876195666666668</v>
      </c>
      <c r="G43" s="333">
        <v>20.171831000000001</v>
      </c>
      <c r="H43" s="113"/>
    </row>
    <row r="44" spans="2:8" x14ac:dyDescent="0.35">
      <c r="B44" s="119">
        <f t="shared" si="1"/>
        <v>2021</v>
      </c>
      <c r="C44" s="331">
        <v>44409</v>
      </c>
      <c r="D44" s="332">
        <v>20.572572999999998</v>
      </c>
      <c r="E44" s="115" t="e">
        <v>#N/A</v>
      </c>
      <c r="F44" s="333">
        <f t="shared" si="2"/>
        <v>19.876195666666668</v>
      </c>
      <c r="G44" s="333">
        <v>20.572572999999998</v>
      </c>
      <c r="H44" s="113"/>
    </row>
    <row r="45" spans="2:8" x14ac:dyDescent="0.35">
      <c r="B45" s="119">
        <f t="shared" si="1"/>
        <v>2021</v>
      </c>
      <c r="C45" s="331">
        <v>44440</v>
      </c>
      <c r="D45" s="332">
        <v>20.138569</v>
      </c>
      <c r="E45" s="115" t="e">
        <v>#N/A</v>
      </c>
      <c r="F45" s="333">
        <f t="shared" si="2"/>
        <v>19.876195666666668</v>
      </c>
      <c r="G45" s="333">
        <v>20.138569</v>
      </c>
      <c r="H45" s="113"/>
    </row>
    <row r="46" spans="2:8" x14ac:dyDescent="0.35">
      <c r="B46" s="119">
        <f t="shared" si="1"/>
        <v>2021</v>
      </c>
      <c r="C46" s="331">
        <v>44470</v>
      </c>
      <c r="D46" s="332">
        <v>20.37715</v>
      </c>
      <c r="E46" s="115" t="e">
        <v>#N/A</v>
      </c>
      <c r="F46" s="333">
        <f t="shared" si="2"/>
        <v>19.876195666666668</v>
      </c>
      <c r="G46" s="333">
        <v>20.37715</v>
      </c>
      <c r="H46" s="113"/>
    </row>
    <row r="47" spans="2:8" x14ac:dyDescent="0.35">
      <c r="B47" s="119">
        <f t="shared" si="1"/>
        <v>2021</v>
      </c>
      <c r="C47" s="331">
        <v>44501</v>
      </c>
      <c r="D47" s="332">
        <v>20.572648000000001</v>
      </c>
      <c r="E47" s="115" t="e">
        <v>#N/A</v>
      </c>
      <c r="F47" s="333"/>
      <c r="G47" s="333">
        <v>20.572648000000001</v>
      </c>
      <c r="H47" s="113"/>
    </row>
    <row r="48" spans="2:8" x14ac:dyDescent="0.35">
      <c r="B48" s="119">
        <f t="shared" si="1"/>
        <v>2021</v>
      </c>
      <c r="C48" s="331">
        <v>44531</v>
      </c>
      <c r="D48" s="332">
        <v>20.656690000000001</v>
      </c>
      <c r="E48" s="115" t="e">
        <v>#N/A</v>
      </c>
      <c r="F48" s="333"/>
      <c r="G48" s="333">
        <v>20.656690000000001</v>
      </c>
      <c r="H48" s="113"/>
    </row>
    <row r="49" spans="2:8" x14ac:dyDescent="0.35">
      <c r="B49" s="119">
        <f t="shared" si="1"/>
        <v>2022</v>
      </c>
      <c r="C49" s="331">
        <v>44562</v>
      </c>
      <c r="D49" s="332">
        <v>19.613111</v>
      </c>
      <c r="E49" s="115" t="e">
        <v>#N/A</v>
      </c>
      <c r="F49" s="333"/>
      <c r="G49" s="333">
        <v>19.613111</v>
      </c>
      <c r="H49" s="113"/>
    </row>
    <row r="50" spans="2:8" x14ac:dyDescent="0.35">
      <c r="B50" s="119">
        <f t="shared" si="1"/>
        <v>2022</v>
      </c>
      <c r="C50" s="331">
        <v>44593</v>
      </c>
      <c r="D50" s="332">
        <v>20.190412999999999</v>
      </c>
      <c r="E50" s="115" t="e">
        <v>#N/A</v>
      </c>
      <c r="F50" s="333"/>
      <c r="G50" s="333">
        <v>20.190412999999999</v>
      </c>
      <c r="H50" s="113"/>
    </row>
    <row r="51" spans="2:8" x14ac:dyDescent="0.35">
      <c r="B51" s="119">
        <f t="shared" si="1"/>
        <v>2022</v>
      </c>
      <c r="C51" s="331">
        <v>44621</v>
      </c>
      <c r="D51" s="332">
        <v>20.483485999999999</v>
      </c>
      <c r="E51" s="115" t="e">
        <v>#N/A</v>
      </c>
      <c r="F51" s="333">
        <f t="shared" ref="F51:F58" si="3">AVERAGEIF($B$37:$B$98,B51,$G$37:$G$98)</f>
        <v>20.012903750000003</v>
      </c>
      <c r="G51" s="333">
        <v>20.483485999999999</v>
      </c>
      <c r="H51" s="113"/>
    </row>
    <row r="52" spans="2:8" x14ac:dyDescent="0.35">
      <c r="B52" s="119">
        <f t="shared" si="1"/>
        <v>2022</v>
      </c>
      <c r="C52" s="331">
        <v>44652</v>
      </c>
      <c r="D52" s="332">
        <v>19.727342</v>
      </c>
      <c r="E52" s="115" t="e">
        <v>#N/A</v>
      </c>
      <c r="F52" s="333">
        <f t="shared" si="3"/>
        <v>20.012903750000003</v>
      </c>
      <c r="G52" s="333">
        <v>19.727342</v>
      </c>
      <c r="H52" s="113"/>
    </row>
    <row r="53" spans="2:8" x14ac:dyDescent="0.35">
      <c r="B53" s="119">
        <f t="shared" si="1"/>
        <v>2022</v>
      </c>
      <c r="C53" s="331">
        <v>44682</v>
      </c>
      <c r="D53" s="332">
        <v>19.839566999999999</v>
      </c>
      <c r="E53" s="115" t="e">
        <v>#N/A</v>
      </c>
      <c r="F53" s="333">
        <f t="shared" si="3"/>
        <v>20.012903750000003</v>
      </c>
      <c r="G53" s="333">
        <v>19.839566999999999</v>
      </c>
      <c r="H53" s="113"/>
    </row>
    <row r="54" spans="2:8" x14ac:dyDescent="0.35">
      <c r="B54" s="119">
        <f t="shared" si="1"/>
        <v>2022</v>
      </c>
      <c r="C54" s="331">
        <v>44713</v>
      </c>
      <c r="D54" s="332">
        <v>20.433236999999998</v>
      </c>
      <c r="E54" s="115" t="e">
        <v>#N/A</v>
      </c>
      <c r="F54" s="333">
        <f t="shared" si="3"/>
        <v>20.012903750000003</v>
      </c>
      <c r="G54" s="333">
        <v>20.433236999999998</v>
      </c>
      <c r="H54" s="113"/>
    </row>
    <row r="55" spans="2:8" x14ac:dyDescent="0.35">
      <c r="B55" s="119">
        <f t="shared" si="1"/>
        <v>2022</v>
      </c>
      <c r="C55" s="331">
        <v>44743</v>
      </c>
      <c r="D55" s="332">
        <v>19.925560999999998</v>
      </c>
      <c r="E55" s="115" t="e">
        <v>#N/A</v>
      </c>
      <c r="F55" s="333">
        <f t="shared" si="3"/>
        <v>20.012903750000003</v>
      </c>
      <c r="G55" s="333">
        <v>19.925560999999998</v>
      </c>
      <c r="H55" s="113"/>
    </row>
    <row r="56" spans="2:8" x14ac:dyDescent="0.35">
      <c r="B56" s="119">
        <f t="shared" si="1"/>
        <v>2022</v>
      </c>
      <c r="C56" s="331">
        <v>44774</v>
      </c>
      <c r="D56" s="332">
        <v>20.265028999999998</v>
      </c>
      <c r="E56" s="115" t="e">
        <v>#N/A</v>
      </c>
      <c r="F56" s="333">
        <f t="shared" si="3"/>
        <v>20.012903750000003</v>
      </c>
      <c r="G56" s="333">
        <v>20.265028999999998</v>
      </c>
      <c r="H56" s="113"/>
    </row>
    <row r="57" spans="2:8" x14ac:dyDescent="0.35">
      <c r="B57" s="119">
        <f t="shared" si="1"/>
        <v>2022</v>
      </c>
      <c r="C57" s="331">
        <v>44805</v>
      </c>
      <c r="D57" s="332">
        <v>20.129058000000001</v>
      </c>
      <c r="E57" s="115" t="e">
        <v>#N/A</v>
      </c>
      <c r="F57" s="333">
        <f t="shared" si="3"/>
        <v>20.012903750000003</v>
      </c>
      <c r="G57" s="333">
        <v>20.129058000000001</v>
      </c>
      <c r="H57" s="113"/>
    </row>
    <row r="58" spans="2:8" x14ac:dyDescent="0.35">
      <c r="B58" s="119">
        <f t="shared" si="1"/>
        <v>2022</v>
      </c>
      <c r="C58" s="331">
        <v>44835</v>
      </c>
      <c r="D58" s="332">
        <v>20.006618</v>
      </c>
      <c r="E58" s="115" t="e">
        <v>#N/A</v>
      </c>
      <c r="F58" s="333">
        <f t="shared" si="3"/>
        <v>20.012903750000003</v>
      </c>
      <c r="G58" s="333">
        <v>20.006618</v>
      </c>
      <c r="H58" s="113"/>
    </row>
    <row r="59" spans="2:8" x14ac:dyDescent="0.35">
      <c r="B59" s="119">
        <f t="shared" si="1"/>
        <v>2022</v>
      </c>
      <c r="C59" s="331">
        <v>44866</v>
      </c>
      <c r="D59" s="332">
        <v>20.214213999999998</v>
      </c>
      <c r="E59" s="115" t="e">
        <v>#N/A</v>
      </c>
      <c r="F59" s="333"/>
      <c r="G59" s="333">
        <v>20.214213999999998</v>
      </c>
      <c r="H59" s="113"/>
    </row>
    <row r="60" spans="2:8" x14ac:dyDescent="0.35">
      <c r="B60" s="119">
        <f t="shared" si="1"/>
        <v>2022</v>
      </c>
      <c r="C60" s="331">
        <v>44896</v>
      </c>
      <c r="D60" s="332">
        <v>19.327209</v>
      </c>
      <c r="E60" s="115" t="e">
        <v>#N/A</v>
      </c>
      <c r="F60" s="333"/>
      <c r="G60" s="333">
        <v>19.327209</v>
      </c>
      <c r="H60" s="113"/>
    </row>
    <row r="61" spans="2:8" x14ac:dyDescent="0.35">
      <c r="B61" s="119">
        <f t="shared" si="1"/>
        <v>2023</v>
      </c>
      <c r="C61" s="331">
        <v>44927</v>
      </c>
      <c r="D61" s="332">
        <v>19.149198999999999</v>
      </c>
      <c r="E61" s="115" t="e">
        <v>#N/A</v>
      </c>
      <c r="F61" s="333"/>
      <c r="G61" s="333">
        <v>19.149198999999999</v>
      </c>
      <c r="H61" s="113"/>
    </row>
    <row r="62" spans="2:8" x14ac:dyDescent="0.35">
      <c r="B62" s="119">
        <f t="shared" si="1"/>
        <v>2023</v>
      </c>
      <c r="C62" s="331">
        <v>44958</v>
      </c>
      <c r="D62" s="332">
        <v>19.758779000000001</v>
      </c>
      <c r="E62" s="115" t="e">
        <v>#N/A</v>
      </c>
      <c r="F62" s="333"/>
      <c r="G62" s="333">
        <v>19.758779000000001</v>
      </c>
      <c r="H62" s="113"/>
    </row>
    <row r="63" spans="2:8" x14ac:dyDescent="0.35">
      <c r="B63" s="119">
        <f t="shared" si="1"/>
        <v>2023</v>
      </c>
      <c r="C63" s="331">
        <v>44986</v>
      </c>
      <c r="D63" s="332">
        <v>20.082768999999999</v>
      </c>
      <c r="E63" s="115" t="e">
        <v>#N/A</v>
      </c>
      <c r="F63" s="333">
        <f t="shared" ref="F63:F70" si="4">AVERAGEIF($B$37:$B$98,B63,$G$37:$G$98)</f>
        <v>20.138763962666669</v>
      </c>
      <c r="G63" s="333">
        <v>20.082768999999999</v>
      </c>
      <c r="H63" s="113"/>
    </row>
    <row r="64" spans="2:8" x14ac:dyDescent="0.35">
      <c r="B64" s="119">
        <f t="shared" si="1"/>
        <v>2023</v>
      </c>
      <c r="C64" s="331">
        <v>45017</v>
      </c>
      <c r="D64" s="332">
        <v>20.036798000000001</v>
      </c>
      <c r="E64" s="115" t="e">
        <v>#N/A</v>
      </c>
      <c r="F64" s="333">
        <f t="shared" si="4"/>
        <v>20.138763962666669</v>
      </c>
      <c r="G64" s="333">
        <v>20.036798000000001</v>
      </c>
      <c r="H64" s="113"/>
    </row>
    <row r="65" spans="2:8" x14ac:dyDescent="0.35">
      <c r="B65" s="119">
        <f t="shared" si="1"/>
        <v>2023</v>
      </c>
      <c r="C65" s="331">
        <v>45047</v>
      </c>
      <c r="D65" s="332">
        <v>20.395598</v>
      </c>
      <c r="E65" s="115" t="e">
        <v>#N/A</v>
      </c>
      <c r="F65" s="333">
        <f t="shared" si="4"/>
        <v>20.138763962666669</v>
      </c>
      <c r="G65" s="333">
        <v>20.395598</v>
      </c>
      <c r="H65" s="113"/>
    </row>
    <row r="66" spans="2:8" x14ac:dyDescent="0.35">
      <c r="B66" s="119">
        <f t="shared" si="1"/>
        <v>2023</v>
      </c>
      <c r="C66" s="331">
        <v>45078</v>
      </c>
      <c r="D66" s="332">
        <v>20.715782000000001</v>
      </c>
      <c r="E66" s="115" t="e">
        <v>#N/A</v>
      </c>
      <c r="F66" s="333">
        <f t="shared" si="4"/>
        <v>20.138763962666669</v>
      </c>
      <c r="G66" s="333">
        <v>20.715782000000001</v>
      </c>
      <c r="H66" s="113"/>
    </row>
    <row r="67" spans="2:8" x14ac:dyDescent="0.35">
      <c r="B67" s="119">
        <f t="shared" si="1"/>
        <v>2023</v>
      </c>
      <c r="C67" s="331">
        <v>45108</v>
      </c>
      <c r="D67" s="332">
        <v>19.956909619000001</v>
      </c>
      <c r="E67" s="115" t="e">
        <v>#N/A</v>
      </c>
      <c r="F67" s="333">
        <f t="shared" si="4"/>
        <v>20.138763962666669</v>
      </c>
      <c r="G67" s="333">
        <v>19.956909619000001</v>
      </c>
      <c r="H67" s="113"/>
    </row>
    <row r="68" spans="2:8" x14ac:dyDescent="0.35">
      <c r="B68" s="119">
        <f t="shared" si="1"/>
        <v>2023</v>
      </c>
      <c r="C68" s="331">
        <v>45139</v>
      </c>
      <c r="D68" s="332">
        <v>20.451332933</v>
      </c>
      <c r="E68" s="115">
        <v>20.451332933</v>
      </c>
      <c r="F68" s="333">
        <f t="shared" si="4"/>
        <v>20.138763962666669</v>
      </c>
      <c r="G68" s="333">
        <v>20.451332933</v>
      </c>
      <c r="H68" s="113"/>
    </row>
    <row r="69" spans="2:8" x14ac:dyDescent="0.35">
      <c r="B69" s="119">
        <f t="shared" si="1"/>
        <v>2023</v>
      </c>
      <c r="C69" s="331">
        <v>45170</v>
      </c>
      <c r="D69" s="332" t="e">
        <v>#N/A</v>
      </c>
      <c r="E69" s="115">
        <v>20.258150000000001</v>
      </c>
      <c r="F69" s="333">
        <f t="shared" si="4"/>
        <v>20.138763962666669</v>
      </c>
      <c r="G69" s="333">
        <v>20.258150000000001</v>
      </c>
      <c r="H69" s="113"/>
    </row>
    <row r="70" spans="2:8" x14ac:dyDescent="0.35">
      <c r="B70" s="119">
        <f t="shared" si="1"/>
        <v>2023</v>
      </c>
      <c r="C70" s="331">
        <v>45200</v>
      </c>
      <c r="D70" s="332" t="e">
        <v>#N/A</v>
      </c>
      <c r="E70" s="115">
        <v>20.376329999999999</v>
      </c>
      <c r="F70" s="333">
        <f t="shared" si="4"/>
        <v>20.138763962666669</v>
      </c>
      <c r="G70" s="333">
        <v>20.376329999999999</v>
      </c>
      <c r="H70" s="113"/>
    </row>
    <row r="71" spans="2:8" x14ac:dyDescent="0.35">
      <c r="B71" s="119">
        <f t="shared" si="1"/>
        <v>2023</v>
      </c>
      <c r="C71" s="331">
        <v>45231</v>
      </c>
      <c r="D71" s="332" t="e">
        <v>#N/A</v>
      </c>
      <c r="E71" s="115">
        <v>20.379159999999999</v>
      </c>
      <c r="F71" s="333"/>
      <c r="G71" s="333">
        <v>20.379159999999999</v>
      </c>
      <c r="H71" s="113"/>
    </row>
    <row r="72" spans="2:8" x14ac:dyDescent="0.35">
      <c r="B72" s="119">
        <f t="shared" si="1"/>
        <v>2023</v>
      </c>
      <c r="C72" s="331">
        <v>45261</v>
      </c>
      <c r="D72" s="332" t="e">
        <v>#N/A</v>
      </c>
      <c r="E72" s="115">
        <v>20.10436</v>
      </c>
      <c r="F72" s="333"/>
      <c r="G72" s="333">
        <v>20.10436</v>
      </c>
      <c r="H72" s="113"/>
    </row>
    <row r="73" spans="2:8" x14ac:dyDescent="0.35">
      <c r="B73" s="119">
        <f t="shared" si="1"/>
        <v>2024</v>
      </c>
      <c r="C73" s="331">
        <v>45292</v>
      </c>
      <c r="D73" s="332" t="e">
        <v>#N/A</v>
      </c>
      <c r="E73" s="115">
        <v>19.797809999999998</v>
      </c>
      <c r="F73" s="333"/>
      <c r="G73" s="333">
        <v>19.797809999999998</v>
      </c>
      <c r="H73" s="113"/>
    </row>
    <row r="74" spans="2:8" x14ac:dyDescent="0.35">
      <c r="B74" s="119">
        <f t="shared" si="1"/>
        <v>2024</v>
      </c>
      <c r="C74" s="331">
        <v>45323</v>
      </c>
      <c r="D74" s="332" t="e">
        <v>#N/A</v>
      </c>
      <c r="E74" s="115">
        <v>20.029060000000001</v>
      </c>
      <c r="F74" s="333"/>
      <c r="G74" s="333">
        <v>20.029060000000001</v>
      </c>
      <c r="H74" s="113"/>
    </row>
    <row r="75" spans="2:8" x14ac:dyDescent="0.35">
      <c r="B75" s="119">
        <f t="shared" si="1"/>
        <v>2024</v>
      </c>
      <c r="C75" s="331">
        <v>45352</v>
      </c>
      <c r="D75" s="332" t="e">
        <v>#N/A</v>
      </c>
      <c r="E75" s="115">
        <v>20.188490000000002</v>
      </c>
      <c r="F75" s="333">
        <f t="shared" ref="F75:F82" si="5">AVERAGEIF($B$37:$B$98,B75,$G$37:$G$98)</f>
        <v>20.295953333333337</v>
      </c>
      <c r="G75" s="333">
        <v>20.188490000000002</v>
      </c>
      <c r="H75" s="113"/>
    </row>
    <row r="76" spans="2:8" x14ac:dyDescent="0.35">
      <c r="B76" s="119">
        <f t="shared" si="1"/>
        <v>2024</v>
      </c>
      <c r="C76" s="331">
        <v>45383</v>
      </c>
      <c r="D76" s="332" t="e">
        <v>#N/A</v>
      </c>
      <c r="E76" s="115">
        <v>20.01099</v>
      </c>
      <c r="F76" s="333">
        <f t="shared" si="5"/>
        <v>20.295953333333337</v>
      </c>
      <c r="G76" s="333">
        <v>20.01099</v>
      </c>
      <c r="H76" s="113"/>
    </row>
    <row r="77" spans="2:8" x14ac:dyDescent="0.35">
      <c r="B77" s="119">
        <f t="shared" si="1"/>
        <v>2024</v>
      </c>
      <c r="C77" s="331">
        <v>45413</v>
      </c>
      <c r="D77" s="332" t="e">
        <v>#N/A</v>
      </c>
      <c r="E77" s="115">
        <v>20.186720000000001</v>
      </c>
      <c r="F77" s="333">
        <f t="shared" si="5"/>
        <v>20.295953333333337</v>
      </c>
      <c r="G77" s="333">
        <v>20.186720000000001</v>
      </c>
      <c r="H77" s="113"/>
    </row>
    <row r="78" spans="2:8" x14ac:dyDescent="0.35">
      <c r="B78" s="119">
        <f t="shared" si="1"/>
        <v>2024</v>
      </c>
      <c r="C78" s="331">
        <v>45444</v>
      </c>
      <c r="D78" s="332" t="e">
        <v>#N/A</v>
      </c>
      <c r="E78" s="115">
        <v>20.541709999999998</v>
      </c>
      <c r="F78" s="333">
        <f t="shared" si="5"/>
        <v>20.295953333333337</v>
      </c>
      <c r="G78" s="333">
        <v>20.541709999999998</v>
      </c>
      <c r="H78" s="113"/>
    </row>
    <row r="79" spans="2:8" x14ac:dyDescent="0.35">
      <c r="B79" s="119">
        <f t="shared" si="1"/>
        <v>2024</v>
      </c>
      <c r="C79" s="331">
        <v>45474</v>
      </c>
      <c r="D79" s="332" t="e">
        <v>#N/A</v>
      </c>
      <c r="E79" s="115">
        <v>20.453040000000001</v>
      </c>
      <c r="F79" s="333">
        <f t="shared" si="5"/>
        <v>20.295953333333337</v>
      </c>
      <c r="G79" s="333">
        <v>20.453040000000001</v>
      </c>
      <c r="H79" s="113"/>
    </row>
    <row r="80" spans="2:8" x14ac:dyDescent="0.35">
      <c r="B80" s="119">
        <f t="shared" si="1"/>
        <v>2024</v>
      </c>
      <c r="C80" s="331">
        <v>45505</v>
      </c>
      <c r="D80" s="332" t="e">
        <v>#N/A</v>
      </c>
      <c r="E80" s="115">
        <v>20.867509999999999</v>
      </c>
      <c r="F80" s="333">
        <f t="shared" si="5"/>
        <v>20.295953333333337</v>
      </c>
      <c r="G80" s="333">
        <v>20.867509999999999</v>
      </c>
      <c r="H80" s="113"/>
    </row>
    <row r="81" spans="2:8" x14ac:dyDescent="0.35">
      <c r="B81" s="119">
        <f t="shared" si="1"/>
        <v>2024</v>
      </c>
      <c r="C81" s="331">
        <v>45536</v>
      </c>
      <c r="D81" s="332" t="e">
        <v>#N/A</v>
      </c>
      <c r="E81" s="115">
        <v>20.357009999999999</v>
      </c>
      <c r="F81" s="333">
        <f t="shared" si="5"/>
        <v>20.295953333333337</v>
      </c>
      <c r="G81" s="333">
        <v>20.357009999999999</v>
      </c>
      <c r="H81" s="113"/>
    </row>
    <row r="82" spans="2:8" x14ac:dyDescent="0.35">
      <c r="B82" s="119">
        <f t="shared" si="1"/>
        <v>2024</v>
      </c>
      <c r="C82" s="331">
        <v>45566</v>
      </c>
      <c r="D82" s="332" t="e">
        <v>#N/A</v>
      </c>
      <c r="E82" s="115">
        <v>20.438030000000001</v>
      </c>
      <c r="F82" s="333">
        <f t="shared" si="5"/>
        <v>20.295953333333337</v>
      </c>
      <c r="G82" s="333">
        <v>20.438030000000001</v>
      </c>
      <c r="H82" s="113"/>
    </row>
    <row r="83" spans="2:8" x14ac:dyDescent="0.35">
      <c r="B83" s="119">
        <f t="shared" si="1"/>
        <v>2024</v>
      </c>
      <c r="C83" s="331">
        <v>45597</v>
      </c>
      <c r="D83" s="332" t="e">
        <v>#N/A</v>
      </c>
      <c r="E83" s="115">
        <v>20.344539999999999</v>
      </c>
      <c r="F83" s="333"/>
      <c r="G83" s="333">
        <v>20.344539999999999</v>
      </c>
      <c r="H83" s="113"/>
    </row>
    <row r="84" spans="2:8" x14ac:dyDescent="0.35">
      <c r="B84" s="119">
        <f t="shared" si="1"/>
        <v>2024</v>
      </c>
      <c r="C84" s="331">
        <v>45627</v>
      </c>
      <c r="D84" s="332" t="e">
        <v>#N/A</v>
      </c>
      <c r="E84" s="115">
        <v>20.33653</v>
      </c>
      <c r="F84" s="333"/>
      <c r="G84" s="333">
        <v>20.33653</v>
      </c>
      <c r="H84" s="113"/>
    </row>
    <row r="85" spans="2:8" x14ac:dyDescent="0.35">
      <c r="C85" s="109"/>
      <c r="E85" s="114"/>
      <c r="G85" s="114"/>
      <c r="H85" s="113"/>
    </row>
    <row r="86" spans="2:8" x14ac:dyDescent="0.35">
      <c r="C86" s="109"/>
      <c r="E86" s="114"/>
      <c r="G86" s="114"/>
      <c r="H86" s="113"/>
    </row>
    <row r="87" spans="2:8" x14ac:dyDescent="0.35">
      <c r="C87" s="109"/>
      <c r="E87" s="114"/>
      <c r="G87" s="114"/>
      <c r="H87" s="113"/>
    </row>
    <row r="88" spans="2:8" x14ac:dyDescent="0.35">
      <c r="C88" s="109"/>
      <c r="E88" s="114"/>
      <c r="G88" s="114"/>
      <c r="H88" s="113"/>
    </row>
    <row r="89" spans="2:8" x14ac:dyDescent="0.35">
      <c r="B89" s="4"/>
      <c r="C89" s="4" t="s">
        <v>0</v>
      </c>
      <c r="E89" s="114"/>
      <c r="G89" s="114"/>
      <c r="H89" s="113"/>
    </row>
    <row r="90" spans="2:8" x14ac:dyDescent="0.35">
      <c r="B90">
        <v>2.5</v>
      </c>
      <c r="C90" s="5">
        <v>-0.4</v>
      </c>
      <c r="E90" s="114"/>
      <c r="G90" s="114"/>
      <c r="H90" s="113"/>
    </row>
    <row r="91" spans="2:8" x14ac:dyDescent="0.35">
      <c r="B91">
        <v>2.5</v>
      </c>
      <c r="C91" s="5">
        <v>1.2</v>
      </c>
      <c r="E91" s="114"/>
      <c r="G91" s="114"/>
      <c r="H91" s="113"/>
    </row>
    <row r="92" spans="2:8" x14ac:dyDescent="0.35">
      <c r="C92" s="109"/>
      <c r="E92" s="114"/>
      <c r="G92" s="114"/>
      <c r="H92" s="113"/>
    </row>
    <row r="93" spans="2:8" x14ac:dyDescent="0.35">
      <c r="C93" s="109"/>
      <c r="E93" s="114"/>
      <c r="G93" s="114"/>
      <c r="H93" s="113"/>
    </row>
    <row r="94" spans="2:8" x14ac:dyDescent="0.35">
      <c r="C94" s="109"/>
      <c r="E94" s="114"/>
      <c r="G94" s="114"/>
      <c r="H94" s="113"/>
    </row>
    <row r="95" spans="2:8" x14ac:dyDescent="0.35">
      <c r="C95" s="109"/>
      <c r="E95" s="114"/>
      <c r="G95" s="114"/>
      <c r="H95" s="113"/>
    </row>
    <row r="96" spans="2:8" x14ac:dyDescent="0.35">
      <c r="C96" s="109"/>
      <c r="E96" s="114"/>
      <c r="G96" s="114"/>
      <c r="H96" s="113"/>
    </row>
    <row r="97" spans="3:8" x14ac:dyDescent="0.35">
      <c r="C97" s="109"/>
      <c r="E97" s="114"/>
      <c r="G97" s="114"/>
      <c r="H97" s="113"/>
    </row>
    <row r="98" spans="3:8" x14ac:dyDescent="0.35">
      <c r="C98" s="109"/>
      <c r="E98" s="114"/>
      <c r="G98" s="114"/>
      <c r="H98" s="113"/>
    </row>
    <row r="99" spans="3:8" x14ac:dyDescent="0.35">
      <c r="G99" s="114"/>
      <c r="H99" s="113"/>
    </row>
    <row r="100" spans="3:8" x14ac:dyDescent="0.35">
      <c r="G100" s="114"/>
      <c r="H100" s="113"/>
    </row>
    <row r="101" spans="3:8" x14ac:dyDescent="0.35">
      <c r="G101" s="114"/>
      <c r="H101" s="113"/>
    </row>
    <row r="102" spans="3:8" x14ac:dyDescent="0.35">
      <c r="G102" s="114"/>
      <c r="H102" s="113"/>
    </row>
    <row r="103" spans="3:8" x14ac:dyDescent="0.35">
      <c r="G103" s="114"/>
      <c r="H103" s="113"/>
    </row>
    <row r="104" spans="3:8" x14ac:dyDescent="0.35">
      <c r="G104" s="114"/>
      <c r="H104" s="113"/>
    </row>
    <row r="105" spans="3:8" x14ac:dyDescent="0.35">
      <c r="G105" s="114"/>
      <c r="H105" s="113"/>
    </row>
    <row r="106" spans="3:8" x14ac:dyDescent="0.35">
      <c r="G106" s="114"/>
      <c r="H106" s="113"/>
    </row>
    <row r="107" spans="3:8" x14ac:dyDescent="0.35">
      <c r="G107" s="114"/>
      <c r="H107" s="113"/>
    </row>
    <row r="108" spans="3:8" x14ac:dyDescent="0.35">
      <c r="G108" s="114"/>
    </row>
    <row r="109" spans="3:8" x14ac:dyDescent="0.35">
      <c r="G109" s="114"/>
    </row>
    <row r="110" spans="3:8" x14ac:dyDescent="0.35">
      <c r="G110" s="114"/>
    </row>
    <row r="111" spans="3:8" x14ac:dyDescent="0.35">
      <c r="G111" s="114"/>
    </row>
    <row r="112" spans="3:8" x14ac:dyDescent="0.35">
      <c r="G112" s="114"/>
    </row>
    <row r="113" spans="7:7" x14ac:dyDescent="0.35">
      <c r="G113" s="114"/>
    </row>
    <row r="114" spans="7:7" x14ac:dyDescent="0.35">
      <c r="G114" s="114"/>
    </row>
    <row r="115" spans="7:7" x14ac:dyDescent="0.35">
      <c r="G115" s="114"/>
    </row>
    <row r="116" spans="7:7" x14ac:dyDescent="0.35">
      <c r="G116" s="114"/>
    </row>
    <row r="117" spans="7:7" x14ac:dyDescent="0.35">
      <c r="G117" s="114"/>
    </row>
    <row r="118" spans="7:7" x14ac:dyDescent="0.35">
      <c r="G118" s="114"/>
    </row>
    <row r="119" spans="7:7" x14ac:dyDescent="0.35">
      <c r="G119" s="114"/>
    </row>
    <row r="120" spans="7:7" x14ac:dyDescent="0.35">
      <c r="G120" s="114"/>
    </row>
    <row r="121" spans="7:7" x14ac:dyDescent="0.35">
      <c r="G121" s="114"/>
    </row>
    <row r="122" spans="7:7" x14ac:dyDescent="0.35">
      <c r="G122" s="114"/>
    </row>
    <row r="123" spans="7:7" x14ac:dyDescent="0.35">
      <c r="G123" s="114"/>
    </row>
    <row r="124" spans="7:7" x14ac:dyDescent="0.35">
      <c r="G124" s="114"/>
    </row>
    <row r="125" spans="7:7" x14ac:dyDescent="0.35">
      <c r="G125" s="114"/>
    </row>
    <row r="126" spans="7:7" x14ac:dyDescent="0.35">
      <c r="G126" s="114"/>
    </row>
    <row r="127" spans="7:7" x14ac:dyDescent="0.35">
      <c r="G127" s="114"/>
    </row>
    <row r="128" spans="7:7" x14ac:dyDescent="0.35">
      <c r="G128" s="114"/>
    </row>
    <row r="129" spans="7:7" x14ac:dyDescent="0.35">
      <c r="G129" s="114"/>
    </row>
    <row r="130" spans="7:7" x14ac:dyDescent="0.35">
      <c r="G130" s="114"/>
    </row>
    <row r="131" spans="7:7" x14ac:dyDescent="0.35">
      <c r="G131" s="114"/>
    </row>
    <row r="132" spans="7:7" x14ac:dyDescent="0.35">
      <c r="G132" s="114"/>
    </row>
  </sheetData>
  <mergeCells count="2">
    <mergeCell ref="D24:H24"/>
    <mergeCell ref="J24:M24"/>
  </mergeCells>
  <conditionalFormatting sqref="D37:E84">
    <cfRule type="expression" dxfId="13" priority="1" stopIfTrue="1">
      <formula>ISNA(D37)</formula>
    </cfRule>
  </conditionalFormatting>
  <hyperlinks>
    <hyperlink ref="A3" location="Contents!A1" display="Return to Contents" xr:uid="{00000000-0004-0000-1000-000000000000}"/>
  </hyperlinks>
  <pageMargins left="0.7" right="0.7" top="0.75" bottom="0.75" header="0.3" footer="0.3"/>
  <pageSetup orientation="landscape" verticalDpi="599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4"/>
  <dimension ref="A2:AB131"/>
  <sheetViews>
    <sheetView workbookViewId="0"/>
  </sheetViews>
  <sheetFormatPr defaultColWidth="9.1796875" defaultRowHeight="14.5" x14ac:dyDescent="0.35"/>
  <cols>
    <col min="1" max="1" width="9.1796875" style="107"/>
    <col min="2" max="2" width="14.81640625" style="107" customWidth="1"/>
    <col min="3" max="13" width="9.1796875" style="107"/>
    <col min="14" max="15" width="9.1796875" style="108"/>
    <col min="16" max="16" width="9.1796875" style="107"/>
    <col min="17" max="17" width="42.1796875" style="107" customWidth="1"/>
    <col min="18" max="26" width="9.1796875" style="107"/>
    <col min="27" max="28" width="9.1796875" style="108"/>
    <col min="29" max="16384" width="9.1796875" style="107"/>
  </cols>
  <sheetData>
    <row r="2" spans="1:18" ht="15.5" x14ac:dyDescent="0.35">
      <c r="A2" s="31" t="s">
        <v>644</v>
      </c>
    </row>
    <row r="3" spans="1:18" x14ac:dyDescent="0.35">
      <c r="A3" s="16" t="s">
        <v>16</v>
      </c>
      <c r="Q3" s="112"/>
    </row>
    <row r="4" spans="1:18" x14ac:dyDescent="0.35">
      <c r="A4" s="116"/>
      <c r="B4" s="116"/>
      <c r="C4" s="116"/>
      <c r="D4" s="116"/>
      <c r="E4" s="116"/>
      <c r="F4" s="116"/>
      <c r="G4" s="116"/>
      <c r="H4" s="116"/>
      <c r="I4" s="116"/>
      <c r="J4" s="116"/>
      <c r="Q4" s="112"/>
    </row>
    <row r="5" spans="1:18" x14ac:dyDescent="0.35">
      <c r="A5" s="116"/>
      <c r="B5" s="116"/>
      <c r="C5" s="116"/>
      <c r="D5" s="116"/>
      <c r="E5" s="116"/>
      <c r="F5" s="116"/>
      <c r="G5" s="116"/>
      <c r="H5" s="116"/>
      <c r="I5" s="116"/>
      <c r="J5" s="116"/>
      <c r="Q5" s="142" t="s">
        <v>343</v>
      </c>
      <c r="R5" s="143"/>
    </row>
    <row r="6" spans="1:18" x14ac:dyDescent="0.35">
      <c r="A6" s="116"/>
      <c r="B6" s="116"/>
      <c r="C6" s="116"/>
      <c r="D6" s="116"/>
      <c r="E6" s="116"/>
      <c r="F6" s="116"/>
      <c r="G6" s="116"/>
      <c r="H6" s="116"/>
      <c r="I6" s="116"/>
      <c r="J6" s="116"/>
      <c r="Q6" s="175" t="s">
        <v>235</v>
      </c>
      <c r="R6" s="185" t="s">
        <v>247</v>
      </c>
    </row>
    <row r="7" spans="1:18" x14ac:dyDescent="0.35">
      <c r="A7" s="116"/>
      <c r="B7" s="116"/>
      <c r="C7" s="116"/>
      <c r="D7" s="116"/>
      <c r="E7" s="116"/>
      <c r="F7" s="116"/>
      <c r="G7" s="116"/>
      <c r="H7" s="116"/>
      <c r="I7" s="116"/>
      <c r="J7" s="116"/>
      <c r="Q7" s="176" t="s">
        <v>232</v>
      </c>
      <c r="R7" s="186" t="s">
        <v>248</v>
      </c>
    </row>
    <row r="8" spans="1:18" x14ac:dyDescent="0.35">
      <c r="A8" s="116"/>
      <c r="B8" s="116"/>
      <c r="C8" s="116"/>
      <c r="D8" s="116"/>
      <c r="E8" s="116"/>
      <c r="F8" s="116"/>
      <c r="G8" s="116"/>
      <c r="H8" s="116"/>
      <c r="I8" s="116"/>
      <c r="J8" s="116"/>
      <c r="Q8" s="176" t="s">
        <v>233</v>
      </c>
      <c r="R8" s="186" t="s">
        <v>249</v>
      </c>
    </row>
    <row r="9" spans="1:18" x14ac:dyDescent="0.35">
      <c r="A9" s="116"/>
      <c r="B9" s="116"/>
      <c r="C9" s="116"/>
      <c r="D9" s="116"/>
      <c r="E9" s="116"/>
      <c r="F9" s="116"/>
      <c r="G9" s="116"/>
      <c r="H9" s="116"/>
      <c r="I9" s="116"/>
      <c r="J9" s="116"/>
      <c r="Q9" s="176" t="s">
        <v>234</v>
      </c>
      <c r="R9" s="186" t="s">
        <v>250</v>
      </c>
    </row>
    <row r="10" spans="1:18" x14ac:dyDescent="0.3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Q10" s="337" t="s">
        <v>423</v>
      </c>
      <c r="R10" s="262" t="s">
        <v>424</v>
      </c>
    </row>
    <row r="11" spans="1:18" x14ac:dyDescent="0.35">
      <c r="A11" s="116"/>
      <c r="B11" s="116"/>
      <c r="C11" s="116"/>
      <c r="D11" s="116"/>
      <c r="E11" s="116"/>
      <c r="F11" s="116"/>
      <c r="G11" s="116"/>
      <c r="H11" s="116"/>
      <c r="I11" s="116"/>
      <c r="J11" s="116"/>
    </row>
    <row r="12" spans="1:18" x14ac:dyDescent="0.35">
      <c r="A12" s="116"/>
      <c r="B12" s="116"/>
      <c r="C12" s="116"/>
      <c r="D12" s="116"/>
      <c r="E12" s="116"/>
      <c r="F12" s="116"/>
      <c r="G12" s="116"/>
      <c r="H12" s="116"/>
      <c r="I12" s="116"/>
      <c r="J12" s="116"/>
    </row>
    <row r="13" spans="1:18" x14ac:dyDescent="0.35">
      <c r="A13" s="116"/>
      <c r="B13" s="116"/>
      <c r="C13" s="116"/>
      <c r="D13" s="116"/>
      <c r="E13" s="116"/>
      <c r="F13" s="116"/>
      <c r="G13" s="116"/>
      <c r="H13" s="116"/>
      <c r="I13" s="116"/>
      <c r="J13" s="116"/>
    </row>
    <row r="14" spans="1:18" x14ac:dyDescent="0.35">
      <c r="A14" s="116"/>
      <c r="B14" s="116"/>
      <c r="C14" s="116"/>
      <c r="D14" s="116"/>
      <c r="E14" s="116"/>
      <c r="F14" s="116"/>
      <c r="G14" s="116"/>
      <c r="H14" s="116"/>
      <c r="I14" s="116"/>
      <c r="J14" s="116"/>
    </row>
    <row r="15" spans="1:18" x14ac:dyDescent="0.35">
      <c r="A15" s="116"/>
      <c r="B15" s="116"/>
      <c r="C15" s="116"/>
      <c r="D15" s="116"/>
      <c r="E15" s="116"/>
      <c r="F15" s="116"/>
      <c r="G15" s="116"/>
      <c r="H15" s="116"/>
      <c r="I15" s="116"/>
      <c r="J15" s="116"/>
    </row>
    <row r="16" spans="1:18" x14ac:dyDescent="0.35">
      <c r="A16" s="116"/>
      <c r="B16" s="116"/>
      <c r="C16" s="116"/>
      <c r="D16" s="116"/>
      <c r="E16" s="116"/>
      <c r="F16" s="116"/>
      <c r="G16" s="116"/>
      <c r="H16" s="116"/>
      <c r="I16" s="116"/>
      <c r="J16" s="116"/>
    </row>
    <row r="17" spans="1:14" x14ac:dyDescent="0.35">
      <c r="A17" s="116"/>
      <c r="B17" s="116"/>
      <c r="C17" s="116"/>
      <c r="D17" s="116"/>
      <c r="E17" s="116"/>
      <c r="F17" s="116"/>
      <c r="G17" s="116"/>
      <c r="H17" s="116"/>
      <c r="I17" s="116"/>
      <c r="J17" s="116"/>
    </row>
    <row r="18" spans="1:14" x14ac:dyDescent="0.35">
      <c r="A18" s="116"/>
      <c r="B18" s="116"/>
      <c r="C18" s="116"/>
      <c r="D18" s="116"/>
      <c r="E18" s="116"/>
      <c r="F18" s="116"/>
      <c r="G18" s="116"/>
      <c r="H18" s="116"/>
      <c r="I18" s="116"/>
      <c r="J18" s="116"/>
    </row>
    <row r="19" spans="1:14" x14ac:dyDescent="0.35">
      <c r="A19" s="116"/>
      <c r="B19" s="116"/>
      <c r="C19" s="116"/>
      <c r="D19" s="116"/>
      <c r="E19" s="116"/>
      <c r="F19" s="116"/>
      <c r="G19" s="116"/>
      <c r="H19" s="116"/>
      <c r="I19" s="116"/>
      <c r="J19" s="116"/>
    </row>
    <row r="20" spans="1:14" x14ac:dyDescent="0.35">
      <c r="A20" s="116"/>
      <c r="B20" s="116"/>
      <c r="C20" s="116"/>
      <c r="D20" s="116"/>
      <c r="E20" s="116"/>
      <c r="F20" s="116"/>
      <c r="G20" s="116"/>
      <c r="H20" s="116"/>
      <c r="I20" s="116"/>
      <c r="J20" s="116"/>
    </row>
    <row r="21" spans="1:14" x14ac:dyDescent="0.35">
      <c r="A21" s="116"/>
      <c r="B21" s="116"/>
      <c r="C21" s="116"/>
      <c r="D21" s="116"/>
      <c r="E21" s="116"/>
      <c r="F21" s="116"/>
      <c r="G21" s="116"/>
      <c r="H21" s="116"/>
      <c r="I21" s="116"/>
      <c r="J21" s="116"/>
    </row>
    <row r="24" spans="1:14" x14ac:dyDescent="0.35">
      <c r="A24"/>
      <c r="B24"/>
      <c r="C24" s="477" t="s">
        <v>270</v>
      </c>
      <c r="D24" s="477"/>
      <c r="E24" s="477"/>
      <c r="F24" s="477"/>
      <c r="G24" s="477"/>
      <c r="H24" s="23"/>
      <c r="I24" s="477" t="s">
        <v>91</v>
      </c>
      <c r="J24" s="477"/>
      <c r="K24" s="477"/>
      <c r="L24" s="477"/>
    </row>
    <row r="25" spans="1:14" x14ac:dyDescent="0.35">
      <c r="B25" s="8"/>
      <c r="C25" s="65">
        <v>2020</v>
      </c>
      <c r="D25" s="65">
        <v>2021</v>
      </c>
      <c r="E25" s="65">
        <v>2022</v>
      </c>
      <c r="F25" s="65">
        <v>2023</v>
      </c>
      <c r="G25" s="65">
        <v>2024</v>
      </c>
      <c r="H25" s="25"/>
      <c r="I25" s="65">
        <v>2021</v>
      </c>
      <c r="J25" s="65">
        <v>2022</v>
      </c>
      <c r="K25" s="65">
        <v>2023</v>
      </c>
      <c r="L25" s="65">
        <v>2024</v>
      </c>
    </row>
    <row r="26" spans="1:14" x14ac:dyDescent="0.35">
      <c r="A26" s="317"/>
      <c r="B26" s="318" t="s">
        <v>235</v>
      </c>
      <c r="C26" s="68">
        <v>1.7184728962</v>
      </c>
      <c r="D26" s="68">
        <v>1.8076434548</v>
      </c>
      <c r="E26" s="68">
        <v>2.0201309233</v>
      </c>
      <c r="F26" s="68">
        <v>2.1360747342000002</v>
      </c>
      <c r="G26" s="68">
        <v>2.1853518689000002</v>
      </c>
      <c r="H26" s="68"/>
      <c r="I26" s="68">
        <f t="shared" ref="I26:L29" si="0">D26-C26</f>
        <v>8.9170558600000005E-2</v>
      </c>
      <c r="J26" s="68">
        <f t="shared" si="0"/>
        <v>0.2124874685</v>
      </c>
      <c r="K26" s="68">
        <f t="shared" si="0"/>
        <v>0.11594381090000017</v>
      </c>
      <c r="L26" s="68">
        <f t="shared" si="0"/>
        <v>4.9277134700000058E-2</v>
      </c>
      <c r="M26" s="114"/>
      <c r="N26" s="263"/>
    </row>
    <row r="27" spans="1:14" x14ac:dyDescent="0.35">
      <c r="A27" s="317"/>
      <c r="B27" s="318" t="s">
        <v>232</v>
      </c>
      <c r="C27" s="68">
        <v>1.1014571666999999</v>
      </c>
      <c r="D27" s="68">
        <v>1.1340982740000001</v>
      </c>
      <c r="E27" s="68">
        <v>1.1096756383999999</v>
      </c>
      <c r="F27" s="68">
        <v>1.0871574795000001</v>
      </c>
      <c r="G27" s="68">
        <v>1.1511033126000001</v>
      </c>
      <c r="H27" s="68"/>
      <c r="I27" s="68">
        <f t="shared" si="0"/>
        <v>3.2641107300000138E-2</v>
      </c>
      <c r="J27" s="68">
        <f t="shared" si="0"/>
        <v>-2.4422635600000131E-2</v>
      </c>
      <c r="K27" s="68">
        <f t="shared" si="0"/>
        <v>-2.2518158899999863E-2</v>
      </c>
      <c r="L27" s="68">
        <f t="shared" si="0"/>
        <v>6.3945833100000016E-2</v>
      </c>
      <c r="M27" s="114"/>
    </row>
    <row r="28" spans="1:14" x14ac:dyDescent="0.35">
      <c r="A28" s="317"/>
      <c r="B28" s="318" t="s">
        <v>233</v>
      </c>
      <c r="C28" s="68">
        <v>0.19904557377000001</v>
      </c>
      <c r="D28" s="68">
        <v>0.24087890137000001</v>
      </c>
      <c r="E28" s="68">
        <v>0.22755841918</v>
      </c>
      <c r="F28" s="68">
        <v>0.22801310712</v>
      </c>
      <c r="G28" s="68">
        <v>0.23094749179999999</v>
      </c>
      <c r="H28" s="68"/>
      <c r="I28" s="68">
        <f t="shared" si="0"/>
        <v>4.1833327599999998E-2</v>
      </c>
      <c r="J28" s="68">
        <f t="shared" si="0"/>
        <v>-1.332048219000001E-2</v>
      </c>
      <c r="K28" s="68">
        <f t="shared" si="0"/>
        <v>4.5468794000000368E-4</v>
      </c>
      <c r="L28" s="68">
        <f t="shared" si="0"/>
        <v>2.9343846799999851E-3</v>
      </c>
      <c r="M28" s="114"/>
    </row>
    <row r="29" spans="1:14" x14ac:dyDescent="0.35">
      <c r="A29" s="317"/>
      <c r="B29" s="319" t="s">
        <v>234</v>
      </c>
      <c r="C29" s="320">
        <v>0.20872392349999999</v>
      </c>
      <c r="D29" s="320">
        <v>0.25750265205</v>
      </c>
      <c r="E29" s="320">
        <v>0</v>
      </c>
      <c r="F29" s="320">
        <v>3.9331780822E-5</v>
      </c>
      <c r="G29" s="320">
        <v>0</v>
      </c>
      <c r="H29" s="320"/>
      <c r="I29" s="320">
        <f t="shared" si="0"/>
        <v>4.8778728550000011E-2</v>
      </c>
      <c r="J29" s="320">
        <f t="shared" si="0"/>
        <v>-0.25750265205</v>
      </c>
      <c r="K29" s="320">
        <f t="shared" si="0"/>
        <v>3.9331780822E-5</v>
      </c>
      <c r="L29" s="320">
        <f t="shared" si="0"/>
        <v>-3.9331780822E-5</v>
      </c>
      <c r="M29" s="114"/>
    </row>
    <row r="30" spans="1:14" x14ac:dyDescent="0.35">
      <c r="B30" s="2" t="s">
        <v>216</v>
      </c>
      <c r="C30" s="5">
        <f>+SUM(C26:C29)</f>
        <v>3.22769956017</v>
      </c>
      <c r="D30" s="5">
        <f>+SUM(D26:D29)</f>
        <v>3.4401232822200001</v>
      </c>
      <c r="E30" s="5">
        <f>+SUM(E26:E29)</f>
        <v>3.3573649808799999</v>
      </c>
      <c r="F30" s="5">
        <f>+SUM(F26:F29)</f>
        <v>3.4512846526008221</v>
      </c>
      <c r="G30" s="5">
        <f>+SUM(G26:G29)</f>
        <v>3.5674026733000002</v>
      </c>
      <c r="H30" s="5"/>
      <c r="I30" s="5">
        <f>+SUM(I26:I29)</f>
        <v>0.21242372205000015</v>
      </c>
      <c r="J30" s="5">
        <f>+SUM(J26:J29)</f>
        <v>-8.2758301340000145E-2</v>
      </c>
      <c r="K30" s="5">
        <f>+SUM(K26:K29)</f>
        <v>9.3919671720822301E-2</v>
      </c>
      <c r="L30" s="5">
        <f>+SUM(L26:L29)</f>
        <v>0.11611802069917807</v>
      </c>
      <c r="M30" s="114"/>
    </row>
    <row r="31" spans="1:14" x14ac:dyDescent="0.35">
      <c r="B31" s="278" t="s">
        <v>674</v>
      </c>
      <c r="C31"/>
      <c r="D31" s="2"/>
      <c r="E31"/>
      <c r="F31"/>
      <c r="G31"/>
      <c r="H31"/>
      <c r="I31" s="2"/>
      <c r="J31" s="19"/>
      <c r="K31" s="19"/>
      <c r="L31" s="19"/>
    </row>
    <row r="35" spans="1:7" x14ac:dyDescent="0.35">
      <c r="A35" s="119"/>
      <c r="B35" s="119"/>
      <c r="C35" s="119" t="s">
        <v>251</v>
      </c>
      <c r="D35" s="119" t="s">
        <v>223</v>
      </c>
      <c r="E35" s="344" t="s">
        <v>222</v>
      </c>
      <c r="F35" s="344" t="s">
        <v>457</v>
      </c>
    </row>
    <row r="36" spans="1:7" x14ac:dyDescent="0.35">
      <c r="A36" s="119">
        <f t="shared" ref="A36:A83" si="1">YEAR(B36)</f>
        <v>2021</v>
      </c>
      <c r="B36" s="331">
        <v>44197</v>
      </c>
      <c r="C36" s="359">
        <v>4.0425789999999999</v>
      </c>
      <c r="D36" s="111" t="e">
        <v>#N/A</v>
      </c>
      <c r="E36" s="358"/>
      <c r="F36" s="358">
        <v>4.0425789999999999</v>
      </c>
      <c r="G36" s="113"/>
    </row>
    <row r="37" spans="1:7" x14ac:dyDescent="0.35">
      <c r="A37" s="119">
        <f t="shared" si="1"/>
        <v>2021</v>
      </c>
      <c r="B37" s="331">
        <v>44228</v>
      </c>
      <c r="C37" s="359">
        <v>3.0106890000000002</v>
      </c>
      <c r="D37" s="111" t="e">
        <v>#N/A</v>
      </c>
      <c r="E37" s="358">
        <f t="shared" ref="E37:E46" si="2">AVERAGEIF($A$36:$A$97,A37,$F$36:$F$97)</f>
        <v>3.4358590000000002</v>
      </c>
      <c r="F37" s="358">
        <v>3.0106890000000002</v>
      </c>
      <c r="G37" s="113"/>
    </row>
    <row r="38" spans="1:7" x14ac:dyDescent="0.35">
      <c r="A38" s="119">
        <f t="shared" si="1"/>
        <v>2021</v>
      </c>
      <c r="B38" s="331">
        <v>44256</v>
      </c>
      <c r="C38" s="359">
        <v>3.1933310000000001</v>
      </c>
      <c r="D38" s="111" t="e">
        <v>#N/A</v>
      </c>
      <c r="E38" s="358">
        <f t="shared" si="2"/>
        <v>3.4358590000000002</v>
      </c>
      <c r="F38" s="358">
        <v>3.1933310000000001</v>
      </c>
      <c r="G38" s="113"/>
    </row>
    <row r="39" spans="1:7" x14ac:dyDescent="0.35">
      <c r="A39" s="119">
        <f t="shared" si="1"/>
        <v>2021</v>
      </c>
      <c r="B39" s="331">
        <v>44287</v>
      </c>
      <c r="C39" s="359">
        <v>3.2314430000000001</v>
      </c>
      <c r="D39" s="111" t="e">
        <v>#N/A</v>
      </c>
      <c r="E39" s="358">
        <f t="shared" si="2"/>
        <v>3.4358590000000002</v>
      </c>
      <c r="F39" s="358">
        <v>3.2314430000000001</v>
      </c>
      <c r="G39" s="113"/>
    </row>
    <row r="40" spans="1:7" x14ac:dyDescent="0.35">
      <c r="A40" s="119">
        <f t="shared" si="1"/>
        <v>2021</v>
      </c>
      <c r="B40" s="331">
        <v>44317</v>
      </c>
      <c r="C40" s="359">
        <v>3.389751</v>
      </c>
      <c r="D40" s="111" t="e">
        <v>#N/A</v>
      </c>
      <c r="E40" s="358">
        <f t="shared" si="2"/>
        <v>3.4358590000000002</v>
      </c>
      <c r="F40" s="358">
        <v>3.389751</v>
      </c>
      <c r="G40" s="113"/>
    </row>
    <row r="41" spans="1:7" x14ac:dyDescent="0.35">
      <c r="A41" s="119">
        <f t="shared" si="1"/>
        <v>2021</v>
      </c>
      <c r="B41" s="331">
        <v>44348</v>
      </c>
      <c r="C41" s="359">
        <v>3.365332</v>
      </c>
      <c r="D41" s="111" t="e">
        <v>#N/A</v>
      </c>
      <c r="E41" s="358">
        <f t="shared" si="2"/>
        <v>3.4358590000000002</v>
      </c>
      <c r="F41" s="358">
        <v>3.365332</v>
      </c>
      <c r="G41" s="113"/>
    </row>
    <row r="42" spans="1:7" x14ac:dyDescent="0.35">
      <c r="A42" s="119">
        <f t="shared" si="1"/>
        <v>2021</v>
      </c>
      <c r="B42" s="331">
        <v>44378</v>
      </c>
      <c r="C42" s="359">
        <v>3.3149000000000002</v>
      </c>
      <c r="D42" s="111" t="e">
        <v>#N/A</v>
      </c>
      <c r="E42" s="358">
        <f t="shared" si="2"/>
        <v>3.4358590000000002</v>
      </c>
      <c r="F42" s="358">
        <v>3.3149000000000002</v>
      </c>
      <c r="G42" s="113"/>
    </row>
    <row r="43" spans="1:7" x14ac:dyDescent="0.35">
      <c r="A43" s="119">
        <f t="shared" si="1"/>
        <v>2021</v>
      </c>
      <c r="B43" s="331">
        <v>44409</v>
      </c>
      <c r="C43" s="359">
        <v>3.3795809999999999</v>
      </c>
      <c r="D43" s="111" t="e">
        <v>#N/A</v>
      </c>
      <c r="E43" s="358">
        <f t="shared" si="2"/>
        <v>3.4358590000000002</v>
      </c>
      <c r="F43" s="358">
        <v>3.3795809999999999</v>
      </c>
      <c r="G43" s="113"/>
    </row>
    <row r="44" spans="1:7" x14ac:dyDescent="0.35">
      <c r="A44" s="119">
        <f t="shared" si="1"/>
        <v>2021</v>
      </c>
      <c r="B44" s="331">
        <v>44440</v>
      </c>
      <c r="C44" s="359">
        <v>3.322473</v>
      </c>
      <c r="D44" s="111" t="e">
        <v>#N/A</v>
      </c>
      <c r="E44" s="358">
        <f t="shared" si="2"/>
        <v>3.4358590000000002</v>
      </c>
      <c r="F44" s="358">
        <v>3.322473</v>
      </c>
      <c r="G44" s="113"/>
    </row>
    <row r="45" spans="1:7" x14ac:dyDescent="0.35">
      <c r="A45" s="119">
        <f t="shared" si="1"/>
        <v>2021</v>
      </c>
      <c r="B45" s="331">
        <v>44470</v>
      </c>
      <c r="C45" s="359">
        <v>3.412153</v>
      </c>
      <c r="D45" s="111" t="e">
        <v>#N/A</v>
      </c>
      <c r="E45" s="358">
        <f t="shared" si="2"/>
        <v>3.4358590000000002</v>
      </c>
      <c r="F45" s="358">
        <v>3.412153</v>
      </c>
      <c r="G45" s="113"/>
    </row>
    <row r="46" spans="1:7" x14ac:dyDescent="0.35">
      <c r="A46" s="119">
        <f t="shared" si="1"/>
        <v>2021</v>
      </c>
      <c r="B46" s="331">
        <v>44501</v>
      </c>
      <c r="C46" s="359">
        <v>3.5432350000000001</v>
      </c>
      <c r="D46" s="111" t="e">
        <v>#N/A</v>
      </c>
      <c r="E46" s="358">
        <f t="shared" si="2"/>
        <v>3.4358590000000002</v>
      </c>
      <c r="F46" s="358">
        <v>3.5432350000000001</v>
      </c>
      <c r="G46" s="113"/>
    </row>
    <row r="47" spans="1:7" x14ac:dyDescent="0.35">
      <c r="A47" s="119">
        <f t="shared" si="1"/>
        <v>2021</v>
      </c>
      <c r="B47" s="331">
        <v>44531</v>
      </c>
      <c r="C47" s="359">
        <v>4.0248410000000003</v>
      </c>
      <c r="D47" s="111" t="e">
        <v>#N/A</v>
      </c>
      <c r="E47" s="358"/>
      <c r="F47" s="358">
        <v>4.0248410000000003</v>
      </c>
      <c r="G47" s="113"/>
    </row>
    <row r="48" spans="1:7" x14ac:dyDescent="0.35">
      <c r="A48" s="119">
        <f t="shared" si="1"/>
        <v>2022</v>
      </c>
      <c r="B48" s="331">
        <v>44562</v>
      </c>
      <c r="C48" s="359">
        <v>3.979196</v>
      </c>
      <c r="D48" s="111" t="e">
        <v>#N/A</v>
      </c>
      <c r="E48" s="358"/>
      <c r="F48" s="358">
        <v>3.979196</v>
      </c>
      <c r="G48" s="113"/>
    </row>
    <row r="49" spans="1:7" x14ac:dyDescent="0.35">
      <c r="A49" s="119">
        <f t="shared" si="1"/>
        <v>2022</v>
      </c>
      <c r="B49" s="331">
        <v>44593</v>
      </c>
      <c r="C49" s="359">
        <v>3.729911</v>
      </c>
      <c r="D49" s="111" t="e">
        <v>#N/A</v>
      </c>
      <c r="E49" s="358">
        <f t="shared" ref="E49:E58" si="3">AVERAGEIF($A$36:$A$97,A49,$F$36:$F$97)</f>
        <v>3.3594551666666663</v>
      </c>
      <c r="F49" s="358">
        <v>3.729911</v>
      </c>
      <c r="G49" s="113"/>
    </row>
    <row r="50" spans="1:7" x14ac:dyDescent="0.35">
      <c r="A50" s="119">
        <f t="shared" si="1"/>
        <v>2022</v>
      </c>
      <c r="B50" s="331">
        <v>44621</v>
      </c>
      <c r="C50" s="359">
        <v>3.5920480000000001</v>
      </c>
      <c r="D50" s="111" t="e">
        <v>#N/A</v>
      </c>
      <c r="E50" s="358">
        <f t="shared" si="3"/>
        <v>3.3594551666666663</v>
      </c>
      <c r="F50" s="358">
        <v>3.5920480000000001</v>
      </c>
      <c r="G50" s="113"/>
    </row>
    <row r="51" spans="1:7" x14ac:dyDescent="0.35">
      <c r="A51" s="119">
        <f t="shared" si="1"/>
        <v>2022</v>
      </c>
      <c r="B51" s="331">
        <v>44652</v>
      </c>
      <c r="C51" s="359">
        <v>3.2634910000000001</v>
      </c>
      <c r="D51" s="111" t="e">
        <v>#N/A</v>
      </c>
      <c r="E51" s="358">
        <f t="shared" si="3"/>
        <v>3.3594551666666663</v>
      </c>
      <c r="F51" s="358">
        <v>3.2634910000000001</v>
      </c>
      <c r="G51" s="113"/>
    </row>
    <row r="52" spans="1:7" x14ac:dyDescent="0.35">
      <c r="A52" s="119">
        <f t="shared" si="1"/>
        <v>2022</v>
      </c>
      <c r="B52" s="331">
        <v>44682</v>
      </c>
      <c r="C52" s="359">
        <v>3.030122</v>
      </c>
      <c r="D52" s="111" t="e">
        <v>#N/A</v>
      </c>
      <c r="E52" s="358">
        <f t="shared" si="3"/>
        <v>3.3594551666666663</v>
      </c>
      <c r="F52" s="358">
        <v>3.030122</v>
      </c>
      <c r="G52" s="113"/>
    </row>
    <row r="53" spans="1:7" x14ac:dyDescent="0.35">
      <c r="A53" s="119">
        <f t="shared" si="1"/>
        <v>2022</v>
      </c>
      <c r="B53" s="331">
        <v>44713</v>
      </c>
      <c r="C53" s="359">
        <v>3.2429830000000002</v>
      </c>
      <c r="D53" s="111" t="e">
        <v>#N/A</v>
      </c>
      <c r="E53" s="358">
        <f t="shared" si="3"/>
        <v>3.3594551666666663</v>
      </c>
      <c r="F53" s="358">
        <v>3.2429830000000002</v>
      </c>
      <c r="G53" s="113"/>
    </row>
    <row r="54" spans="1:7" x14ac:dyDescent="0.35">
      <c r="A54" s="119">
        <f t="shared" si="1"/>
        <v>2022</v>
      </c>
      <c r="B54" s="331">
        <v>44743</v>
      </c>
      <c r="C54" s="359">
        <v>3.3529719999999998</v>
      </c>
      <c r="D54" s="111" t="e">
        <v>#N/A</v>
      </c>
      <c r="E54" s="358">
        <f t="shared" si="3"/>
        <v>3.3594551666666663</v>
      </c>
      <c r="F54" s="358">
        <v>3.3529719999999998</v>
      </c>
      <c r="G54" s="113"/>
    </row>
    <row r="55" spans="1:7" x14ac:dyDescent="0.35">
      <c r="A55" s="119">
        <f t="shared" si="1"/>
        <v>2022</v>
      </c>
      <c r="B55" s="331">
        <v>44774</v>
      </c>
      <c r="C55" s="359">
        <v>2.9958999999999998</v>
      </c>
      <c r="D55" s="111" t="e">
        <v>#N/A</v>
      </c>
      <c r="E55" s="358">
        <f t="shared" si="3"/>
        <v>3.3594551666666663</v>
      </c>
      <c r="F55" s="358">
        <v>2.9958999999999998</v>
      </c>
      <c r="G55" s="113"/>
    </row>
    <row r="56" spans="1:7" x14ac:dyDescent="0.35">
      <c r="A56" s="119">
        <f t="shared" si="1"/>
        <v>2022</v>
      </c>
      <c r="B56" s="331">
        <v>44805</v>
      </c>
      <c r="C56" s="359">
        <v>3.1597019999999998</v>
      </c>
      <c r="D56" s="111" t="e">
        <v>#N/A</v>
      </c>
      <c r="E56" s="358">
        <f t="shared" si="3"/>
        <v>3.3594551666666663</v>
      </c>
      <c r="F56" s="358">
        <v>3.1597019999999998</v>
      </c>
      <c r="G56" s="113"/>
    </row>
    <row r="57" spans="1:7" x14ac:dyDescent="0.35">
      <c r="A57" s="119">
        <f t="shared" si="1"/>
        <v>2022</v>
      </c>
      <c r="B57" s="331">
        <v>44835</v>
      </c>
      <c r="C57" s="359">
        <v>3.225158</v>
      </c>
      <c r="D57" s="111" t="e">
        <v>#N/A</v>
      </c>
      <c r="E57" s="358">
        <f t="shared" si="3"/>
        <v>3.3594551666666663</v>
      </c>
      <c r="F57" s="358">
        <v>3.225158</v>
      </c>
      <c r="G57" s="113"/>
    </row>
    <row r="58" spans="1:7" x14ac:dyDescent="0.35">
      <c r="A58" s="119">
        <f t="shared" si="1"/>
        <v>2022</v>
      </c>
      <c r="B58" s="331">
        <v>44866</v>
      </c>
      <c r="C58" s="359">
        <v>3.4231950000000002</v>
      </c>
      <c r="D58" s="111" t="e">
        <v>#N/A</v>
      </c>
      <c r="E58" s="358">
        <f t="shared" si="3"/>
        <v>3.3594551666666663</v>
      </c>
      <c r="F58" s="358">
        <v>3.4231950000000002</v>
      </c>
      <c r="G58" s="113"/>
    </row>
    <row r="59" spans="1:7" x14ac:dyDescent="0.35">
      <c r="A59" s="119">
        <f t="shared" si="1"/>
        <v>2022</v>
      </c>
      <c r="B59" s="331">
        <v>44896</v>
      </c>
      <c r="C59" s="359">
        <v>3.318784</v>
      </c>
      <c r="D59" s="111" t="e">
        <v>#N/A</v>
      </c>
      <c r="E59" s="358"/>
      <c r="F59" s="358">
        <v>3.318784</v>
      </c>
      <c r="G59" s="113"/>
    </row>
    <row r="60" spans="1:7" x14ac:dyDescent="0.35">
      <c r="A60" s="119">
        <f t="shared" si="1"/>
        <v>2023</v>
      </c>
      <c r="B60" s="331">
        <v>44927</v>
      </c>
      <c r="C60" s="359">
        <v>3.4793400000000001</v>
      </c>
      <c r="D60" s="111" t="e">
        <v>#N/A</v>
      </c>
      <c r="E60" s="358"/>
      <c r="F60" s="358">
        <v>3.4793400000000001</v>
      </c>
      <c r="G60" s="113"/>
    </row>
    <row r="61" spans="1:7" x14ac:dyDescent="0.35">
      <c r="A61" s="119">
        <f t="shared" si="1"/>
        <v>2023</v>
      </c>
      <c r="B61" s="331">
        <v>44958</v>
      </c>
      <c r="C61" s="359">
        <v>3.409532</v>
      </c>
      <c r="D61" s="111" t="e">
        <v>#N/A</v>
      </c>
      <c r="E61" s="358">
        <f t="shared" ref="E61:E70" si="4">AVERAGEIF($A$36:$A$97,A61,$F$36:$F$97)</f>
        <v>3.451061340316667</v>
      </c>
      <c r="F61" s="358">
        <v>3.409532</v>
      </c>
      <c r="G61" s="113"/>
    </row>
    <row r="62" spans="1:7" x14ac:dyDescent="0.35">
      <c r="A62" s="119">
        <f t="shared" si="1"/>
        <v>2023</v>
      </c>
      <c r="B62" s="331">
        <v>44986</v>
      </c>
      <c r="C62" s="359">
        <v>3.3086700000000002</v>
      </c>
      <c r="D62" s="111" t="e">
        <v>#N/A</v>
      </c>
      <c r="E62" s="358">
        <f t="shared" si="4"/>
        <v>3.451061340316667</v>
      </c>
      <c r="F62" s="358">
        <v>3.3086700000000002</v>
      </c>
      <c r="G62" s="113"/>
    </row>
    <row r="63" spans="1:7" x14ac:dyDescent="0.35">
      <c r="A63" s="119">
        <f t="shared" si="1"/>
        <v>2023</v>
      </c>
      <c r="B63" s="331">
        <v>45017</v>
      </c>
      <c r="C63" s="359">
        <v>3.33412</v>
      </c>
      <c r="D63" s="111" t="e">
        <v>#N/A</v>
      </c>
      <c r="E63" s="358">
        <f t="shared" si="4"/>
        <v>3.451061340316667</v>
      </c>
      <c r="F63" s="358">
        <v>3.33412</v>
      </c>
      <c r="G63" s="113"/>
    </row>
    <row r="64" spans="1:7" x14ac:dyDescent="0.35">
      <c r="A64" s="119">
        <f t="shared" si="1"/>
        <v>2023</v>
      </c>
      <c r="B64" s="331">
        <v>45047</v>
      </c>
      <c r="C64" s="359">
        <v>3.3442210000000001</v>
      </c>
      <c r="D64" s="111" t="e">
        <v>#N/A</v>
      </c>
      <c r="E64" s="358">
        <f t="shared" si="4"/>
        <v>3.451061340316667</v>
      </c>
      <c r="F64" s="358">
        <v>3.3442210000000001</v>
      </c>
      <c r="G64" s="113"/>
    </row>
    <row r="65" spans="1:7" x14ac:dyDescent="0.35">
      <c r="A65" s="119">
        <f t="shared" si="1"/>
        <v>2023</v>
      </c>
      <c r="B65" s="331">
        <v>45078</v>
      </c>
      <c r="C65" s="359">
        <v>3.4033500000000001</v>
      </c>
      <c r="D65" s="111" t="e">
        <v>#N/A</v>
      </c>
      <c r="E65" s="358">
        <f t="shared" si="4"/>
        <v>3.451061340316667</v>
      </c>
      <c r="F65" s="358">
        <v>3.4033500000000001</v>
      </c>
      <c r="G65" s="113"/>
    </row>
    <row r="66" spans="1:7" x14ac:dyDescent="0.35">
      <c r="A66" s="119">
        <f t="shared" si="1"/>
        <v>2023</v>
      </c>
      <c r="B66" s="331">
        <v>45108</v>
      </c>
      <c r="C66" s="359">
        <v>3.2704136935000001</v>
      </c>
      <c r="D66" s="111" t="e">
        <v>#N/A</v>
      </c>
      <c r="E66" s="358">
        <f t="shared" si="4"/>
        <v>3.451061340316667</v>
      </c>
      <c r="F66" s="358">
        <v>3.2704136935000001</v>
      </c>
      <c r="G66" s="113"/>
    </row>
    <row r="67" spans="1:7" x14ac:dyDescent="0.35">
      <c r="A67" s="119">
        <f t="shared" si="1"/>
        <v>2023</v>
      </c>
      <c r="B67" s="331">
        <v>45139</v>
      </c>
      <c r="C67" s="359">
        <v>3.3878153903000001</v>
      </c>
      <c r="D67" s="111">
        <v>3.3878153903000001</v>
      </c>
      <c r="E67" s="358">
        <f t="shared" si="4"/>
        <v>3.451061340316667</v>
      </c>
      <c r="F67" s="358">
        <v>3.3878153903000001</v>
      </c>
      <c r="G67" s="113"/>
    </row>
    <row r="68" spans="1:7" x14ac:dyDescent="0.35">
      <c r="A68" s="119">
        <f t="shared" si="1"/>
        <v>2023</v>
      </c>
      <c r="B68" s="331">
        <v>45170</v>
      </c>
      <c r="C68" s="359" t="e">
        <v>#N/A</v>
      </c>
      <c r="D68" s="111">
        <v>3.4385829999999999</v>
      </c>
      <c r="E68" s="358">
        <f t="shared" si="4"/>
        <v>3.451061340316667</v>
      </c>
      <c r="F68" s="358">
        <v>3.4385829999999999</v>
      </c>
      <c r="G68" s="113"/>
    </row>
    <row r="69" spans="1:7" x14ac:dyDescent="0.35">
      <c r="A69" s="119">
        <f t="shared" si="1"/>
        <v>2023</v>
      </c>
      <c r="B69" s="331">
        <v>45200</v>
      </c>
      <c r="C69" s="359" t="e">
        <v>#N/A</v>
      </c>
      <c r="D69" s="111">
        <v>3.5333260000000002</v>
      </c>
      <c r="E69" s="358">
        <f t="shared" si="4"/>
        <v>3.451061340316667</v>
      </c>
      <c r="F69" s="358">
        <v>3.5333260000000002</v>
      </c>
      <c r="G69" s="113"/>
    </row>
    <row r="70" spans="1:7" x14ac:dyDescent="0.35">
      <c r="A70" s="119">
        <f t="shared" si="1"/>
        <v>2023</v>
      </c>
      <c r="B70" s="331">
        <v>45231</v>
      </c>
      <c r="C70" s="359" t="e">
        <v>#N/A</v>
      </c>
      <c r="D70" s="111">
        <v>3.671278</v>
      </c>
      <c r="E70" s="358">
        <f t="shared" si="4"/>
        <v>3.451061340316667</v>
      </c>
      <c r="F70" s="358">
        <v>3.671278</v>
      </c>
      <c r="G70" s="113"/>
    </row>
    <row r="71" spans="1:7" x14ac:dyDescent="0.35">
      <c r="A71" s="119">
        <f t="shared" si="1"/>
        <v>2023</v>
      </c>
      <c r="B71" s="331">
        <v>45261</v>
      </c>
      <c r="C71" s="359" t="e">
        <v>#N/A</v>
      </c>
      <c r="D71" s="111">
        <v>3.832087</v>
      </c>
      <c r="E71" s="358"/>
      <c r="F71" s="358">
        <v>3.832087</v>
      </c>
      <c r="G71" s="113"/>
    </row>
    <row r="72" spans="1:7" x14ac:dyDescent="0.35">
      <c r="A72" s="119">
        <f t="shared" si="1"/>
        <v>2024</v>
      </c>
      <c r="B72" s="331">
        <v>45292</v>
      </c>
      <c r="C72" s="359" t="e">
        <v>#N/A</v>
      </c>
      <c r="D72" s="111">
        <v>4.0155029999999998</v>
      </c>
      <c r="E72" s="358"/>
      <c r="F72" s="358">
        <v>4.0155029999999998</v>
      </c>
      <c r="G72" s="113"/>
    </row>
    <row r="73" spans="1:7" x14ac:dyDescent="0.35">
      <c r="A73" s="119">
        <f t="shared" si="1"/>
        <v>2024</v>
      </c>
      <c r="B73" s="331">
        <v>45323</v>
      </c>
      <c r="C73" s="359" t="e">
        <v>#N/A</v>
      </c>
      <c r="D73" s="111">
        <v>3.8814229999999998</v>
      </c>
      <c r="E73" s="358">
        <f t="shared" ref="E73:E82" si="5">AVERAGEIF($A$36:$A$97,A73,$F$36:$F$97)</f>
        <v>3.5683181666666663</v>
      </c>
      <c r="F73" s="358">
        <v>3.8814229999999998</v>
      </c>
      <c r="G73" s="113"/>
    </row>
    <row r="74" spans="1:7" x14ac:dyDescent="0.35">
      <c r="A74" s="119">
        <f t="shared" si="1"/>
        <v>2024</v>
      </c>
      <c r="B74" s="331">
        <v>45352</v>
      </c>
      <c r="C74" s="359" t="e">
        <v>#N/A</v>
      </c>
      <c r="D74" s="111">
        <v>3.5587659999999999</v>
      </c>
      <c r="E74" s="358">
        <f t="shared" si="5"/>
        <v>3.5683181666666663</v>
      </c>
      <c r="F74" s="358">
        <v>3.5587659999999999</v>
      </c>
      <c r="G74" s="113"/>
    </row>
    <row r="75" spans="1:7" x14ac:dyDescent="0.35">
      <c r="A75" s="119">
        <f t="shared" si="1"/>
        <v>2024</v>
      </c>
      <c r="B75" s="331">
        <v>45383</v>
      </c>
      <c r="C75" s="359" t="e">
        <v>#N/A</v>
      </c>
      <c r="D75" s="111">
        <v>3.4623089999999999</v>
      </c>
      <c r="E75" s="358">
        <f t="shared" si="5"/>
        <v>3.5683181666666663</v>
      </c>
      <c r="F75" s="358">
        <v>3.4623089999999999</v>
      </c>
      <c r="G75" s="113"/>
    </row>
    <row r="76" spans="1:7" x14ac:dyDescent="0.35">
      <c r="A76" s="119">
        <f t="shared" si="1"/>
        <v>2024</v>
      </c>
      <c r="B76" s="331">
        <v>45413</v>
      </c>
      <c r="C76" s="359" t="e">
        <v>#N/A</v>
      </c>
      <c r="D76" s="111">
        <v>3.2256300000000002</v>
      </c>
      <c r="E76" s="358">
        <f t="shared" si="5"/>
        <v>3.5683181666666663</v>
      </c>
      <c r="F76" s="358">
        <v>3.2256300000000002</v>
      </c>
      <c r="G76" s="113"/>
    </row>
    <row r="77" spans="1:7" x14ac:dyDescent="0.35">
      <c r="A77" s="119">
        <f t="shared" si="1"/>
        <v>2024</v>
      </c>
      <c r="B77" s="331">
        <v>45444</v>
      </c>
      <c r="C77" s="359" t="e">
        <v>#N/A</v>
      </c>
      <c r="D77" s="111">
        <v>3.3214739999999998</v>
      </c>
      <c r="E77" s="358">
        <f t="shared" si="5"/>
        <v>3.5683181666666663</v>
      </c>
      <c r="F77" s="358">
        <v>3.3214739999999998</v>
      </c>
      <c r="G77" s="113"/>
    </row>
    <row r="78" spans="1:7" x14ac:dyDescent="0.35">
      <c r="A78" s="119">
        <f t="shared" si="1"/>
        <v>2024</v>
      </c>
      <c r="B78" s="331">
        <v>45474</v>
      </c>
      <c r="C78" s="359" t="e">
        <v>#N/A</v>
      </c>
      <c r="D78" s="111">
        <v>3.3776769999999998</v>
      </c>
      <c r="E78" s="358">
        <f t="shared" si="5"/>
        <v>3.5683181666666663</v>
      </c>
      <c r="F78" s="358">
        <v>3.3776769999999998</v>
      </c>
      <c r="G78" s="113"/>
    </row>
    <row r="79" spans="1:7" x14ac:dyDescent="0.35">
      <c r="A79" s="119">
        <f t="shared" si="1"/>
        <v>2024</v>
      </c>
      <c r="B79" s="331">
        <v>45505</v>
      </c>
      <c r="C79" s="359" t="e">
        <v>#N/A</v>
      </c>
      <c r="D79" s="111">
        <v>3.3213539999999999</v>
      </c>
      <c r="E79" s="358">
        <f t="shared" si="5"/>
        <v>3.5683181666666663</v>
      </c>
      <c r="F79" s="358">
        <v>3.3213539999999999</v>
      </c>
      <c r="G79" s="113"/>
    </row>
    <row r="80" spans="1:7" x14ac:dyDescent="0.35">
      <c r="A80" s="119">
        <f t="shared" si="1"/>
        <v>2024</v>
      </c>
      <c r="B80" s="331">
        <v>45536</v>
      </c>
      <c r="C80" s="359" t="e">
        <v>#N/A</v>
      </c>
      <c r="D80" s="111">
        <v>3.4785059999999999</v>
      </c>
      <c r="E80" s="358">
        <f t="shared" si="5"/>
        <v>3.5683181666666663</v>
      </c>
      <c r="F80" s="358">
        <v>3.4785059999999999</v>
      </c>
      <c r="G80" s="113"/>
    </row>
    <row r="81" spans="1:7" x14ac:dyDescent="0.35">
      <c r="A81" s="119">
        <f t="shared" si="1"/>
        <v>2024</v>
      </c>
      <c r="B81" s="331">
        <v>45566</v>
      </c>
      <c r="C81" s="359" t="e">
        <v>#N/A</v>
      </c>
      <c r="D81" s="111">
        <v>3.5696560000000002</v>
      </c>
      <c r="E81" s="358">
        <f t="shared" si="5"/>
        <v>3.5683181666666663</v>
      </c>
      <c r="F81" s="358">
        <v>3.5696560000000002</v>
      </c>
      <c r="G81" s="113"/>
    </row>
    <row r="82" spans="1:7" x14ac:dyDescent="0.35">
      <c r="A82" s="119">
        <f t="shared" si="1"/>
        <v>2024</v>
      </c>
      <c r="B82" s="331">
        <v>45597</v>
      </c>
      <c r="C82" s="359" t="e">
        <v>#N/A</v>
      </c>
      <c r="D82" s="111">
        <v>3.719808</v>
      </c>
      <c r="E82" s="358">
        <f t="shared" si="5"/>
        <v>3.5683181666666663</v>
      </c>
      <c r="F82" s="358">
        <v>3.719808</v>
      </c>
      <c r="G82" s="113"/>
    </row>
    <row r="83" spans="1:7" x14ac:dyDescent="0.35">
      <c r="A83" s="119">
        <f t="shared" si="1"/>
        <v>2024</v>
      </c>
      <c r="B83" s="331">
        <v>45627</v>
      </c>
      <c r="C83" s="359" t="e">
        <v>#N/A</v>
      </c>
      <c r="D83" s="111">
        <v>3.8877120000000001</v>
      </c>
      <c r="E83" s="358"/>
      <c r="F83" s="358">
        <v>3.8877120000000001</v>
      </c>
      <c r="G83" s="113"/>
    </row>
    <row r="84" spans="1:7" x14ac:dyDescent="0.35">
      <c r="B84" s="109"/>
      <c r="D84" s="114"/>
      <c r="F84" s="114"/>
      <c r="G84" s="113"/>
    </row>
    <row r="85" spans="1:7" x14ac:dyDescent="0.35">
      <c r="B85" s="109"/>
      <c r="D85" s="114"/>
      <c r="F85" s="114"/>
      <c r="G85" s="113"/>
    </row>
    <row r="86" spans="1:7" x14ac:dyDescent="0.35">
      <c r="B86" s="109"/>
      <c r="D86" s="114"/>
      <c r="F86" s="114"/>
      <c r="G86" s="113"/>
    </row>
    <row r="87" spans="1:7" x14ac:dyDescent="0.35">
      <c r="B87" s="109"/>
      <c r="D87" s="114"/>
      <c r="F87" s="114"/>
      <c r="G87" s="113"/>
    </row>
    <row r="88" spans="1:7" x14ac:dyDescent="0.35">
      <c r="B88" s="109"/>
      <c r="D88" s="114"/>
      <c r="F88" s="114"/>
      <c r="G88" s="113"/>
    </row>
    <row r="89" spans="1:7" x14ac:dyDescent="0.35">
      <c r="A89" s="4"/>
      <c r="B89" s="4" t="s">
        <v>0</v>
      </c>
      <c r="D89" s="114"/>
      <c r="F89" s="114"/>
      <c r="G89" s="113"/>
    </row>
    <row r="90" spans="1:7" x14ac:dyDescent="0.35">
      <c r="A90">
        <v>2.5</v>
      </c>
      <c r="B90" s="5">
        <v>-0.25</v>
      </c>
      <c r="D90" s="114"/>
      <c r="F90" s="114"/>
      <c r="G90" s="113"/>
    </row>
    <row r="91" spans="1:7" x14ac:dyDescent="0.35">
      <c r="A91">
        <v>2.5</v>
      </c>
      <c r="B91" s="5">
        <v>0.5</v>
      </c>
      <c r="D91" s="114"/>
      <c r="F91" s="114"/>
      <c r="G91" s="113"/>
    </row>
    <row r="92" spans="1:7" x14ac:dyDescent="0.35">
      <c r="B92" s="109"/>
      <c r="D92" s="114"/>
      <c r="F92" s="114"/>
      <c r="G92" s="113"/>
    </row>
    <row r="93" spans="1:7" x14ac:dyDescent="0.35">
      <c r="B93" s="109"/>
      <c r="D93" s="114"/>
      <c r="F93" s="114"/>
      <c r="G93" s="113"/>
    </row>
    <row r="94" spans="1:7" x14ac:dyDescent="0.35">
      <c r="B94" s="109"/>
      <c r="D94" s="114"/>
      <c r="F94" s="114"/>
      <c r="G94" s="113"/>
    </row>
    <row r="95" spans="1:7" x14ac:dyDescent="0.35">
      <c r="B95" s="109"/>
      <c r="D95" s="114"/>
      <c r="F95" s="114"/>
      <c r="G95" s="113"/>
    </row>
    <row r="96" spans="1:7" x14ac:dyDescent="0.35">
      <c r="B96" s="109"/>
      <c r="D96" s="114"/>
      <c r="F96" s="114"/>
      <c r="G96" s="113"/>
    </row>
    <row r="97" spans="2:7" x14ac:dyDescent="0.35">
      <c r="B97" s="109"/>
      <c r="C97" s="110"/>
      <c r="D97" s="111"/>
      <c r="F97" s="114"/>
      <c r="G97" s="113"/>
    </row>
    <row r="98" spans="2:7" x14ac:dyDescent="0.35">
      <c r="F98" s="114"/>
      <c r="G98" s="113"/>
    </row>
    <row r="99" spans="2:7" x14ac:dyDescent="0.35">
      <c r="F99" s="114"/>
      <c r="G99" s="113"/>
    </row>
    <row r="100" spans="2:7" x14ac:dyDescent="0.35">
      <c r="F100" s="114"/>
      <c r="G100" s="113"/>
    </row>
    <row r="101" spans="2:7" x14ac:dyDescent="0.35">
      <c r="F101" s="114"/>
      <c r="G101" s="113"/>
    </row>
    <row r="102" spans="2:7" x14ac:dyDescent="0.35">
      <c r="F102" s="114"/>
      <c r="G102" s="113"/>
    </row>
    <row r="103" spans="2:7" x14ac:dyDescent="0.35">
      <c r="F103" s="114"/>
      <c r="G103" s="113"/>
    </row>
    <row r="104" spans="2:7" x14ac:dyDescent="0.35">
      <c r="F104" s="114"/>
      <c r="G104" s="113"/>
    </row>
    <row r="105" spans="2:7" x14ac:dyDescent="0.35">
      <c r="F105" s="114"/>
      <c r="G105" s="113"/>
    </row>
    <row r="106" spans="2:7" x14ac:dyDescent="0.35">
      <c r="F106" s="114"/>
      <c r="G106" s="113"/>
    </row>
    <row r="107" spans="2:7" x14ac:dyDescent="0.35">
      <c r="F107" s="114"/>
    </row>
    <row r="108" spans="2:7" x14ac:dyDescent="0.35">
      <c r="F108" s="114"/>
    </row>
    <row r="109" spans="2:7" x14ac:dyDescent="0.35">
      <c r="F109" s="114"/>
    </row>
    <row r="110" spans="2:7" x14ac:dyDescent="0.35">
      <c r="F110" s="114"/>
    </row>
    <row r="111" spans="2:7" x14ac:dyDescent="0.35">
      <c r="F111" s="114"/>
    </row>
    <row r="112" spans="2:7" x14ac:dyDescent="0.35">
      <c r="F112" s="114"/>
    </row>
    <row r="113" spans="6:6" x14ac:dyDescent="0.35">
      <c r="F113" s="114"/>
    </row>
    <row r="114" spans="6:6" x14ac:dyDescent="0.35">
      <c r="F114" s="114"/>
    </row>
    <row r="115" spans="6:6" x14ac:dyDescent="0.35">
      <c r="F115" s="114"/>
    </row>
    <row r="116" spans="6:6" x14ac:dyDescent="0.35">
      <c r="F116" s="114"/>
    </row>
    <row r="117" spans="6:6" x14ac:dyDescent="0.35">
      <c r="F117" s="114"/>
    </row>
    <row r="118" spans="6:6" x14ac:dyDescent="0.35">
      <c r="F118" s="114"/>
    </row>
    <row r="119" spans="6:6" x14ac:dyDescent="0.35">
      <c r="F119" s="114"/>
    </row>
    <row r="120" spans="6:6" x14ac:dyDescent="0.35">
      <c r="F120" s="114"/>
    </row>
    <row r="121" spans="6:6" x14ac:dyDescent="0.35">
      <c r="F121" s="114"/>
    </row>
    <row r="122" spans="6:6" x14ac:dyDescent="0.35">
      <c r="F122" s="114"/>
    </row>
    <row r="123" spans="6:6" x14ac:dyDescent="0.35">
      <c r="F123" s="114"/>
    </row>
    <row r="124" spans="6:6" x14ac:dyDescent="0.35">
      <c r="F124" s="114"/>
    </row>
    <row r="125" spans="6:6" x14ac:dyDescent="0.35">
      <c r="F125" s="114"/>
    </row>
    <row r="126" spans="6:6" x14ac:dyDescent="0.35">
      <c r="F126" s="114"/>
    </row>
    <row r="127" spans="6:6" x14ac:dyDescent="0.35">
      <c r="F127" s="114"/>
    </row>
    <row r="128" spans="6:6" x14ac:dyDescent="0.35">
      <c r="F128" s="114"/>
    </row>
    <row r="129" spans="6:6" x14ac:dyDescent="0.35">
      <c r="F129" s="114"/>
    </row>
    <row r="130" spans="6:6" x14ac:dyDescent="0.35">
      <c r="F130" s="114"/>
    </row>
    <row r="131" spans="6:6" x14ac:dyDescent="0.35">
      <c r="F131" s="114"/>
    </row>
  </sheetData>
  <mergeCells count="2">
    <mergeCell ref="C24:G24"/>
    <mergeCell ref="I24:L24"/>
  </mergeCells>
  <conditionalFormatting sqref="C36:D83 C97:D97">
    <cfRule type="expression" dxfId="12" priority="1" stopIfTrue="1">
      <formula>ISNA(C36)</formula>
    </cfRule>
  </conditionalFormatting>
  <hyperlinks>
    <hyperlink ref="A3" location="Contents!A1" display="Return to Contents" xr:uid="{00000000-0004-0000-1100-000000000000}"/>
  </hyperlinks>
  <pageMargins left="0.7" right="0.7" top="0.75" bottom="0.75" header="0.3" footer="0.3"/>
  <pageSetup orientation="landscape" verticalDpi="599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pageSetUpPr fitToPage="1"/>
  </sheetPr>
  <dimension ref="A2:Q118"/>
  <sheetViews>
    <sheetView workbookViewId="0"/>
  </sheetViews>
  <sheetFormatPr defaultRowHeight="12.5" x14ac:dyDescent="0.25"/>
  <cols>
    <col min="16" max="16" width="30.81640625" customWidth="1"/>
    <col min="17" max="17" width="13.453125" customWidth="1"/>
  </cols>
  <sheetData>
    <row r="2" spans="1:17" ht="15.5" x14ac:dyDescent="0.35">
      <c r="A2" s="31" t="s">
        <v>644</v>
      </c>
      <c r="L2" s="21"/>
    </row>
    <row r="3" spans="1:17" x14ac:dyDescent="0.25">
      <c r="A3" s="16" t="s">
        <v>16</v>
      </c>
    </row>
    <row r="4" spans="1:17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</row>
    <row r="5" spans="1:17" ht="13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P5" s="142" t="s">
        <v>343</v>
      </c>
      <c r="Q5" s="143"/>
    </row>
    <row r="6" spans="1:17" ht="13" x14ac:dyDescent="0.25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P6" s="193" t="s">
        <v>197</v>
      </c>
      <c r="Q6" s="191" t="s">
        <v>354</v>
      </c>
    </row>
    <row r="7" spans="1:17" x14ac:dyDescent="0.25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P7" s="158"/>
    </row>
    <row r="8" spans="1:17" x14ac:dyDescent="0.25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</row>
    <row r="9" spans="1:17" x14ac:dyDescent="0.25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</row>
    <row r="10" spans="1:17" x14ac:dyDescent="0.25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</row>
    <row r="11" spans="1:17" x14ac:dyDescent="0.25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</row>
    <row r="12" spans="1:17" x14ac:dyDescent="0.25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</row>
    <row r="13" spans="1:17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</row>
    <row r="14" spans="1:17" x14ac:dyDescent="0.25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</row>
    <row r="15" spans="1:17" x14ac:dyDescent="0.2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</row>
    <row r="16" spans="1:17" x14ac:dyDescent="0.25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</row>
    <row r="17" spans="1:11" x14ac:dyDescent="0.25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</row>
    <row r="18" spans="1:11" x14ac:dyDescent="0.25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</row>
    <row r="19" spans="1:11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1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306"/>
    </row>
    <row r="21" spans="1:11" x14ac:dyDescent="0.25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1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</row>
    <row r="23" spans="1:11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</row>
    <row r="24" spans="1:11" x14ac:dyDescent="0.25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</row>
    <row r="25" spans="1:11" ht="12.75" customHeight="1" x14ac:dyDescent="0.25"/>
    <row r="26" spans="1:11" x14ac:dyDescent="0.25">
      <c r="B26" s="23"/>
      <c r="C26" s="478" t="s">
        <v>40</v>
      </c>
      <c r="D26" s="478"/>
      <c r="E26" s="478"/>
    </row>
    <row r="27" spans="1:11" x14ac:dyDescent="0.25">
      <c r="A27" s="2"/>
      <c r="B27" s="26" t="s">
        <v>38</v>
      </c>
      <c r="C27" s="479" t="s">
        <v>676</v>
      </c>
      <c r="D27" s="479"/>
      <c r="E27" s="479"/>
    </row>
    <row r="28" spans="1:11" x14ac:dyDescent="0.25">
      <c r="A28" s="4"/>
      <c r="B28" s="24" t="s">
        <v>39</v>
      </c>
      <c r="C28" s="24" t="s">
        <v>8</v>
      </c>
      <c r="D28" s="24" t="s">
        <v>9</v>
      </c>
      <c r="E28" s="24" t="s">
        <v>13</v>
      </c>
    </row>
    <row r="29" spans="1:11" x14ac:dyDescent="0.25">
      <c r="A29" s="1">
        <v>43101</v>
      </c>
      <c r="B29" s="10">
        <v>420.76</v>
      </c>
      <c r="C29" s="30">
        <f>+MIN($B$29,$B$41,$B$53,$B$65,$B$77)</f>
        <v>413.714</v>
      </c>
      <c r="D29" s="30">
        <f>+MAX($B$29,$B$41,$B$53,$B$65,$B$77)</f>
        <v>476.26900000000001</v>
      </c>
      <c r="E29" s="13">
        <f t="shared" ref="E29:E92" si="0">D29-C29</f>
        <v>62.555000000000007</v>
      </c>
      <c r="G29" s="30"/>
      <c r="H29" s="13"/>
    </row>
    <row r="30" spans="1:11" x14ac:dyDescent="0.25">
      <c r="A30" s="1">
        <v>43132</v>
      </c>
      <c r="B30" s="10">
        <v>423.84300000000002</v>
      </c>
      <c r="C30" s="30">
        <f>+MIN($B$30,$B$42,$B$54,$B$66,$B$78)</f>
        <v>408.52600000000001</v>
      </c>
      <c r="D30" s="30">
        <f>+MAX($B$30,$B$42,$B$54,$B$66,$B$78)</f>
        <v>493.87599999999998</v>
      </c>
      <c r="E30" s="13">
        <f t="shared" si="0"/>
        <v>85.349999999999966</v>
      </c>
      <c r="G30" s="30"/>
      <c r="H30" s="13"/>
    </row>
    <row r="31" spans="1:11" x14ac:dyDescent="0.25">
      <c r="A31" s="1">
        <v>43160</v>
      </c>
      <c r="B31" s="10">
        <v>424.93900000000002</v>
      </c>
      <c r="C31" s="30">
        <f>+MIN($B$31,$B$43,$B$55,$B$67,$B$79)</f>
        <v>414.20699999999999</v>
      </c>
      <c r="D31" s="30">
        <f>+MAX($B$31,$B$43,$B$55,$B$67,$B$79)</f>
        <v>502.464</v>
      </c>
      <c r="E31" s="13">
        <f t="shared" si="0"/>
        <v>88.257000000000005</v>
      </c>
      <c r="G31" s="30"/>
      <c r="H31" s="13"/>
    </row>
    <row r="32" spans="1:11" x14ac:dyDescent="0.25">
      <c r="A32" s="1">
        <v>43191</v>
      </c>
      <c r="B32" s="10">
        <v>436.57799999999997</v>
      </c>
      <c r="C32" s="30">
        <f>+MIN($B$32,$B$44,$B$56,$B$68,$B$80)</f>
        <v>417.38200000000001</v>
      </c>
      <c r="D32" s="30">
        <f>+MAX($B$32,$B$44,$B$56,$B$68,$B$80)</f>
        <v>529.03499999999997</v>
      </c>
      <c r="E32" s="13">
        <f t="shared" si="0"/>
        <v>111.65299999999996</v>
      </c>
      <c r="G32" s="30"/>
      <c r="H32" s="13"/>
    </row>
    <row r="33" spans="1:8" x14ac:dyDescent="0.25">
      <c r="A33" s="1">
        <v>43221</v>
      </c>
      <c r="B33" s="10">
        <v>434.197</v>
      </c>
      <c r="C33" s="30">
        <f>+MIN($B$33,$B$45,$B$57,$B$69,$B$81)</f>
        <v>415.065</v>
      </c>
      <c r="D33" s="30">
        <f>+MAX($B$33,$B$45,$B$57,$B$69,$B$81)</f>
        <v>521.59299999999996</v>
      </c>
      <c r="E33" s="13">
        <f t="shared" si="0"/>
        <v>106.52799999999996</v>
      </c>
      <c r="G33" s="30"/>
      <c r="H33" s="13"/>
    </row>
    <row r="34" spans="1:8" x14ac:dyDescent="0.25">
      <c r="A34" s="1">
        <v>43252</v>
      </c>
      <c r="B34" s="10">
        <v>415.15199999999999</v>
      </c>
      <c r="C34" s="30">
        <f>+MIN($B$34,$B$46,$B$58,$B$70,$B$82)</f>
        <v>415.15199999999999</v>
      </c>
      <c r="D34" s="30">
        <f>+MAX($B$34,$B$46,$B$58,$B$70,$B$82)</f>
        <v>532.65700000000004</v>
      </c>
      <c r="E34" s="13">
        <f t="shared" si="0"/>
        <v>117.50500000000005</v>
      </c>
      <c r="G34" s="30"/>
      <c r="H34" s="13"/>
    </row>
    <row r="35" spans="1:8" x14ac:dyDescent="0.25">
      <c r="A35" s="1">
        <v>43282</v>
      </c>
      <c r="B35" s="10">
        <v>409.64100000000002</v>
      </c>
      <c r="C35" s="30">
        <f>+MIN($B$35,$B$47,$B$59,$B$71,$B$83)</f>
        <v>409.64100000000002</v>
      </c>
      <c r="D35" s="30">
        <f>+MAX($B$35,$B$47,$B$59,$B$71,$B$83)</f>
        <v>520.12400000000002</v>
      </c>
      <c r="E35" s="13">
        <f t="shared" si="0"/>
        <v>110.483</v>
      </c>
      <c r="G35" s="30"/>
      <c r="H35" s="13"/>
    </row>
    <row r="36" spans="1:8" x14ac:dyDescent="0.25">
      <c r="A36" s="1">
        <v>43313</v>
      </c>
      <c r="B36" s="10">
        <v>407.58300000000003</v>
      </c>
      <c r="C36" s="30">
        <f>+MIN($B$36,$B$48,$B$60,$B$72,$B$84)</f>
        <v>407.58300000000003</v>
      </c>
      <c r="D36" s="30">
        <f>+MAX($B$36,$B$48,$B$60,$B$72,$B$84)</f>
        <v>504.399</v>
      </c>
      <c r="E36" s="13">
        <f t="shared" si="0"/>
        <v>96.815999999999974</v>
      </c>
      <c r="G36" s="30"/>
      <c r="H36" s="13"/>
    </row>
    <row r="37" spans="1:8" x14ac:dyDescent="0.25">
      <c r="A37" s="1">
        <v>43344</v>
      </c>
      <c r="B37" s="10">
        <v>416.68400000000003</v>
      </c>
      <c r="C37" s="30">
        <f>+MIN($B$37,$B$49,$B$61,$B$73,$B$85)</f>
        <v>416.68400000000003</v>
      </c>
      <c r="D37" s="30">
        <f>+MAX($B$37,$B$49,$B$61,$B$73,$B$85)</f>
        <v>497.72399999999999</v>
      </c>
      <c r="E37" s="13">
        <f t="shared" si="0"/>
        <v>81.039999999999964</v>
      </c>
      <c r="G37" s="30"/>
      <c r="H37" s="13"/>
    </row>
    <row r="38" spans="1:8" x14ac:dyDescent="0.25">
      <c r="A38" s="1">
        <v>43374</v>
      </c>
      <c r="B38" s="10">
        <v>433.80799999999999</v>
      </c>
      <c r="C38" s="30">
        <f>+MIN($B$38,$B$50,$B$62,$B$74,$B$86)</f>
        <v>433.80799999999999</v>
      </c>
      <c r="D38" s="30">
        <f>+MAX($B$38,$B$50,$B$62,$B$74,$B$86)</f>
        <v>493.92200000000003</v>
      </c>
      <c r="E38" s="13">
        <f t="shared" si="0"/>
        <v>60.114000000000033</v>
      </c>
      <c r="G38" s="30"/>
      <c r="H38" s="13"/>
    </row>
    <row r="39" spans="1:8" x14ac:dyDescent="0.25">
      <c r="A39" s="1">
        <v>43405</v>
      </c>
      <c r="B39" s="10">
        <v>449.37900000000002</v>
      </c>
      <c r="C39" s="30">
        <f>+MIN($B$39,$B$51,$B$63,$B$75,$B$87)</f>
        <v>416.62099999999998</v>
      </c>
      <c r="D39" s="30">
        <f>+MAX($B$39,$B$51,$B$63,$B$75,$B$87)</f>
        <v>500.75200000000001</v>
      </c>
      <c r="E39" s="13">
        <f t="shared" si="0"/>
        <v>84.131000000000029</v>
      </c>
      <c r="G39" s="30"/>
      <c r="H39" s="13"/>
    </row>
    <row r="40" spans="1:8" x14ac:dyDescent="0.25">
      <c r="A40" s="1">
        <v>43435</v>
      </c>
      <c r="B40" s="10">
        <v>442.50099999999998</v>
      </c>
      <c r="C40" s="30">
        <f>+MIN($B$40,$B$52,$B$64,$B$76,$B$88)</f>
        <v>421.18400000000003</v>
      </c>
      <c r="D40" s="30">
        <f>+MAX($B$40,$B$52,$B$64,$B$76,$B$88)</f>
        <v>485.471</v>
      </c>
      <c r="E40" s="13">
        <f t="shared" si="0"/>
        <v>64.286999999999978</v>
      </c>
      <c r="G40" s="30"/>
      <c r="H40" s="13"/>
    </row>
    <row r="41" spans="1:8" x14ac:dyDescent="0.25">
      <c r="A41" s="1">
        <v>43466</v>
      </c>
      <c r="B41" s="10">
        <v>448.97199999999998</v>
      </c>
      <c r="C41" s="30">
        <f>+MIN($B$29,$B$41,$B$53,$B$65,$B$77)</f>
        <v>413.714</v>
      </c>
      <c r="D41" s="30">
        <f>+MAX($B$29,$B$41,$B$53,$B$65,$B$77)</f>
        <v>476.26900000000001</v>
      </c>
      <c r="E41" s="13">
        <f t="shared" si="0"/>
        <v>62.555000000000007</v>
      </c>
      <c r="G41" s="30"/>
      <c r="H41" s="13"/>
    </row>
    <row r="42" spans="1:8" x14ac:dyDescent="0.25">
      <c r="A42" s="1">
        <v>43497</v>
      </c>
      <c r="B42" s="10">
        <v>451.66</v>
      </c>
      <c r="C42" s="30">
        <f>+MIN($B$30,$B$42,$B$54,$B$66,$B$78)</f>
        <v>408.52600000000001</v>
      </c>
      <c r="D42" s="30">
        <f>+MAX($B$30,$B$42,$B$54,$B$66,$B$78)</f>
        <v>493.87599999999998</v>
      </c>
      <c r="E42" s="13">
        <f t="shared" si="0"/>
        <v>85.349999999999966</v>
      </c>
      <c r="G42" s="30"/>
      <c r="H42" s="13"/>
    </row>
    <row r="43" spans="1:8" x14ac:dyDescent="0.25">
      <c r="A43" s="1">
        <v>43525</v>
      </c>
      <c r="B43" s="10">
        <v>458.89</v>
      </c>
      <c r="C43" s="30">
        <f>+MIN($B$31,$B$43,$B$55,$B$67,$B$79)</f>
        <v>414.20699999999999</v>
      </c>
      <c r="D43" s="30">
        <f>+MAX($B$31,$B$43,$B$55,$B$67,$B$79)</f>
        <v>502.464</v>
      </c>
      <c r="E43" s="13">
        <f t="shared" si="0"/>
        <v>88.257000000000005</v>
      </c>
      <c r="G43" s="30"/>
      <c r="H43" s="13"/>
    </row>
    <row r="44" spans="1:8" x14ac:dyDescent="0.25">
      <c r="A44" s="1">
        <v>43556</v>
      </c>
      <c r="B44" s="10">
        <v>469.80200000000002</v>
      </c>
      <c r="C44" s="30">
        <f>+MIN($B$32,$B$44,$B$56,$B$68,$B$80)</f>
        <v>417.38200000000001</v>
      </c>
      <c r="D44" s="30">
        <f>+MAX($B$32,$B$44,$B$56,$B$68,$B$80)</f>
        <v>529.03499999999997</v>
      </c>
      <c r="E44" s="13">
        <f t="shared" si="0"/>
        <v>111.65299999999996</v>
      </c>
      <c r="G44" s="30"/>
      <c r="H44" s="13"/>
    </row>
    <row r="45" spans="1:8" x14ac:dyDescent="0.25">
      <c r="A45" s="1">
        <v>43586</v>
      </c>
      <c r="B45" s="10">
        <v>481.125</v>
      </c>
      <c r="C45" s="30">
        <f>+MIN($B$33,$B$45,$B$57,$B$69,$B$81)</f>
        <v>415.065</v>
      </c>
      <c r="D45" s="30">
        <f>+MAX($B$33,$B$45,$B$57,$B$69,$B$81)</f>
        <v>521.59299999999996</v>
      </c>
      <c r="E45" s="13">
        <f t="shared" si="0"/>
        <v>106.52799999999996</v>
      </c>
      <c r="G45" s="30"/>
      <c r="H45" s="13"/>
    </row>
    <row r="46" spans="1:8" x14ac:dyDescent="0.25">
      <c r="A46" s="1">
        <v>43617</v>
      </c>
      <c r="B46" s="10">
        <v>463.44600000000003</v>
      </c>
      <c r="C46" s="30">
        <f>+MIN($B$34,$B$46,$B$58,$B$70,$B$82)</f>
        <v>415.15199999999999</v>
      </c>
      <c r="D46" s="30">
        <f>+MAX($B$34,$B$46,$B$58,$B$70,$B$82)</f>
        <v>532.65700000000004</v>
      </c>
      <c r="E46" s="13">
        <f t="shared" si="0"/>
        <v>117.50500000000005</v>
      </c>
      <c r="G46" s="30"/>
      <c r="H46" s="13"/>
    </row>
    <row r="47" spans="1:8" x14ac:dyDescent="0.25">
      <c r="A47" s="1">
        <v>43647</v>
      </c>
      <c r="B47" s="10">
        <v>441.58800000000002</v>
      </c>
      <c r="C47" s="30">
        <f>+MIN($B$35,$B$47,$B$59,$B$71,$B$83)</f>
        <v>409.64100000000002</v>
      </c>
      <c r="D47" s="30">
        <f>+MAX($B$35,$B$47,$B$59,$B$71,$B$83)</f>
        <v>520.12400000000002</v>
      </c>
      <c r="E47" s="13">
        <f t="shared" si="0"/>
        <v>110.483</v>
      </c>
      <c r="G47" s="30"/>
      <c r="H47" s="13"/>
    </row>
    <row r="48" spans="1:8" x14ac:dyDescent="0.25">
      <c r="A48" s="1">
        <v>43678</v>
      </c>
      <c r="B48" s="10">
        <v>430.11799999999999</v>
      </c>
      <c r="C48" s="30">
        <f>+MIN($B$36,$B$48,$B$60,$B$72,$B$84)</f>
        <v>407.58300000000003</v>
      </c>
      <c r="D48" s="30">
        <f>+MAX($B$36,$B$48,$B$60,$B$72,$B$84)</f>
        <v>504.399</v>
      </c>
      <c r="E48" s="13">
        <f t="shared" si="0"/>
        <v>96.815999999999974</v>
      </c>
      <c r="G48" s="30"/>
      <c r="H48" s="13"/>
    </row>
    <row r="49" spans="1:8" x14ac:dyDescent="0.25">
      <c r="A49" s="1">
        <v>43709</v>
      </c>
      <c r="B49" s="10">
        <v>425.61399999999998</v>
      </c>
      <c r="C49" s="30">
        <f>+MIN($B$37,$B$49,$B$61,$B$73,$B$85)</f>
        <v>416.68400000000003</v>
      </c>
      <c r="D49" s="30">
        <f>+MAX($B$37,$B$49,$B$61,$B$73,$B$85)</f>
        <v>497.72399999999999</v>
      </c>
      <c r="E49" s="13">
        <f t="shared" si="0"/>
        <v>81.039999999999964</v>
      </c>
      <c r="G49" s="30"/>
      <c r="H49" s="13"/>
    </row>
    <row r="50" spans="1:8" x14ac:dyDescent="0.25">
      <c r="A50" s="1">
        <v>43739</v>
      </c>
      <c r="B50" s="10">
        <v>443.36700000000002</v>
      </c>
      <c r="C50" s="30">
        <f>+MIN($B$38,$B$50,$B$62,$B$74,$B$86)</f>
        <v>433.80799999999999</v>
      </c>
      <c r="D50" s="30">
        <f>+MAX($B$38,$B$50,$B$62,$B$74,$B$86)</f>
        <v>493.92200000000003</v>
      </c>
      <c r="E50" s="13">
        <f t="shared" si="0"/>
        <v>60.114000000000033</v>
      </c>
      <c r="G50" s="30"/>
      <c r="H50" s="13"/>
    </row>
    <row r="51" spans="1:8" x14ac:dyDescent="0.25">
      <c r="A51" s="1">
        <v>43770</v>
      </c>
      <c r="B51" s="10">
        <v>445.887</v>
      </c>
      <c r="C51" s="30">
        <f>+MIN($B$39,$B$51,$B$63,$B$75,$B$87)</f>
        <v>416.62099999999998</v>
      </c>
      <c r="D51" s="30">
        <f>+MAX($B$39,$B$51,$B$63,$B$75,$B$87)</f>
        <v>500.75200000000001</v>
      </c>
      <c r="E51" s="13">
        <f t="shared" si="0"/>
        <v>84.131000000000029</v>
      </c>
      <c r="G51" s="30"/>
      <c r="H51" s="13"/>
    </row>
    <row r="52" spans="1:8" x14ac:dyDescent="0.25">
      <c r="A52" s="1">
        <v>43800</v>
      </c>
      <c r="B52" s="10">
        <v>432.77199999999999</v>
      </c>
      <c r="C52" s="30">
        <f>+MIN($B$40,$B$52,$B$64,$B$76,$B$88)</f>
        <v>421.18400000000003</v>
      </c>
      <c r="D52" s="30">
        <f>+MAX($B$40,$B$52,$B$64,$B$76,$B$88)</f>
        <v>485.471</v>
      </c>
      <c r="E52" s="13">
        <f t="shared" si="0"/>
        <v>64.286999999999978</v>
      </c>
      <c r="G52" s="30"/>
      <c r="H52" s="13"/>
    </row>
    <row r="53" spans="1:8" x14ac:dyDescent="0.25">
      <c r="A53" s="1">
        <v>43831</v>
      </c>
      <c r="B53" s="10">
        <v>440.25299999999999</v>
      </c>
      <c r="C53" s="30">
        <f>+MIN($B$29,$B$41,$B$53,$B$65,$B$77)</f>
        <v>413.714</v>
      </c>
      <c r="D53" s="30">
        <f>+MAX($B$29,$B$41,$B$53,$B$65,$B$77)</f>
        <v>476.26900000000001</v>
      </c>
      <c r="E53" s="13">
        <f t="shared" si="0"/>
        <v>62.555000000000007</v>
      </c>
      <c r="G53" s="30"/>
      <c r="H53" s="13"/>
    </row>
    <row r="54" spans="1:8" x14ac:dyDescent="0.25">
      <c r="A54" s="1">
        <v>43862</v>
      </c>
      <c r="B54" s="10">
        <v>452.56299999999999</v>
      </c>
      <c r="C54" s="30">
        <f>+MIN($B$30,$B$42,$B$54,$B$66,$B$78)</f>
        <v>408.52600000000001</v>
      </c>
      <c r="D54" s="30">
        <f>+MAX($B$30,$B$42,$B$54,$B$66,$B$78)</f>
        <v>493.87599999999998</v>
      </c>
      <c r="E54" s="13">
        <f t="shared" si="0"/>
        <v>85.349999999999966</v>
      </c>
      <c r="G54" s="30"/>
      <c r="H54" s="13"/>
    </row>
    <row r="55" spans="1:8" x14ac:dyDescent="0.25">
      <c r="A55" s="1">
        <v>43891</v>
      </c>
      <c r="B55" s="10">
        <v>483.34100000000001</v>
      </c>
      <c r="C55" s="30">
        <f>+MIN($B$31,$B$43,$B$55,$B$67,$B$79)</f>
        <v>414.20699999999999</v>
      </c>
      <c r="D55" s="30">
        <f>+MAX($B$31,$B$43,$B$55,$B$67,$B$79)</f>
        <v>502.464</v>
      </c>
      <c r="E55" s="13">
        <f t="shared" si="0"/>
        <v>88.257000000000005</v>
      </c>
      <c r="G55" s="30"/>
      <c r="H55" s="13"/>
    </row>
    <row r="56" spans="1:8" x14ac:dyDescent="0.25">
      <c r="A56" s="1">
        <v>43922</v>
      </c>
      <c r="B56" s="10">
        <v>529.03499999999997</v>
      </c>
      <c r="C56" s="30">
        <f>+MIN($B$32,$B$44,$B$56,$B$68,$B$80)</f>
        <v>417.38200000000001</v>
      </c>
      <c r="D56" s="30">
        <f>+MAX($B$32,$B$44,$B$56,$B$68,$B$80)</f>
        <v>529.03499999999997</v>
      </c>
      <c r="E56" s="13">
        <f t="shared" si="0"/>
        <v>111.65299999999996</v>
      </c>
      <c r="G56" s="30"/>
      <c r="H56" s="13"/>
    </row>
    <row r="57" spans="1:8" x14ac:dyDescent="0.25">
      <c r="A57" s="1">
        <v>43952</v>
      </c>
      <c r="B57" s="10">
        <v>521.59299999999996</v>
      </c>
      <c r="C57" s="30">
        <f>+MIN($B$33,$B$45,$B$57,$B$69,$B$81)</f>
        <v>415.065</v>
      </c>
      <c r="D57" s="30">
        <f>+MAX($B$33,$B$45,$B$57,$B$69,$B$81)</f>
        <v>521.59299999999996</v>
      </c>
      <c r="E57" s="13">
        <f t="shared" si="0"/>
        <v>106.52799999999996</v>
      </c>
      <c r="G57" s="30"/>
      <c r="H57" s="13"/>
    </row>
    <row r="58" spans="1:8" x14ac:dyDescent="0.25">
      <c r="A58" s="1">
        <v>43983</v>
      </c>
      <c r="B58" s="10">
        <v>532.65700000000004</v>
      </c>
      <c r="C58" s="30">
        <f>+MIN($B$34,$B$46,$B$58,$B$70,$B$82)</f>
        <v>415.15199999999999</v>
      </c>
      <c r="D58" s="30">
        <f>+MAX($B$34,$B$46,$B$58,$B$70,$B$82)</f>
        <v>532.65700000000004</v>
      </c>
      <c r="E58" s="13">
        <f t="shared" si="0"/>
        <v>117.50500000000005</v>
      </c>
      <c r="G58" s="30"/>
      <c r="H58" s="13"/>
    </row>
    <row r="59" spans="1:8" x14ac:dyDescent="0.25">
      <c r="A59" s="1">
        <v>44013</v>
      </c>
      <c r="B59" s="10">
        <v>520.12400000000002</v>
      </c>
      <c r="C59" s="30">
        <f>+MIN($B$35,$B$47,$B$59,$B$71,$B$83)</f>
        <v>409.64100000000002</v>
      </c>
      <c r="D59" s="30">
        <f>+MAX($B$35,$B$47,$B$59,$B$71,$B$83)</f>
        <v>520.12400000000002</v>
      </c>
      <c r="E59" s="13">
        <f t="shared" si="0"/>
        <v>110.483</v>
      </c>
      <c r="G59" s="30"/>
      <c r="H59" s="13"/>
    </row>
    <row r="60" spans="1:8" x14ac:dyDescent="0.25">
      <c r="A60" s="1">
        <v>44044</v>
      </c>
      <c r="B60" s="10">
        <v>504.399</v>
      </c>
      <c r="C60" s="30">
        <f>+MIN($B$36,$B$48,$B$60,$B$72,$B$84)</f>
        <v>407.58300000000003</v>
      </c>
      <c r="D60" s="30">
        <f>+MAX($B$36,$B$48,$B$60,$B$72,$B$84)</f>
        <v>504.399</v>
      </c>
      <c r="E60" s="13">
        <f t="shared" si="0"/>
        <v>96.815999999999974</v>
      </c>
      <c r="G60" s="30"/>
      <c r="H60" s="13"/>
    </row>
    <row r="61" spans="1:8" x14ac:dyDescent="0.25">
      <c r="A61" s="1">
        <v>44075</v>
      </c>
      <c r="B61" s="10">
        <v>497.72399999999999</v>
      </c>
      <c r="C61" s="30">
        <f>+MIN($B$37,$B$49,$B$61,$B$73,$B$85)</f>
        <v>416.68400000000003</v>
      </c>
      <c r="D61" s="30">
        <f>+MAX($B$37,$B$49,$B$61,$B$73,$B$85)</f>
        <v>497.72399999999999</v>
      </c>
      <c r="E61" s="13">
        <f t="shared" si="0"/>
        <v>81.039999999999964</v>
      </c>
      <c r="G61" s="30"/>
      <c r="H61" s="13"/>
    </row>
    <row r="62" spans="1:8" x14ac:dyDescent="0.25">
      <c r="A62" s="1">
        <v>44105</v>
      </c>
      <c r="B62" s="10">
        <v>493.92200000000003</v>
      </c>
      <c r="C62" s="30">
        <f>+MIN($B$38,$B$50,$B$62,$B$74,$B$86)</f>
        <v>433.80799999999999</v>
      </c>
      <c r="D62" s="30">
        <f>+MAX($B$38,$B$50,$B$62,$B$74,$B$86)</f>
        <v>493.92200000000003</v>
      </c>
      <c r="E62" s="13">
        <f t="shared" si="0"/>
        <v>60.114000000000033</v>
      </c>
      <c r="G62" s="30"/>
      <c r="H62" s="13"/>
    </row>
    <row r="63" spans="1:8" x14ac:dyDescent="0.25">
      <c r="A63" s="1">
        <v>44136</v>
      </c>
      <c r="B63" s="10">
        <v>500.75200000000001</v>
      </c>
      <c r="C63" s="30">
        <f>+MIN($B$39,$B$51,$B$63,$B$75,$B$87)</f>
        <v>416.62099999999998</v>
      </c>
      <c r="D63" s="30">
        <f>+MAX($B$39,$B$51,$B$63,$B$75,$B$87)</f>
        <v>500.75200000000001</v>
      </c>
      <c r="E63" s="13">
        <f t="shared" si="0"/>
        <v>84.131000000000029</v>
      </c>
      <c r="G63" s="30"/>
      <c r="H63" s="13"/>
    </row>
    <row r="64" spans="1:8" x14ac:dyDescent="0.25">
      <c r="A64" s="1">
        <v>44166</v>
      </c>
      <c r="B64" s="10">
        <v>485.471</v>
      </c>
      <c r="C64" s="30">
        <f>+MIN($B$40,$B$52,$B$64,$B$76,$B$88)</f>
        <v>421.18400000000003</v>
      </c>
      <c r="D64" s="30">
        <f>+MAX($B$40,$B$52,$B$64,$B$76,$B$88)</f>
        <v>485.471</v>
      </c>
      <c r="E64" s="13">
        <f t="shared" si="0"/>
        <v>64.286999999999978</v>
      </c>
      <c r="G64" s="30"/>
      <c r="H64" s="13"/>
    </row>
    <row r="65" spans="1:8" x14ac:dyDescent="0.25">
      <c r="A65" s="1">
        <v>44197</v>
      </c>
      <c r="B65" s="10">
        <v>476.26900000000001</v>
      </c>
      <c r="C65" s="30">
        <f>+MIN($B$29,$B$41,$B$53,$B$65,$B$77)</f>
        <v>413.714</v>
      </c>
      <c r="D65" s="30">
        <f>+MAX($B$29,$B$41,$B$53,$B$65,$B$77)</f>
        <v>476.26900000000001</v>
      </c>
      <c r="E65" s="13">
        <f t="shared" si="0"/>
        <v>62.555000000000007</v>
      </c>
      <c r="G65" s="30"/>
      <c r="H65" s="13"/>
    </row>
    <row r="66" spans="1:8" x14ac:dyDescent="0.25">
      <c r="A66" s="1">
        <v>44228</v>
      </c>
      <c r="B66" s="10">
        <v>493.87599999999998</v>
      </c>
      <c r="C66" s="30">
        <f>+MIN($B$30,$B$42,$B$54,$B$66,$B$78)</f>
        <v>408.52600000000001</v>
      </c>
      <c r="D66" s="30">
        <f>+MAX($B$30,$B$42,$B$54,$B$66,$B$78)</f>
        <v>493.87599999999998</v>
      </c>
      <c r="E66" s="13">
        <f t="shared" si="0"/>
        <v>85.349999999999966</v>
      </c>
      <c r="G66" s="30"/>
      <c r="H66" s="13"/>
    </row>
    <row r="67" spans="1:8" x14ac:dyDescent="0.25">
      <c r="A67" s="1">
        <v>44256</v>
      </c>
      <c r="B67" s="10">
        <v>502.464</v>
      </c>
      <c r="C67" s="30">
        <f>+MIN($B$31,$B$43,$B$55,$B$67,$B$79)</f>
        <v>414.20699999999999</v>
      </c>
      <c r="D67" s="30">
        <f>+MAX($B$31,$B$43,$B$55,$B$67,$B$79)</f>
        <v>502.464</v>
      </c>
      <c r="E67" s="13">
        <f t="shared" si="0"/>
        <v>88.257000000000005</v>
      </c>
      <c r="G67" s="30"/>
      <c r="H67" s="13"/>
    </row>
    <row r="68" spans="1:8" x14ac:dyDescent="0.25">
      <c r="A68" s="1">
        <v>44287</v>
      </c>
      <c r="B68" s="10">
        <v>489.15800000000002</v>
      </c>
      <c r="C68" s="30">
        <f>+MIN($B$32,$B$44,$B$56,$B$68,$B$80)</f>
        <v>417.38200000000001</v>
      </c>
      <c r="D68" s="30">
        <f>+MAX($B$32,$B$44,$B$56,$B$68,$B$80)</f>
        <v>529.03499999999997</v>
      </c>
      <c r="E68" s="13">
        <f t="shared" si="0"/>
        <v>111.65299999999996</v>
      </c>
      <c r="G68" s="30"/>
      <c r="H68" s="13"/>
    </row>
    <row r="69" spans="1:8" x14ac:dyDescent="0.25">
      <c r="A69" s="1">
        <v>44317</v>
      </c>
      <c r="B69" s="10">
        <v>476.98</v>
      </c>
      <c r="C69" s="30">
        <f>+MIN($B$33,$B$45,$B$57,$B$69,$B$81)</f>
        <v>415.065</v>
      </c>
      <c r="D69" s="30">
        <f>+MAX($B$33,$B$45,$B$57,$B$69,$B$81)</f>
        <v>521.59299999999996</v>
      </c>
      <c r="E69" s="13">
        <f t="shared" si="0"/>
        <v>106.52799999999996</v>
      </c>
      <c r="G69" s="30"/>
      <c r="H69" s="13"/>
    </row>
    <row r="70" spans="1:8" x14ac:dyDescent="0.25">
      <c r="A70" s="1">
        <v>44348</v>
      </c>
      <c r="B70" s="10">
        <v>448.108</v>
      </c>
      <c r="C70" s="30">
        <f>+MIN($B$34,$B$46,$B$58,$B$70,$B$82)</f>
        <v>415.15199999999999</v>
      </c>
      <c r="D70" s="30">
        <f>+MAX($B$34,$B$46,$B$58,$B$70,$B$82)</f>
        <v>532.65700000000004</v>
      </c>
      <c r="E70" s="13">
        <f t="shared" si="0"/>
        <v>117.50500000000005</v>
      </c>
      <c r="G70" s="30"/>
      <c r="H70" s="13"/>
    </row>
    <row r="71" spans="1:8" x14ac:dyDescent="0.25">
      <c r="A71" s="1">
        <v>44378</v>
      </c>
      <c r="B71" s="10">
        <v>438.745</v>
      </c>
      <c r="C71" s="30">
        <f>+MIN($B$35,$B$47,$B$59,$B$71,$B$83)</f>
        <v>409.64100000000002</v>
      </c>
      <c r="D71" s="30">
        <f>+MAX($B$35,$B$47,$B$59,$B$71,$B$83)</f>
        <v>520.12400000000002</v>
      </c>
      <c r="E71" s="13">
        <f t="shared" si="0"/>
        <v>110.483</v>
      </c>
      <c r="G71" s="30"/>
      <c r="H71" s="13"/>
    </row>
    <row r="72" spans="1:8" x14ac:dyDescent="0.25">
      <c r="A72" s="1">
        <v>44409</v>
      </c>
      <c r="B72" s="10">
        <v>421.52499999999998</v>
      </c>
      <c r="C72" s="30">
        <f>+MIN($B$36,$B$48,$B$60,$B$72,$B$84)</f>
        <v>407.58300000000003</v>
      </c>
      <c r="D72" s="30">
        <f>+MAX($B$36,$B$48,$B$60,$B$72,$B$84)</f>
        <v>504.399</v>
      </c>
      <c r="E72" s="13">
        <f t="shared" si="0"/>
        <v>96.815999999999974</v>
      </c>
      <c r="G72" s="30"/>
      <c r="H72" s="13"/>
    </row>
    <row r="73" spans="1:8" x14ac:dyDescent="0.25">
      <c r="A73" s="1">
        <v>44440</v>
      </c>
      <c r="B73" s="10">
        <v>420.34300000000002</v>
      </c>
      <c r="C73" s="30">
        <f>+MIN($B$37,$B$49,$B$61,$B$73,$B$85)</f>
        <v>416.68400000000003</v>
      </c>
      <c r="D73" s="30">
        <f>+MAX($B$37,$B$49,$B$61,$B$73,$B$85)</f>
        <v>497.72399999999999</v>
      </c>
      <c r="E73" s="13">
        <f t="shared" si="0"/>
        <v>81.039999999999964</v>
      </c>
      <c r="G73" s="30"/>
      <c r="H73" s="13"/>
    </row>
    <row r="74" spans="1:8" x14ac:dyDescent="0.25">
      <c r="A74" s="1">
        <v>44470</v>
      </c>
      <c r="B74" s="10">
        <v>436.58</v>
      </c>
      <c r="C74" s="30">
        <f>+MIN($B$38,$B$50,$B$62,$B$74,$B$86)</f>
        <v>433.80799999999999</v>
      </c>
      <c r="D74" s="30">
        <f>+MAX($B$38,$B$50,$B$62,$B$74,$B$86)</f>
        <v>493.92200000000003</v>
      </c>
      <c r="E74" s="13">
        <f t="shared" si="0"/>
        <v>60.114000000000033</v>
      </c>
      <c r="G74" s="30"/>
      <c r="H74" s="13"/>
    </row>
    <row r="75" spans="1:8" x14ac:dyDescent="0.25">
      <c r="A75" s="1">
        <v>44501</v>
      </c>
      <c r="B75" s="10">
        <v>433.387</v>
      </c>
      <c r="C75" s="30">
        <f>+MIN($B$39,$B$51,$B$63,$B$75,$B$87)</f>
        <v>416.62099999999998</v>
      </c>
      <c r="D75" s="30">
        <f>+MAX($B$39,$B$51,$B$63,$B$75,$B$87)</f>
        <v>500.75200000000001</v>
      </c>
      <c r="E75" s="13">
        <f t="shared" si="0"/>
        <v>84.131000000000029</v>
      </c>
      <c r="G75" s="30"/>
      <c r="H75" s="13"/>
    </row>
    <row r="76" spans="1:8" x14ac:dyDescent="0.25">
      <c r="A76" s="1">
        <v>44531</v>
      </c>
      <c r="B76" s="10">
        <v>421.18400000000003</v>
      </c>
      <c r="C76" s="30">
        <f>+MIN($B$40,$B$52,$B$64,$B$76,$B$88)</f>
        <v>421.18400000000003</v>
      </c>
      <c r="D76" s="30">
        <f>+MAX($B$40,$B$52,$B$64,$B$76,$B$88)</f>
        <v>485.471</v>
      </c>
      <c r="E76" s="13">
        <f t="shared" si="0"/>
        <v>64.286999999999978</v>
      </c>
      <c r="G76" s="30"/>
      <c r="H76" s="13"/>
    </row>
    <row r="77" spans="1:8" x14ac:dyDescent="0.25">
      <c r="A77" s="1">
        <v>44562</v>
      </c>
      <c r="B77" s="10">
        <v>413.714</v>
      </c>
      <c r="C77" s="30">
        <f>+MIN($B$29,$B$41,$B$53,$B$65,$B$77)</f>
        <v>413.714</v>
      </c>
      <c r="D77" s="30">
        <f>+MAX($B$29,$B$41,$B$53,$B$65,$B$77)</f>
        <v>476.26900000000001</v>
      </c>
      <c r="E77" s="13">
        <f t="shared" si="0"/>
        <v>62.555000000000007</v>
      </c>
      <c r="G77" s="30"/>
      <c r="H77" s="13"/>
    </row>
    <row r="78" spans="1:8" x14ac:dyDescent="0.25">
      <c r="A78" s="1">
        <v>44593</v>
      </c>
      <c r="B78" s="10">
        <v>408.52600000000001</v>
      </c>
      <c r="C78" s="30">
        <f>+MIN($B$30,$B$42,$B$54,$B$66,$B$78)</f>
        <v>408.52600000000001</v>
      </c>
      <c r="D78" s="30">
        <f>+MAX($B$30,$B$42,$B$54,$B$66,$B$78)</f>
        <v>493.87599999999998</v>
      </c>
      <c r="E78" s="13">
        <f t="shared" si="0"/>
        <v>85.349999999999966</v>
      </c>
      <c r="G78" s="30"/>
      <c r="H78" s="13"/>
    </row>
    <row r="79" spans="1:8" x14ac:dyDescent="0.25">
      <c r="A79" s="1">
        <v>44621</v>
      </c>
      <c r="B79" s="10">
        <v>414.20699999999999</v>
      </c>
      <c r="C79" s="30">
        <f>+MIN($B$31,$B$43,$B$55,$B$67,$B$79)</f>
        <v>414.20699999999999</v>
      </c>
      <c r="D79" s="30">
        <f>+MAX($B$31,$B$43,$B$55,$B$67,$B$79)</f>
        <v>502.464</v>
      </c>
      <c r="E79" s="13">
        <f t="shared" si="0"/>
        <v>88.257000000000005</v>
      </c>
      <c r="G79" s="30"/>
      <c r="H79" s="13"/>
    </row>
    <row r="80" spans="1:8" x14ac:dyDescent="0.25">
      <c r="A80" s="1">
        <v>44652</v>
      </c>
      <c r="B80" s="10">
        <v>417.38200000000001</v>
      </c>
      <c r="C80" s="30">
        <f>+MIN($B$32,$B$44,$B$56,$B$68,$B$80)</f>
        <v>417.38200000000001</v>
      </c>
      <c r="D80" s="30">
        <f>+MAX($B$32,$B$44,$B$56,$B$68,$B$80)</f>
        <v>529.03499999999997</v>
      </c>
      <c r="E80" s="13">
        <f t="shared" si="0"/>
        <v>111.65299999999996</v>
      </c>
      <c r="G80" s="30"/>
      <c r="H80" s="13"/>
    </row>
    <row r="81" spans="1:8" x14ac:dyDescent="0.25">
      <c r="A81" s="1">
        <v>44682</v>
      </c>
      <c r="B81" s="10">
        <v>415.065</v>
      </c>
      <c r="C81" s="30">
        <f>+MIN($B$33,$B$45,$B$57,$B$69,$B$81)</f>
        <v>415.065</v>
      </c>
      <c r="D81" s="30">
        <f>+MAX($B$33,$B$45,$B$57,$B$69,$B$81)</f>
        <v>521.59299999999996</v>
      </c>
      <c r="E81" s="13">
        <f t="shared" si="0"/>
        <v>106.52799999999996</v>
      </c>
      <c r="G81" s="30"/>
      <c r="H81" s="13"/>
    </row>
    <row r="82" spans="1:8" x14ac:dyDescent="0.25">
      <c r="A82" s="1">
        <v>44713</v>
      </c>
      <c r="B82" s="10">
        <v>417.79899999999998</v>
      </c>
      <c r="C82" s="30">
        <f>+MIN($B$34,$B$46,$B$58,$B$70,$B$82)</f>
        <v>415.15199999999999</v>
      </c>
      <c r="D82" s="30">
        <f>+MAX($B$34,$B$46,$B$58,$B$70,$B$82)</f>
        <v>532.65700000000004</v>
      </c>
      <c r="E82" s="13">
        <f t="shared" si="0"/>
        <v>117.50500000000005</v>
      </c>
      <c r="G82" s="30"/>
      <c r="H82" s="13"/>
    </row>
    <row r="83" spans="1:8" x14ac:dyDescent="0.25">
      <c r="A83" s="1">
        <v>44743</v>
      </c>
      <c r="B83" s="10">
        <v>424.07499999999999</v>
      </c>
      <c r="C83" s="30">
        <f>+MIN($B$35,$B$47,$B$59,$B$71,$B$83)</f>
        <v>409.64100000000002</v>
      </c>
      <c r="D83" s="30">
        <f>+MAX($B$35,$B$47,$B$59,$B$71,$B$83)</f>
        <v>520.12400000000002</v>
      </c>
      <c r="E83" s="13">
        <f t="shared" si="0"/>
        <v>110.483</v>
      </c>
      <c r="G83" s="30"/>
      <c r="H83" s="13"/>
    </row>
    <row r="84" spans="1:8" x14ac:dyDescent="0.25">
      <c r="A84" s="1">
        <v>44774</v>
      </c>
      <c r="B84" s="10">
        <v>419.78500000000003</v>
      </c>
      <c r="C84" s="30">
        <f>+MIN($B$36,$B$48,$B$60,$B$72,$B$84)</f>
        <v>407.58300000000003</v>
      </c>
      <c r="D84" s="30">
        <f>+MAX($B$36,$B$48,$B$60,$B$72,$B$84)</f>
        <v>504.399</v>
      </c>
      <c r="E84" s="13">
        <f t="shared" si="0"/>
        <v>96.815999999999974</v>
      </c>
      <c r="G84" s="30"/>
      <c r="H84" s="13"/>
    </row>
    <row r="85" spans="1:8" x14ac:dyDescent="0.25">
      <c r="A85" s="1">
        <v>44805</v>
      </c>
      <c r="B85" s="10">
        <v>429</v>
      </c>
      <c r="C85" s="30">
        <f>+MIN($B$37,$B$49,$B$61,$B$73,$B$85)</f>
        <v>416.68400000000003</v>
      </c>
      <c r="D85" s="30">
        <f>+MAX($B$37,$B$49,$B$61,$B$73,$B$85)</f>
        <v>497.72399999999999</v>
      </c>
      <c r="E85" s="13">
        <f t="shared" si="0"/>
        <v>81.039999999999964</v>
      </c>
      <c r="G85" s="30"/>
      <c r="H85" s="13"/>
    </row>
    <row r="86" spans="1:8" x14ac:dyDescent="0.25">
      <c r="A86" s="1">
        <v>44835</v>
      </c>
      <c r="B86" s="10">
        <v>439.678</v>
      </c>
      <c r="C86" s="30">
        <f>+MIN($B$38,$B$50,$B$62,$B$74,$B$86)</f>
        <v>433.80799999999999</v>
      </c>
      <c r="D86" s="30">
        <f>+MAX($B$38,$B$50,$B$62,$B$74,$B$86)</f>
        <v>493.92200000000003</v>
      </c>
      <c r="E86" s="13">
        <f t="shared" si="0"/>
        <v>60.114000000000033</v>
      </c>
      <c r="G86" s="30"/>
      <c r="H86" s="13"/>
    </row>
    <row r="87" spans="1:8" x14ac:dyDescent="0.25">
      <c r="A87" s="1">
        <v>44866</v>
      </c>
      <c r="B87" s="10">
        <v>416.62099999999998</v>
      </c>
      <c r="C87" s="30">
        <f>+MIN($B$39,$B$51,$B$63,$B$75,$B$87)</f>
        <v>416.62099999999998</v>
      </c>
      <c r="D87" s="30">
        <f>+MAX($B$39,$B$51,$B$63,$B$75,$B$87)</f>
        <v>500.75200000000001</v>
      </c>
      <c r="E87" s="13">
        <f t="shared" si="0"/>
        <v>84.131000000000029</v>
      </c>
      <c r="G87" s="30"/>
      <c r="H87" s="13"/>
    </row>
    <row r="88" spans="1:8" x14ac:dyDescent="0.25">
      <c r="A88" s="1">
        <v>44896</v>
      </c>
      <c r="B88" s="10">
        <v>430.10199999999998</v>
      </c>
      <c r="C88" s="30">
        <f>+MIN($B$40,$B$52,$B$64,$B$76,$B$88)</f>
        <v>421.18400000000003</v>
      </c>
      <c r="D88" s="30">
        <f>+MAX($B$40,$B$52,$B$64,$B$76,$B$88)</f>
        <v>485.471</v>
      </c>
      <c r="E88" s="13">
        <f t="shared" si="0"/>
        <v>64.286999999999978</v>
      </c>
      <c r="G88" s="30"/>
      <c r="H88" s="13"/>
    </row>
    <row r="89" spans="1:8" x14ac:dyDescent="0.25">
      <c r="A89" s="1">
        <v>44927</v>
      </c>
      <c r="B89" s="10">
        <v>459.80700000000002</v>
      </c>
      <c r="C89" s="30">
        <f>+MIN($B$29,$B$41,$B$53,$B$65,$B$77)</f>
        <v>413.714</v>
      </c>
      <c r="D89" s="30">
        <f>+MAX($B$29,$B$41,$B$53,$B$65,$B$77)</f>
        <v>476.26900000000001</v>
      </c>
      <c r="E89" s="13">
        <f t="shared" si="0"/>
        <v>62.555000000000007</v>
      </c>
      <c r="G89" s="30"/>
      <c r="H89" s="13"/>
    </row>
    <row r="90" spans="1:8" x14ac:dyDescent="0.25">
      <c r="A90" s="1">
        <v>44958</v>
      </c>
      <c r="B90" s="10">
        <v>472.35700000000003</v>
      </c>
      <c r="C90" s="30">
        <f>+MIN($B$30,$B$42,$B$54,$B$66,$B$78)</f>
        <v>408.52600000000001</v>
      </c>
      <c r="D90" s="30">
        <f>+MAX($B$30,$B$42,$B$54,$B$66,$B$78)</f>
        <v>493.87599999999998</v>
      </c>
      <c r="E90" s="13">
        <f t="shared" si="0"/>
        <v>85.349999999999966</v>
      </c>
      <c r="G90" s="30"/>
      <c r="H90" s="13"/>
    </row>
    <row r="91" spans="1:8" x14ac:dyDescent="0.25">
      <c r="A91" s="1">
        <v>44986</v>
      </c>
      <c r="B91" s="10">
        <v>465.43700000000001</v>
      </c>
      <c r="C91" s="30">
        <f>+MIN($B$31,$B$43,$B$55,$B$67,$B$79)</f>
        <v>414.20699999999999</v>
      </c>
      <c r="D91" s="30">
        <f>+MAX($B$31,$B$43,$B$55,$B$67,$B$79)</f>
        <v>502.464</v>
      </c>
      <c r="E91" s="13">
        <f t="shared" si="0"/>
        <v>88.257000000000005</v>
      </c>
      <c r="G91" s="30"/>
      <c r="H91" s="13"/>
    </row>
    <row r="92" spans="1:8" x14ac:dyDescent="0.25">
      <c r="A92" s="1">
        <v>45017</v>
      </c>
      <c r="B92" s="10">
        <v>459.88200000000001</v>
      </c>
      <c r="C92" s="30">
        <f>+MIN($B$32,$B$44,$B$56,$B$68,$B$80)</f>
        <v>417.38200000000001</v>
      </c>
      <c r="D92" s="30">
        <f>+MAX($B$32,$B$44,$B$56,$B$68,$B$80)</f>
        <v>529.03499999999997</v>
      </c>
      <c r="E92" s="13">
        <f t="shared" si="0"/>
        <v>111.65299999999996</v>
      </c>
      <c r="G92" s="30"/>
      <c r="H92" s="13"/>
    </row>
    <row r="93" spans="1:8" x14ac:dyDescent="0.25">
      <c r="A93" s="1">
        <v>45047</v>
      </c>
      <c r="B93" s="10">
        <v>460.82</v>
      </c>
      <c r="C93" s="30">
        <f>+MIN($B$33,$B$45,$B$57,$B$69,$B$81)</f>
        <v>415.065</v>
      </c>
      <c r="D93" s="30">
        <f>+MAX($B$33,$B$45,$B$57,$B$69,$B$81)</f>
        <v>521.59299999999996</v>
      </c>
      <c r="E93" s="13">
        <f t="shared" ref="E93:E112" si="1">D93-C93</f>
        <v>106.52799999999996</v>
      </c>
      <c r="G93" s="30"/>
      <c r="H93" s="13"/>
    </row>
    <row r="94" spans="1:8" x14ac:dyDescent="0.25">
      <c r="A94" s="1">
        <v>45078</v>
      </c>
      <c r="B94" s="10">
        <v>454.73399999999998</v>
      </c>
      <c r="C94" s="30">
        <f>+MIN($B$34,$B$46,$B$58,$B$70,$B$82)</f>
        <v>415.15199999999999</v>
      </c>
      <c r="D94" s="30">
        <f>+MAX($B$34,$B$46,$B$58,$B$70,$B$82)</f>
        <v>532.65700000000004</v>
      </c>
      <c r="E94" s="13">
        <f t="shared" si="1"/>
        <v>117.50500000000005</v>
      </c>
      <c r="G94" s="30"/>
      <c r="H94" s="13"/>
    </row>
    <row r="95" spans="1:8" x14ac:dyDescent="0.25">
      <c r="A95" s="1">
        <v>45108</v>
      </c>
      <c r="B95" s="10">
        <v>445.62200000000001</v>
      </c>
      <c r="C95" s="30">
        <f>+MIN($B$35,$B$47,$B$59,$B$71,$B$83)</f>
        <v>409.64100000000002</v>
      </c>
      <c r="D95" s="30">
        <f>+MAX($B$35,$B$47,$B$59,$B$71,$B$83)</f>
        <v>520.12400000000002</v>
      </c>
      <c r="E95" s="13">
        <f t="shared" si="1"/>
        <v>110.483</v>
      </c>
      <c r="G95" s="30"/>
      <c r="H95" s="13"/>
    </row>
    <row r="96" spans="1:8" x14ac:dyDescent="0.25">
      <c r="A96" s="1">
        <v>45139</v>
      </c>
      <c r="B96" s="10">
        <v>416.637</v>
      </c>
      <c r="C96" s="30">
        <f>+MIN($B$36,$B$48,$B$60,$B$72,$B$84)</f>
        <v>407.58300000000003</v>
      </c>
      <c r="D96" s="30">
        <f>+MAX($B$36,$B$48,$B$60,$B$72,$B$84)</f>
        <v>504.399</v>
      </c>
      <c r="E96" s="13">
        <f t="shared" si="1"/>
        <v>96.815999999999974</v>
      </c>
      <c r="G96" s="30"/>
      <c r="H96" s="13"/>
    </row>
    <row r="97" spans="1:8" x14ac:dyDescent="0.25">
      <c r="A97" s="1">
        <v>45170</v>
      </c>
      <c r="B97" s="10">
        <v>418.10309999999998</v>
      </c>
      <c r="C97" s="30">
        <f>+MIN($B$37,$B$49,$B$61,$B$73,$B$85)</f>
        <v>416.68400000000003</v>
      </c>
      <c r="D97" s="30">
        <f>+MAX($B$37,$B$49,$B$61,$B$73,$B$85)</f>
        <v>497.72399999999999</v>
      </c>
      <c r="E97" s="13">
        <f t="shared" si="1"/>
        <v>81.039999999999964</v>
      </c>
      <c r="G97" s="30"/>
      <c r="H97" s="13"/>
    </row>
    <row r="98" spans="1:8" x14ac:dyDescent="0.25">
      <c r="A98" s="1">
        <v>45200</v>
      </c>
      <c r="B98" s="10">
        <v>430.38909999999998</v>
      </c>
      <c r="C98" s="30">
        <f>+MIN($B$38,$B$50,$B$62,$B$74,$B$86)</f>
        <v>433.80799999999999</v>
      </c>
      <c r="D98" s="30">
        <f>+MAX($B$38,$B$50,$B$62,$B$74,$B$86)</f>
        <v>493.92200000000003</v>
      </c>
      <c r="E98" s="13">
        <f t="shared" si="1"/>
        <v>60.114000000000033</v>
      </c>
      <c r="G98" s="30"/>
      <c r="H98" s="13"/>
    </row>
    <row r="99" spans="1:8" x14ac:dyDescent="0.25">
      <c r="A99" s="1">
        <v>45231</v>
      </c>
      <c r="B99" s="10">
        <v>431.88459999999998</v>
      </c>
      <c r="C99" s="30">
        <f>+MIN($B$39,$B$51,$B$63,$B$75,$B$87)</f>
        <v>416.62099999999998</v>
      </c>
      <c r="D99" s="30">
        <f>+MAX($B$39,$B$51,$B$63,$B$75,$B$87)</f>
        <v>500.75200000000001</v>
      </c>
      <c r="E99" s="13">
        <f t="shared" si="1"/>
        <v>84.131000000000029</v>
      </c>
      <c r="G99" s="30"/>
      <c r="H99" s="13"/>
    </row>
    <row r="100" spans="1:8" x14ac:dyDescent="0.25">
      <c r="A100" s="1">
        <v>45261</v>
      </c>
      <c r="B100" s="10">
        <v>421.3605</v>
      </c>
      <c r="C100" s="30">
        <f>+MIN($B$40,$B$52,$B$64,$B$76,$B$88)</f>
        <v>421.18400000000003</v>
      </c>
      <c r="D100" s="30">
        <f>+MAX($B$40,$B$52,$B$64,$B$76,$B$88)</f>
        <v>485.471</v>
      </c>
      <c r="E100" s="13">
        <f t="shared" si="1"/>
        <v>64.286999999999978</v>
      </c>
      <c r="G100" s="30"/>
      <c r="H100" s="13"/>
    </row>
    <row r="101" spans="1:8" x14ac:dyDescent="0.25">
      <c r="A101" s="1">
        <v>45292</v>
      </c>
      <c r="B101" s="10">
        <v>432.23</v>
      </c>
      <c r="C101" s="30">
        <f>+MIN($B$29,$B$41,$B$53,$B$65,$B$77)</f>
        <v>413.714</v>
      </c>
      <c r="D101" s="13">
        <f>+MAX($B$29,$B$41,$B$53,$B$65,$B$77)</f>
        <v>476.26900000000001</v>
      </c>
      <c r="E101" s="13">
        <f t="shared" si="1"/>
        <v>62.555000000000007</v>
      </c>
      <c r="G101" s="30"/>
      <c r="H101" s="13"/>
    </row>
    <row r="102" spans="1:8" x14ac:dyDescent="0.25">
      <c r="A102" s="1">
        <v>45323</v>
      </c>
      <c r="B102" s="10">
        <v>441.34370000000001</v>
      </c>
      <c r="C102" s="30">
        <f>+MIN($B$30,$B$42,$B$54,$B$66,$B$78)</f>
        <v>408.52600000000001</v>
      </c>
      <c r="D102" s="13">
        <f>+MAX($B$30,$B$42,$B$54,$B$66,$B$78)</f>
        <v>493.87599999999998</v>
      </c>
      <c r="E102" s="13">
        <f t="shared" si="1"/>
        <v>85.349999999999966</v>
      </c>
      <c r="G102" s="30"/>
      <c r="H102" s="13"/>
    </row>
    <row r="103" spans="1:8" x14ac:dyDescent="0.25">
      <c r="A103" s="1">
        <v>45352</v>
      </c>
      <c r="B103" s="10">
        <v>453.09769999999997</v>
      </c>
      <c r="C103" s="30">
        <f>+MIN($B$31,$B$43,$B$55,$B$67,$B$79)</f>
        <v>414.20699999999999</v>
      </c>
      <c r="D103" s="13">
        <f>+MAX($B$31,$B$43,$B$55,$B$67,$B$79)</f>
        <v>502.464</v>
      </c>
      <c r="E103" s="13">
        <f t="shared" si="1"/>
        <v>88.257000000000005</v>
      </c>
      <c r="G103" s="30"/>
      <c r="H103" s="13"/>
    </row>
    <row r="104" spans="1:8" x14ac:dyDescent="0.25">
      <c r="A104" s="1">
        <v>45383</v>
      </c>
      <c r="B104" s="10">
        <v>458.84019999999998</v>
      </c>
      <c r="C104" s="30">
        <f>+MIN($B$32,$B$44,$B$56,$B$68,$B$80)</f>
        <v>417.38200000000001</v>
      </c>
      <c r="D104" s="13">
        <f>+MAX($B$32,$B$44,$B$56,$B$68,$B$80)</f>
        <v>529.03499999999997</v>
      </c>
      <c r="E104" s="13">
        <f t="shared" si="1"/>
        <v>111.65299999999996</v>
      </c>
      <c r="G104" s="30"/>
      <c r="H104" s="13"/>
    </row>
    <row r="105" spans="1:8" x14ac:dyDescent="0.25">
      <c r="A105" s="1">
        <v>45413</v>
      </c>
      <c r="B105" s="10">
        <v>458.44189999999998</v>
      </c>
      <c r="C105" s="30">
        <f>+MIN($B$33,$B$45,$B$57,$B$69,$B$81)</f>
        <v>415.065</v>
      </c>
      <c r="D105" s="13">
        <f>+MAX($B$33,$B$45,$B$57,$B$69,$B$81)</f>
        <v>521.59299999999996</v>
      </c>
      <c r="E105" s="13">
        <f t="shared" si="1"/>
        <v>106.52799999999996</v>
      </c>
      <c r="G105" s="30"/>
      <c r="H105" s="13"/>
    </row>
    <row r="106" spans="1:8" x14ac:dyDescent="0.25">
      <c r="A106" s="1">
        <v>45444</v>
      </c>
      <c r="B106" s="10">
        <v>444.85079999999999</v>
      </c>
      <c r="C106" s="30">
        <f>+MIN($B$34,$B$46,$B$58,$B$70,$B$82)</f>
        <v>415.15199999999999</v>
      </c>
      <c r="D106" s="13">
        <f>+MAX($B$34,$B$46,$B$58,$B$70,$B$82)</f>
        <v>532.65700000000004</v>
      </c>
      <c r="E106" s="13">
        <f t="shared" si="1"/>
        <v>117.50500000000005</v>
      </c>
      <c r="G106" s="30"/>
      <c r="H106" s="13"/>
    </row>
    <row r="107" spans="1:8" x14ac:dyDescent="0.25">
      <c r="A107" s="1">
        <v>45474</v>
      </c>
      <c r="B107" s="10">
        <v>436.65629999999999</v>
      </c>
      <c r="C107" s="30">
        <f>+MIN($B$35,$B$47,$B$59,$B$71,$B$83)</f>
        <v>409.64100000000002</v>
      </c>
      <c r="D107" s="13">
        <f>+MAX($B$35,$B$47,$B$59,$B$71,$B$83)</f>
        <v>520.12400000000002</v>
      </c>
      <c r="E107" s="13">
        <f t="shared" si="1"/>
        <v>110.483</v>
      </c>
      <c r="G107" s="30"/>
      <c r="H107" s="13"/>
    </row>
    <row r="108" spans="1:8" x14ac:dyDescent="0.25">
      <c r="A108" s="1">
        <v>45505</v>
      </c>
      <c r="B108" s="10">
        <v>428.69200000000001</v>
      </c>
      <c r="C108" s="30">
        <f>+MIN($B$36,$B$48,$B$60,$B$72,$B$84)</f>
        <v>407.58300000000003</v>
      </c>
      <c r="D108" s="13">
        <f>+MAX($B$36,$B$48,$B$60,$B$72,$B$84)</f>
        <v>504.399</v>
      </c>
      <c r="E108" s="13">
        <f t="shared" si="1"/>
        <v>96.815999999999974</v>
      </c>
      <c r="G108" s="30"/>
      <c r="H108" s="13"/>
    </row>
    <row r="109" spans="1:8" x14ac:dyDescent="0.25">
      <c r="A109" s="1">
        <v>45536</v>
      </c>
      <c r="B109" s="10">
        <v>429.38990000000001</v>
      </c>
      <c r="C109" s="30">
        <f>+MIN($B$37,$B$49,$B$61,$B$73,$B$85)</f>
        <v>416.68400000000003</v>
      </c>
      <c r="D109" s="13">
        <f>+MAX($B$37,$B$49,$B$61,$B$73,$B$85)</f>
        <v>497.72399999999999</v>
      </c>
      <c r="E109" s="13">
        <f t="shared" si="1"/>
        <v>81.039999999999964</v>
      </c>
      <c r="G109" s="30"/>
      <c r="H109" s="13"/>
    </row>
    <row r="110" spans="1:8" x14ac:dyDescent="0.25">
      <c r="A110" s="1">
        <v>45566</v>
      </c>
      <c r="B110" s="10">
        <v>444.64210000000003</v>
      </c>
      <c r="C110" s="30">
        <f>+MIN($B$38,$B$50,$B$62,$B$74,$B$86)</f>
        <v>433.80799999999999</v>
      </c>
      <c r="D110" s="13">
        <f>+MAX($B$38,$B$50,$B$62,$B$74,$B$86)</f>
        <v>493.92200000000003</v>
      </c>
      <c r="E110" s="13">
        <f t="shared" si="1"/>
        <v>60.114000000000033</v>
      </c>
      <c r="G110" s="30"/>
      <c r="H110" s="13"/>
    </row>
    <row r="111" spans="1:8" x14ac:dyDescent="0.25">
      <c r="A111" s="1">
        <v>45597</v>
      </c>
      <c r="B111" s="10">
        <v>448.84609999999998</v>
      </c>
      <c r="C111" s="30">
        <f>+MIN($B$39,$B$51,$B$63,$B$75,$B$87)</f>
        <v>416.62099999999998</v>
      </c>
      <c r="D111" s="13">
        <f>+MAX($B$39,$B$51,$B$63,$B$75,$B$87)</f>
        <v>500.75200000000001</v>
      </c>
      <c r="E111" s="13">
        <f t="shared" si="1"/>
        <v>84.131000000000029</v>
      </c>
      <c r="G111" s="30"/>
      <c r="H111" s="13"/>
    </row>
    <row r="112" spans="1:8" x14ac:dyDescent="0.25">
      <c r="A112" s="48">
        <v>45627</v>
      </c>
      <c r="B112" s="54">
        <v>439.54059999999998</v>
      </c>
      <c r="C112" s="53">
        <f>+MIN($B$40,$B$52,$B$64,$B$76,$B$88)</f>
        <v>421.18400000000003</v>
      </c>
      <c r="D112" s="52">
        <f>+MAX($B$40,$B$52,$B$64,$B$76,$B$88)</f>
        <v>485.471</v>
      </c>
      <c r="E112" s="52">
        <f t="shared" si="1"/>
        <v>64.286999999999978</v>
      </c>
      <c r="G112" s="30"/>
      <c r="H112" s="13"/>
    </row>
    <row r="113" spans="1:2" x14ac:dyDescent="0.25">
      <c r="A113" s="278" t="s">
        <v>674</v>
      </c>
    </row>
    <row r="114" spans="1:2" x14ac:dyDescent="0.25">
      <c r="A114" s="23" t="s">
        <v>680</v>
      </c>
    </row>
    <row r="115" spans="1:2" x14ac:dyDescent="0.25">
      <c r="A115" s="287" t="s">
        <v>681</v>
      </c>
    </row>
    <row r="116" spans="1:2" x14ac:dyDescent="0.25">
      <c r="A116" s="3"/>
      <c r="B116" s="58" t="s">
        <v>342</v>
      </c>
    </row>
    <row r="117" spans="1:2" x14ac:dyDescent="0.25">
      <c r="A117" s="13">
        <v>68</v>
      </c>
      <c r="B117">
        <v>0</v>
      </c>
    </row>
    <row r="118" spans="1:2" x14ac:dyDescent="0.25">
      <c r="A118" s="13">
        <v>68</v>
      </c>
      <c r="B118">
        <v>1</v>
      </c>
    </row>
  </sheetData>
  <mergeCells count="2">
    <mergeCell ref="C26:E26"/>
    <mergeCell ref="C27:E27"/>
  </mergeCells>
  <hyperlinks>
    <hyperlink ref="A3" location="Contents!A1" display="Return to Contents" xr:uid="{00000000-0004-0000-1200-000000000000}"/>
  </hyperlinks>
  <pageMargins left="0.75" right="0.75" top="1" bottom="1" header="0.5" footer="0.5"/>
  <pageSetup scale="65" fitToHeight="2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pageSetUpPr fitToPage="1"/>
  </sheetPr>
  <dimension ref="A1:Q124"/>
  <sheetViews>
    <sheetView workbookViewId="0"/>
  </sheetViews>
  <sheetFormatPr defaultRowHeight="12.5" x14ac:dyDescent="0.25"/>
  <cols>
    <col min="16" max="16" width="28.1796875" customWidth="1"/>
    <col min="17" max="17" width="10.1796875" customWidth="1"/>
  </cols>
  <sheetData>
    <row r="1" spans="1:17" x14ac:dyDescent="0.25">
      <c r="M1" s="97"/>
    </row>
    <row r="2" spans="1:17" ht="15.5" x14ac:dyDescent="0.35">
      <c r="A2" s="31" t="s">
        <v>644</v>
      </c>
    </row>
    <row r="3" spans="1:17" x14ac:dyDescent="0.25">
      <c r="A3" s="16" t="s">
        <v>16</v>
      </c>
    </row>
    <row r="4" spans="1:17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</row>
    <row r="5" spans="1:17" ht="13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P5" s="142" t="s">
        <v>343</v>
      </c>
      <c r="Q5" s="143"/>
    </row>
    <row r="6" spans="1:17" ht="13" x14ac:dyDescent="0.25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P6" s="174" t="s">
        <v>440</v>
      </c>
      <c r="Q6" s="292" t="s">
        <v>439</v>
      </c>
    </row>
    <row r="7" spans="1:17" ht="13" x14ac:dyDescent="0.25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P7" s="172" t="s">
        <v>355</v>
      </c>
      <c r="Q7" s="173" t="s">
        <v>356</v>
      </c>
    </row>
    <row r="8" spans="1:17" x14ac:dyDescent="0.25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</row>
    <row r="9" spans="1:17" x14ac:dyDescent="0.25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</row>
    <row r="10" spans="1:17" x14ac:dyDescent="0.25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</row>
    <row r="11" spans="1:17" x14ac:dyDescent="0.25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</row>
    <row r="12" spans="1:17" x14ac:dyDescent="0.25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</row>
    <row r="13" spans="1:17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</row>
    <row r="14" spans="1:17" x14ac:dyDescent="0.25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</row>
    <row r="15" spans="1:17" x14ac:dyDescent="0.2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</row>
    <row r="16" spans="1:17" x14ac:dyDescent="0.25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</row>
    <row r="17" spans="1:16" x14ac:dyDescent="0.25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</row>
    <row r="18" spans="1:16" x14ac:dyDescent="0.25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</row>
    <row r="19" spans="1:16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6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</row>
    <row r="21" spans="1:16" x14ac:dyDescent="0.25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6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</row>
    <row r="23" spans="1:16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</row>
    <row r="24" spans="1:16" x14ac:dyDescent="0.25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</row>
    <row r="25" spans="1:16" x14ac:dyDescent="0.25">
      <c r="A25" s="288"/>
      <c r="B25" s="288"/>
      <c r="C25" s="288"/>
      <c r="D25" s="288"/>
      <c r="E25" s="288"/>
      <c r="F25" s="288"/>
      <c r="G25" s="288"/>
      <c r="H25" s="288"/>
      <c r="I25" s="288"/>
      <c r="J25" s="288"/>
      <c r="K25" s="288"/>
    </row>
    <row r="26" spans="1:16" x14ac:dyDescent="0.25">
      <c r="B26" s="26"/>
      <c r="C26" s="26" t="s">
        <v>44</v>
      </c>
      <c r="D26" s="23"/>
      <c r="E26" s="26" t="s">
        <v>41</v>
      </c>
      <c r="F26" s="26" t="s">
        <v>41</v>
      </c>
      <c r="G26" s="26" t="s">
        <v>2</v>
      </c>
      <c r="H26" s="26" t="s">
        <v>2</v>
      </c>
      <c r="I26" s="71" t="s">
        <v>41</v>
      </c>
      <c r="J26" s="71" t="s">
        <v>92</v>
      </c>
      <c r="K26" s="26" t="s">
        <v>2</v>
      </c>
    </row>
    <row r="27" spans="1:16" x14ac:dyDescent="0.25">
      <c r="A27" s="8"/>
      <c r="B27" s="24" t="s">
        <v>41</v>
      </c>
      <c r="C27" s="24" t="s">
        <v>2</v>
      </c>
      <c r="D27" s="25"/>
      <c r="E27" s="24" t="s">
        <v>8</v>
      </c>
      <c r="F27" s="24" t="s">
        <v>9</v>
      </c>
      <c r="G27" s="24" t="s">
        <v>8</v>
      </c>
      <c r="H27" s="24" t="s">
        <v>9</v>
      </c>
      <c r="I27" s="24" t="s">
        <v>13</v>
      </c>
      <c r="J27" s="24" t="s">
        <v>13</v>
      </c>
      <c r="K27" s="24" t="s">
        <v>13</v>
      </c>
    </row>
    <row r="28" spans="1:16" x14ac:dyDescent="0.25">
      <c r="A28" s="1">
        <v>43101</v>
      </c>
      <c r="B28" s="10">
        <v>141.34</v>
      </c>
      <c r="C28" s="10">
        <v>248.887</v>
      </c>
      <c r="E28" s="28">
        <f>MIN($B$28,$B$40,$B$52,$B$64,$B$76)</f>
        <v>125.281997</v>
      </c>
      <c r="F28" s="28">
        <f>MAX($B$28,$B$40,$B$52,$B$64,$B$76)</f>
        <v>164.05760799999999</v>
      </c>
      <c r="G28" s="28">
        <f>MIN($C$28,$C$40,$C$52,$C$64,$C$76)</f>
        <v>248.887</v>
      </c>
      <c r="H28" s="28">
        <f>MAX($C$28,$C$40,$C$52,$C$64,$C$76)</f>
        <v>265.71100000000001</v>
      </c>
      <c r="I28" s="10">
        <f t="shared" ref="I28:K59" si="0">F28-E28</f>
        <v>38.775610999999984</v>
      </c>
      <c r="J28" s="10">
        <f t="shared" si="0"/>
        <v>84.829392000000013</v>
      </c>
      <c r="K28" s="10">
        <f t="shared" si="0"/>
        <v>16.824000000000012</v>
      </c>
      <c r="N28" s="12"/>
    </row>
    <row r="29" spans="1:16" x14ac:dyDescent="0.25">
      <c r="A29" s="1">
        <v>43132</v>
      </c>
      <c r="B29" s="10">
        <v>138.88800000000001</v>
      </c>
      <c r="C29" s="10">
        <v>253.249</v>
      </c>
      <c r="E29" s="28">
        <f>MIN($B$29,$B$41,$B$53,$B$65,$B$77)</f>
        <v>120.609776</v>
      </c>
      <c r="F29" s="28">
        <f>MAX($B$29,$B$41,$B$53,$B$65,$B$77)</f>
        <v>144.01243700000001</v>
      </c>
      <c r="G29" s="28">
        <f>MIN($C$29,$C$41,$C$53,$C$65,$C$77)</f>
        <v>241.27302900000001</v>
      </c>
      <c r="H29" s="28">
        <f>MAX($C$29,$C$41,$C$53,$C$65,$C$77)</f>
        <v>253.249</v>
      </c>
      <c r="I29" s="10">
        <f t="shared" si="0"/>
        <v>23.402661000000009</v>
      </c>
      <c r="J29" s="10">
        <f t="shared" si="0"/>
        <v>97.260592000000003</v>
      </c>
      <c r="K29" s="10">
        <f t="shared" si="0"/>
        <v>11.975970999999987</v>
      </c>
      <c r="N29" s="10"/>
      <c r="P29" s="7"/>
    </row>
    <row r="30" spans="1:16" x14ac:dyDescent="0.25">
      <c r="A30" s="1">
        <v>43160</v>
      </c>
      <c r="B30" s="10">
        <v>130.47800000000001</v>
      </c>
      <c r="C30" s="10">
        <v>239.67</v>
      </c>
      <c r="E30" s="28">
        <f>MIN($B$30,$B$42,$B$54,$B$66,$B$78)</f>
        <v>114.65761500000001</v>
      </c>
      <c r="F30" s="28">
        <f>MAX($B$30,$B$42,$B$54,$B$66,$B$78)</f>
        <v>146.07853600000001</v>
      </c>
      <c r="G30" s="28">
        <f>MIN($C$30,$C$42,$C$54,$C$66,$C$78)</f>
        <v>236.55500000000001</v>
      </c>
      <c r="H30" s="28">
        <f>MAX($C$30,$C$42,$C$54,$C$66,$C$78)</f>
        <v>261.82299999999998</v>
      </c>
      <c r="I30" s="10">
        <f t="shared" si="0"/>
        <v>31.420921000000007</v>
      </c>
      <c r="J30" s="10">
        <f t="shared" si="0"/>
        <v>90.476463999999993</v>
      </c>
      <c r="K30" s="10">
        <f t="shared" si="0"/>
        <v>25.267999999999972</v>
      </c>
      <c r="N30" s="10"/>
    </row>
    <row r="31" spans="1:16" x14ac:dyDescent="0.25">
      <c r="A31" s="1">
        <v>43191</v>
      </c>
      <c r="B31" s="10">
        <v>120.928</v>
      </c>
      <c r="C31" s="10">
        <v>240.14500000000001</v>
      </c>
      <c r="E31" s="28">
        <f>MIN($B$31,$B$43,$B$55,$B$67,$B$79)</f>
        <v>106.291242</v>
      </c>
      <c r="F31" s="28">
        <f>MAX($B$31,$B$43,$B$55,$B$67,$B$79)</f>
        <v>150.922</v>
      </c>
      <c r="G31" s="28">
        <f>MIN($C$31,$C$43,$C$55,$C$67,$C$79)</f>
        <v>230.01925299999999</v>
      </c>
      <c r="H31" s="28">
        <f>MAX($C$31,$C$43,$C$55,$C$67,$C$79)</f>
        <v>258.46300000000002</v>
      </c>
      <c r="I31" s="10">
        <f t="shared" si="0"/>
        <v>44.630758</v>
      </c>
      <c r="J31" s="10">
        <f t="shared" si="0"/>
        <v>79.097252999999995</v>
      </c>
      <c r="K31" s="10">
        <f t="shared" si="0"/>
        <v>28.44374700000003</v>
      </c>
      <c r="N31" s="10"/>
    </row>
    <row r="32" spans="1:16" x14ac:dyDescent="0.25">
      <c r="A32" s="1">
        <v>43221</v>
      </c>
      <c r="B32" s="10">
        <v>115.58</v>
      </c>
      <c r="C32" s="10">
        <v>242.887</v>
      </c>
      <c r="E32" s="28">
        <f>MIN($B$32,$B$44,$B$56,$B$68,$B$80)</f>
        <v>109.712137</v>
      </c>
      <c r="F32" s="28">
        <f>MAX($B$32,$B$44,$B$56,$B$68,$B$80)</f>
        <v>176.62700000000001</v>
      </c>
      <c r="G32" s="28">
        <f>MIN($C$32,$C$44,$C$56,$C$68,$C$80)</f>
        <v>220.72221500000001</v>
      </c>
      <c r="H32" s="28">
        <f>MAX($C$32,$C$44,$C$56,$C$68,$C$80)</f>
        <v>258.952</v>
      </c>
      <c r="I32" s="10">
        <f t="shared" si="0"/>
        <v>66.914863000000011</v>
      </c>
      <c r="J32" s="10">
        <f t="shared" si="0"/>
        <v>44.095214999999996</v>
      </c>
      <c r="K32" s="10">
        <f t="shared" si="0"/>
        <v>38.229784999999993</v>
      </c>
      <c r="N32" s="10"/>
    </row>
    <row r="33" spans="1:14" x14ac:dyDescent="0.25">
      <c r="A33" s="1">
        <v>43252</v>
      </c>
      <c r="B33" s="10">
        <v>120.54900000000001</v>
      </c>
      <c r="C33" s="10">
        <v>240.71600000000001</v>
      </c>
      <c r="E33" s="28">
        <f>MIN($B$33,$B$45,$B$57,$B$69,$B$81)</f>
        <v>111.329024</v>
      </c>
      <c r="F33" s="28">
        <f>MAX($B$33,$B$45,$B$57,$B$69,$B$81)</f>
        <v>176.947</v>
      </c>
      <c r="G33" s="28">
        <f>MIN($C$33,$C$45,$C$57,$C$69,$C$81)</f>
        <v>221.01629</v>
      </c>
      <c r="H33" s="28">
        <f>MAX($C$33,$C$45,$C$57,$C$69,$C$81)</f>
        <v>254.47900000000001</v>
      </c>
      <c r="I33" s="10">
        <f t="shared" si="0"/>
        <v>65.617975999999999</v>
      </c>
      <c r="J33" s="10">
        <f t="shared" si="0"/>
        <v>44.069289999999995</v>
      </c>
      <c r="K33" s="10">
        <f t="shared" si="0"/>
        <v>33.462710000000015</v>
      </c>
      <c r="N33" s="10"/>
    </row>
    <row r="34" spans="1:14" x14ac:dyDescent="0.25">
      <c r="A34" s="1">
        <v>43282</v>
      </c>
      <c r="B34" s="10">
        <v>127.215</v>
      </c>
      <c r="C34" s="10">
        <v>234.29300000000001</v>
      </c>
      <c r="E34" s="28">
        <f>MIN($B$34,$B$46,$B$58,$B$70,$B$82)</f>
        <v>112.59147400000001</v>
      </c>
      <c r="F34" s="28">
        <f>MAX($B$34,$B$46,$B$58,$B$70,$B$82)</f>
        <v>178.8</v>
      </c>
      <c r="G34" s="28">
        <f>MIN($C$34,$C$46,$C$58,$C$70,$C$82)</f>
        <v>225.133026</v>
      </c>
      <c r="H34" s="28">
        <f>MAX($C$34,$C$46,$C$58,$C$70,$C$82)</f>
        <v>250.36</v>
      </c>
      <c r="I34" s="10">
        <f t="shared" si="0"/>
        <v>66.208526000000006</v>
      </c>
      <c r="J34" s="10">
        <f t="shared" si="0"/>
        <v>46.33302599999999</v>
      </c>
      <c r="K34" s="10">
        <f t="shared" si="0"/>
        <v>25.226974000000013</v>
      </c>
      <c r="N34" s="10"/>
    </row>
    <row r="35" spans="1:14" x14ac:dyDescent="0.25">
      <c r="A35" s="1">
        <v>43313</v>
      </c>
      <c r="B35" s="10">
        <v>132.26599999999999</v>
      </c>
      <c r="C35" s="10">
        <v>236.30199999999999</v>
      </c>
      <c r="E35" s="28">
        <f>MIN($B$35,$B$47,$B$59,$B$71,$B$83)</f>
        <v>113.121844</v>
      </c>
      <c r="F35" s="28">
        <f>MAX($B$35,$B$47,$B$59,$B$71,$B$83)</f>
        <v>179.76300000000001</v>
      </c>
      <c r="G35" s="28">
        <f>MIN($C$35,$C$47,$C$59,$C$71,$C$83)</f>
        <v>215.59122500000001</v>
      </c>
      <c r="H35" s="28">
        <f>MAX($C$35,$C$47,$C$59,$C$71,$C$83)</f>
        <v>237.53399999999999</v>
      </c>
      <c r="I35" s="10">
        <f t="shared" si="0"/>
        <v>66.641156000000009</v>
      </c>
      <c r="J35" s="10">
        <f t="shared" si="0"/>
        <v>35.828225000000003</v>
      </c>
      <c r="K35" s="10">
        <f t="shared" si="0"/>
        <v>21.942774999999983</v>
      </c>
      <c r="N35" s="10"/>
    </row>
    <row r="36" spans="1:14" x14ac:dyDescent="0.25">
      <c r="A36" s="1">
        <v>43344</v>
      </c>
      <c r="B36" s="10">
        <v>137.249</v>
      </c>
      <c r="C36" s="10">
        <v>239.97</v>
      </c>
      <c r="E36" s="28">
        <f>MIN($B$36,$B$48,$B$60,$B$72,$B$84)</f>
        <v>110.53083700000001</v>
      </c>
      <c r="F36" s="28">
        <f>MAX($B$36,$B$48,$B$60,$B$72,$B$84)</f>
        <v>172.50200000000001</v>
      </c>
      <c r="G36" s="28">
        <f>MIN($C$36,$C$48,$C$60,$C$72,$C$84)</f>
        <v>209.51571100000001</v>
      </c>
      <c r="H36" s="28">
        <f>MAX($C$36,$C$48,$C$60,$C$72,$C$84)</f>
        <v>239.97</v>
      </c>
      <c r="I36" s="10">
        <f t="shared" si="0"/>
        <v>61.971163000000004</v>
      </c>
      <c r="J36" s="10">
        <f t="shared" si="0"/>
        <v>37.013711000000001</v>
      </c>
      <c r="K36" s="10">
        <f t="shared" si="0"/>
        <v>30.454288999999989</v>
      </c>
      <c r="N36" s="10"/>
    </row>
    <row r="37" spans="1:14" x14ac:dyDescent="0.25">
      <c r="A37" s="1">
        <v>43374</v>
      </c>
      <c r="B37" s="10">
        <v>124.773</v>
      </c>
      <c r="C37" s="10">
        <v>232.672</v>
      </c>
      <c r="E37" s="28">
        <f>MIN($B$37,$B$49,$B$61,$B$73,$B$85)</f>
        <v>110.49194900000001</v>
      </c>
      <c r="F37" s="28">
        <f>MAX($B$37,$B$49,$B$61,$B$73,$B$85)</f>
        <v>156.23500000000001</v>
      </c>
      <c r="G37" s="28">
        <f>MIN($C$37,$C$49,$C$61,$C$73,$C$85)</f>
        <v>210.44437199999999</v>
      </c>
      <c r="H37" s="28">
        <f>MAX($C$37,$C$49,$C$61,$C$73,$C$85)</f>
        <v>232.672</v>
      </c>
      <c r="I37" s="10">
        <f t="shared" si="0"/>
        <v>45.743051000000008</v>
      </c>
      <c r="J37" s="10">
        <f t="shared" si="0"/>
        <v>54.209371999999973</v>
      </c>
      <c r="K37" s="10">
        <f t="shared" si="0"/>
        <v>22.22762800000001</v>
      </c>
      <c r="N37" s="10"/>
    </row>
    <row r="38" spans="1:14" x14ac:dyDescent="0.25">
      <c r="A38" s="1">
        <v>43405</v>
      </c>
      <c r="B38" s="10">
        <v>126.54300000000001</v>
      </c>
      <c r="C38" s="10">
        <v>230.23599999999999</v>
      </c>
      <c r="E38" s="28">
        <f>MIN($B$38,$B$50,$B$62,$B$74,$B$86)</f>
        <v>120.60104200000001</v>
      </c>
      <c r="F38" s="28">
        <f>MAX($B$38,$B$50,$B$62,$B$74,$B$86)</f>
        <v>157.20500000000001</v>
      </c>
      <c r="G38" s="28">
        <f>MIN($C$38,$C$50,$C$62,$C$74,$C$86)</f>
        <v>220.59760700000001</v>
      </c>
      <c r="H38" s="28">
        <f>MAX($C$38,$C$50,$C$62,$C$74,$C$86)</f>
        <v>241.22969699999999</v>
      </c>
      <c r="I38" s="10">
        <f t="shared" si="0"/>
        <v>36.603958000000006</v>
      </c>
      <c r="J38" s="10">
        <f t="shared" si="0"/>
        <v>63.392606999999998</v>
      </c>
      <c r="K38" s="10">
        <f t="shared" si="0"/>
        <v>20.632089999999977</v>
      </c>
      <c r="N38" s="10"/>
    </row>
    <row r="39" spans="1:14" x14ac:dyDescent="0.25">
      <c r="A39" s="1">
        <v>43435</v>
      </c>
      <c r="B39" s="10">
        <v>140.16200000000001</v>
      </c>
      <c r="C39" s="10">
        <v>246.5</v>
      </c>
      <c r="E39" s="28">
        <f>MIN($B$39,$B$51,$B$63,$B$75,$B$87)</f>
        <v>118.89921</v>
      </c>
      <c r="F39" s="28">
        <f>MAX($B$39,$B$51,$B$63,$B$75,$B$87)</f>
        <v>161.18799999999999</v>
      </c>
      <c r="G39" s="28">
        <f>MIN($C$39,$C$51,$C$63,$C$75,$C$87)</f>
        <v>224.41015400000001</v>
      </c>
      <c r="H39" s="28">
        <f>MAX($C$39,$C$51,$C$63,$C$75,$C$87)</f>
        <v>254.1</v>
      </c>
      <c r="I39" s="10">
        <f t="shared" si="0"/>
        <v>42.288789999999992</v>
      </c>
      <c r="J39" s="10">
        <f t="shared" si="0"/>
        <v>63.222154000000018</v>
      </c>
      <c r="K39" s="10">
        <f t="shared" si="0"/>
        <v>29.689845999999989</v>
      </c>
      <c r="N39" s="10"/>
    </row>
    <row r="40" spans="1:14" x14ac:dyDescent="0.25">
      <c r="A40" s="1">
        <v>43466</v>
      </c>
      <c r="B40" s="10">
        <v>140.12899999999999</v>
      </c>
      <c r="C40" s="10">
        <v>262.36599999999999</v>
      </c>
      <c r="E40" s="28">
        <f>MIN($B$28,$B$40,$B$52,$B$64,$B$76)</f>
        <v>125.281997</v>
      </c>
      <c r="F40" s="28">
        <f>MAX($B$28,$B$40,$B$52,$B$64,$B$76)</f>
        <v>164.05760799999999</v>
      </c>
      <c r="G40" s="28">
        <f>MIN($C$28,$C$40,$C$52,$C$64,$C$76)</f>
        <v>248.887</v>
      </c>
      <c r="H40" s="28">
        <f>MAX($C$28,$C$40,$C$52,$C$64,$C$76)</f>
        <v>265.71100000000001</v>
      </c>
      <c r="I40" s="10">
        <f t="shared" si="0"/>
        <v>38.775610999999984</v>
      </c>
      <c r="J40" s="10">
        <f t="shared" si="0"/>
        <v>84.829392000000013</v>
      </c>
      <c r="K40" s="10">
        <f t="shared" si="0"/>
        <v>16.824000000000012</v>
      </c>
      <c r="N40" s="10"/>
    </row>
    <row r="41" spans="1:14" x14ac:dyDescent="0.25">
      <c r="A41" s="1">
        <v>43497</v>
      </c>
      <c r="B41" s="10">
        <v>136.32300000000001</v>
      </c>
      <c r="C41" s="10">
        <v>252.05799999999999</v>
      </c>
      <c r="E41" s="28">
        <f>MIN($B$29,$B$41,$B$53,$B$65,$B$77)</f>
        <v>120.609776</v>
      </c>
      <c r="F41" s="28">
        <f>MAX($B$29,$B$41,$B$53,$B$65,$B$77)</f>
        <v>144.01243700000001</v>
      </c>
      <c r="G41" s="28">
        <f>MIN($C$29,$C$41,$C$53,$C$65,$C$77)</f>
        <v>241.27302900000001</v>
      </c>
      <c r="H41" s="28">
        <f>MAX($C$29,$C$41,$C$53,$C$65,$C$77)</f>
        <v>253.249</v>
      </c>
      <c r="I41" s="10">
        <f t="shared" si="0"/>
        <v>23.402661000000009</v>
      </c>
      <c r="J41" s="10">
        <f t="shared" si="0"/>
        <v>97.260592000000003</v>
      </c>
      <c r="K41" s="10">
        <f t="shared" si="0"/>
        <v>11.975970999999987</v>
      </c>
      <c r="N41" s="10"/>
    </row>
    <row r="42" spans="1:14" x14ac:dyDescent="0.25">
      <c r="A42" s="1">
        <v>43525</v>
      </c>
      <c r="B42" s="10">
        <v>132.172</v>
      </c>
      <c r="C42" s="10">
        <v>236.55500000000001</v>
      </c>
      <c r="E42" s="28">
        <f>MIN($B$30,$B$42,$B$54,$B$66,$B$78)</f>
        <v>114.65761500000001</v>
      </c>
      <c r="F42" s="28">
        <f>MAX($B$30,$B$42,$B$54,$B$66,$B$78)</f>
        <v>146.07853600000001</v>
      </c>
      <c r="G42" s="28">
        <f>MIN($C$30,$C$42,$C$54,$C$66,$C$78)</f>
        <v>236.55500000000001</v>
      </c>
      <c r="H42" s="28">
        <f>MAX($C$30,$C$42,$C$54,$C$66,$C$78)</f>
        <v>261.82299999999998</v>
      </c>
      <c r="I42" s="10">
        <f t="shared" si="0"/>
        <v>31.420921000000007</v>
      </c>
      <c r="J42" s="10">
        <f t="shared" si="0"/>
        <v>90.476463999999993</v>
      </c>
      <c r="K42" s="10">
        <f t="shared" si="0"/>
        <v>25.267999999999972</v>
      </c>
      <c r="N42" s="10"/>
    </row>
    <row r="43" spans="1:14" x14ac:dyDescent="0.25">
      <c r="A43" s="1">
        <v>43556</v>
      </c>
      <c r="B43" s="10">
        <v>128.274</v>
      </c>
      <c r="C43" s="10">
        <v>230.869</v>
      </c>
      <c r="E43" s="28">
        <f>MIN($B$31,$B$43,$B$55,$B$67,$B$79)</f>
        <v>106.291242</v>
      </c>
      <c r="F43" s="28">
        <f>MAX($B$31,$B$43,$B$55,$B$67,$B$79)</f>
        <v>150.922</v>
      </c>
      <c r="G43" s="28">
        <f>MIN($C$31,$C$43,$C$55,$C$67,$C$79)</f>
        <v>230.01925299999999</v>
      </c>
      <c r="H43" s="28">
        <f>MAX($C$31,$C$43,$C$55,$C$67,$C$79)</f>
        <v>258.46300000000002</v>
      </c>
      <c r="I43" s="10">
        <f t="shared" si="0"/>
        <v>44.630758</v>
      </c>
      <c r="J43" s="10">
        <f t="shared" si="0"/>
        <v>79.097252999999995</v>
      </c>
      <c r="K43" s="10">
        <f t="shared" si="0"/>
        <v>28.44374700000003</v>
      </c>
      <c r="N43" s="10"/>
    </row>
    <row r="44" spans="1:14" x14ac:dyDescent="0.25">
      <c r="A44" s="1">
        <v>43586</v>
      </c>
      <c r="B44" s="10">
        <v>129.86500000000001</v>
      </c>
      <c r="C44" s="10">
        <v>235.83</v>
      </c>
      <c r="E44" s="28">
        <f>MIN($B$32,$B$44,$B$56,$B$68,$B$80)</f>
        <v>109.712137</v>
      </c>
      <c r="F44" s="28">
        <f>MAX($B$32,$B$44,$B$56,$B$68,$B$80)</f>
        <v>176.62700000000001</v>
      </c>
      <c r="G44" s="28">
        <f>MIN($C$32,$C$44,$C$56,$C$68,$C$80)</f>
        <v>220.72221500000001</v>
      </c>
      <c r="H44" s="28">
        <f>MAX($C$32,$C$44,$C$56,$C$68,$C$80)</f>
        <v>258.952</v>
      </c>
      <c r="I44" s="10">
        <f t="shared" si="0"/>
        <v>66.914863000000011</v>
      </c>
      <c r="J44" s="10">
        <f t="shared" si="0"/>
        <v>44.095214999999996</v>
      </c>
      <c r="K44" s="10">
        <f t="shared" si="0"/>
        <v>38.229784999999993</v>
      </c>
      <c r="N44" s="10"/>
    </row>
    <row r="45" spans="1:14" x14ac:dyDescent="0.25">
      <c r="A45" s="1">
        <v>43617</v>
      </c>
      <c r="B45" s="10">
        <v>131.09399999999999</v>
      </c>
      <c r="C45" s="10">
        <v>229.91399999999999</v>
      </c>
      <c r="E45" s="28">
        <f>MIN($B$33,$B$45,$B$57,$B$69,$B$81)</f>
        <v>111.329024</v>
      </c>
      <c r="F45" s="28">
        <f>MAX($B$33,$B$45,$B$57,$B$69,$B$81)</f>
        <v>176.947</v>
      </c>
      <c r="G45" s="28">
        <f>MIN($C$33,$C$45,$C$57,$C$69,$C$81)</f>
        <v>221.01629</v>
      </c>
      <c r="H45" s="28">
        <f>MAX($C$33,$C$45,$C$57,$C$69,$C$81)</f>
        <v>254.47900000000001</v>
      </c>
      <c r="I45" s="10">
        <f t="shared" si="0"/>
        <v>65.617975999999999</v>
      </c>
      <c r="J45" s="10">
        <f t="shared" si="0"/>
        <v>44.069289999999995</v>
      </c>
      <c r="K45" s="10">
        <f t="shared" si="0"/>
        <v>33.462710000000015</v>
      </c>
      <c r="N45" s="10"/>
    </row>
    <row r="46" spans="1:14" x14ac:dyDescent="0.25">
      <c r="A46" s="1">
        <v>43647</v>
      </c>
      <c r="B46" s="10">
        <v>137.67400000000001</v>
      </c>
      <c r="C46" s="10">
        <v>235.434</v>
      </c>
      <c r="E46" s="28">
        <f>MIN($B$34,$B$46,$B$58,$B$70,$B$82)</f>
        <v>112.59147400000001</v>
      </c>
      <c r="F46" s="28">
        <f>MAX($B$34,$B$46,$B$58,$B$70,$B$82)</f>
        <v>178.8</v>
      </c>
      <c r="G46" s="28">
        <f>MIN($C$34,$C$46,$C$58,$C$70,$C$82)</f>
        <v>225.133026</v>
      </c>
      <c r="H46" s="28">
        <f>MAX($C$34,$C$46,$C$58,$C$70,$C$82)</f>
        <v>250.36</v>
      </c>
      <c r="I46" s="10">
        <f t="shared" si="0"/>
        <v>66.208526000000006</v>
      </c>
      <c r="J46" s="10">
        <f t="shared" si="0"/>
        <v>46.33302599999999</v>
      </c>
      <c r="K46" s="10">
        <f t="shared" si="0"/>
        <v>25.226974000000013</v>
      </c>
      <c r="N46" s="10"/>
    </row>
    <row r="47" spans="1:14" x14ac:dyDescent="0.25">
      <c r="A47" s="1">
        <v>43678</v>
      </c>
      <c r="B47" s="10">
        <v>135.636</v>
      </c>
      <c r="C47" s="10">
        <v>230.36199999999999</v>
      </c>
      <c r="E47" s="28">
        <f>MIN($B$35,$B$47,$B$59,$B$71,$B$83)</f>
        <v>113.121844</v>
      </c>
      <c r="F47" s="28">
        <f>MAX($B$35,$B$47,$B$59,$B$71,$B$83)</f>
        <v>179.76300000000001</v>
      </c>
      <c r="G47" s="28">
        <f>MIN($C$35,$C$47,$C$59,$C$71,$C$83)</f>
        <v>215.59122500000001</v>
      </c>
      <c r="H47" s="28">
        <f>MAX($C$35,$C$47,$C$59,$C$71,$C$83)</f>
        <v>237.53399999999999</v>
      </c>
      <c r="I47" s="10">
        <f t="shared" si="0"/>
        <v>66.641156000000009</v>
      </c>
      <c r="J47" s="10">
        <f t="shared" si="0"/>
        <v>35.828225000000003</v>
      </c>
      <c r="K47" s="10">
        <f t="shared" si="0"/>
        <v>21.942774999999983</v>
      </c>
      <c r="N47" s="10"/>
    </row>
    <row r="48" spans="1:14" x14ac:dyDescent="0.25">
      <c r="A48" s="1">
        <v>43709</v>
      </c>
      <c r="B48" s="10">
        <v>131.83799999999999</v>
      </c>
      <c r="C48" s="10">
        <v>232.04300000000001</v>
      </c>
      <c r="E48" s="28">
        <f>MIN($B$36,$B$48,$B$60,$B$72,$B$84)</f>
        <v>110.53083700000001</v>
      </c>
      <c r="F48" s="28">
        <f>MAX($B$36,$B$48,$B$60,$B$72,$B$84)</f>
        <v>172.50200000000001</v>
      </c>
      <c r="G48" s="28">
        <f>MIN($C$36,$C$48,$C$60,$C$72,$C$84)</f>
        <v>209.51571100000001</v>
      </c>
      <c r="H48" s="28">
        <f>MAX($C$36,$C$48,$C$60,$C$72,$C$84)</f>
        <v>239.97</v>
      </c>
      <c r="I48" s="10">
        <f t="shared" si="0"/>
        <v>61.971163000000004</v>
      </c>
      <c r="J48" s="10">
        <f t="shared" si="0"/>
        <v>37.013711000000001</v>
      </c>
      <c r="K48" s="10">
        <f t="shared" si="0"/>
        <v>30.454288999999989</v>
      </c>
      <c r="N48" s="10"/>
    </row>
    <row r="49" spans="1:14" x14ac:dyDescent="0.25">
      <c r="A49" s="1">
        <v>43739</v>
      </c>
      <c r="B49" s="10">
        <v>120.07299999999999</v>
      </c>
      <c r="C49" s="10">
        <v>224.47300000000001</v>
      </c>
      <c r="E49" s="28">
        <f>MIN($B$37,$B$49,$B$61,$B$73,$B$85)</f>
        <v>110.49194900000001</v>
      </c>
      <c r="F49" s="28">
        <f>MAX($B$37,$B$49,$B$61,$B$73,$B$85)</f>
        <v>156.23500000000001</v>
      </c>
      <c r="G49" s="28">
        <f>MIN($C$37,$C$49,$C$61,$C$73,$C$85)</f>
        <v>210.44437199999999</v>
      </c>
      <c r="H49" s="28">
        <f>MAX($C$37,$C$49,$C$61,$C$73,$C$85)</f>
        <v>232.672</v>
      </c>
      <c r="I49" s="10">
        <f t="shared" si="0"/>
        <v>45.743051000000008</v>
      </c>
      <c r="J49" s="10">
        <f t="shared" si="0"/>
        <v>54.209371999999973</v>
      </c>
      <c r="K49" s="10">
        <f t="shared" si="0"/>
        <v>22.22762800000001</v>
      </c>
      <c r="N49" s="10"/>
    </row>
    <row r="50" spans="1:14" x14ac:dyDescent="0.25">
      <c r="A50" s="1">
        <v>43770</v>
      </c>
      <c r="B50" s="10">
        <v>126.221</v>
      </c>
      <c r="C50" s="10">
        <v>233.691</v>
      </c>
      <c r="E50" s="28">
        <f>MIN($B$38,$B$50,$B$62,$B$74,$B$86)</f>
        <v>120.60104200000001</v>
      </c>
      <c r="F50" s="28">
        <f>MAX($B$38,$B$50,$B$62,$B$74,$B$86)</f>
        <v>157.20500000000001</v>
      </c>
      <c r="G50" s="28">
        <f>MIN($C$38,$C$50,$C$62,$C$74,$C$86)</f>
        <v>220.59760700000001</v>
      </c>
      <c r="H50" s="28">
        <f>MAX($C$38,$C$50,$C$62,$C$74,$C$86)</f>
        <v>241.22969699999999</v>
      </c>
      <c r="I50" s="10">
        <f t="shared" si="0"/>
        <v>36.603958000000006</v>
      </c>
      <c r="J50" s="10">
        <f t="shared" si="0"/>
        <v>63.392606999999998</v>
      </c>
      <c r="K50" s="10">
        <f t="shared" si="0"/>
        <v>20.632089999999977</v>
      </c>
      <c r="N50" s="10"/>
    </row>
    <row r="51" spans="1:14" x14ac:dyDescent="0.25">
      <c r="A51" s="1">
        <v>43800</v>
      </c>
      <c r="B51" s="10">
        <v>140.083</v>
      </c>
      <c r="C51" s="10">
        <v>254.1</v>
      </c>
      <c r="E51" s="28">
        <f>MIN($B$39,$B$51,$B$63,$B$75,$B$87)</f>
        <v>118.89921</v>
      </c>
      <c r="F51" s="28">
        <f>MAX($B$39,$B$51,$B$63,$B$75,$B$87)</f>
        <v>161.18799999999999</v>
      </c>
      <c r="G51" s="28">
        <f>MIN($C$39,$C$51,$C$63,$C$75,$C$87)</f>
        <v>224.41015400000001</v>
      </c>
      <c r="H51" s="28">
        <f>MAX($C$39,$C$51,$C$63,$C$75,$C$87)</f>
        <v>254.1</v>
      </c>
      <c r="I51" s="10">
        <f t="shared" si="0"/>
        <v>42.288789999999992</v>
      </c>
      <c r="J51" s="10">
        <f t="shared" si="0"/>
        <v>63.222154000000018</v>
      </c>
      <c r="K51" s="10">
        <f t="shared" si="0"/>
        <v>29.689845999999989</v>
      </c>
      <c r="N51" s="10"/>
    </row>
    <row r="52" spans="1:14" x14ac:dyDescent="0.25">
      <c r="A52" s="1">
        <v>43831</v>
      </c>
      <c r="B52" s="10">
        <v>143.19</v>
      </c>
      <c r="C52" s="10">
        <v>265.71100000000001</v>
      </c>
      <c r="E52" s="28">
        <f>MIN($B$28,$B$40,$B$52,$B$64,$B$76)</f>
        <v>125.281997</v>
      </c>
      <c r="F52" s="28">
        <f>MAX($B$28,$B$40,$B$52,$B$64,$B$76)</f>
        <v>164.05760799999999</v>
      </c>
      <c r="G52" s="28">
        <f>MIN($C$28,$C$40,$C$52,$C$64,$C$76)</f>
        <v>248.887</v>
      </c>
      <c r="H52" s="28">
        <f>MAX($C$28,$C$40,$C$52,$C$64,$C$76)</f>
        <v>265.71100000000001</v>
      </c>
      <c r="I52" s="10">
        <f t="shared" si="0"/>
        <v>38.775610999999984</v>
      </c>
      <c r="J52" s="10">
        <f t="shared" si="0"/>
        <v>84.829392000000013</v>
      </c>
      <c r="K52" s="10">
        <f t="shared" si="0"/>
        <v>16.824000000000012</v>
      </c>
      <c r="N52" s="10"/>
    </row>
    <row r="53" spans="1:14" x14ac:dyDescent="0.25">
      <c r="A53" s="1">
        <v>43862</v>
      </c>
      <c r="B53" s="10">
        <v>132.91800000000001</v>
      </c>
      <c r="C53" s="10">
        <v>253.09100000000001</v>
      </c>
      <c r="E53" s="28">
        <f>MIN($B$29,$B$41,$B$53,$B$65,$B$77)</f>
        <v>120.609776</v>
      </c>
      <c r="F53" s="28">
        <f>MAX($B$29,$B$41,$B$53,$B$65,$B$77)</f>
        <v>144.01243700000001</v>
      </c>
      <c r="G53" s="28">
        <f>MIN($C$29,$C$41,$C$53,$C$65,$C$77)</f>
        <v>241.27302900000001</v>
      </c>
      <c r="H53" s="28">
        <f>MAX($C$29,$C$41,$C$53,$C$65,$C$77)</f>
        <v>253.249</v>
      </c>
      <c r="I53" s="10">
        <f t="shared" si="0"/>
        <v>23.402661000000009</v>
      </c>
      <c r="J53" s="10">
        <f t="shared" si="0"/>
        <v>97.260592000000003</v>
      </c>
      <c r="K53" s="10">
        <f t="shared" si="0"/>
        <v>11.975970999999987</v>
      </c>
      <c r="N53" s="10"/>
    </row>
    <row r="54" spans="1:14" x14ac:dyDescent="0.25">
      <c r="A54" s="1">
        <v>43891</v>
      </c>
      <c r="B54" s="10">
        <v>126.782</v>
      </c>
      <c r="C54" s="10">
        <v>261.82299999999998</v>
      </c>
      <c r="E54" s="28">
        <f>MIN($B$30,$B$42,$B$54,$B$66,$B$78)</f>
        <v>114.65761500000001</v>
      </c>
      <c r="F54" s="28">
        <f>MAX($B$30,$B$42,$B$54,$B$66,$B$78)</f>
        <v>146.07853600000001</v>
      </c>
      <c r="G54" s="28">
        <f>MIN($C$30,$C$42,$C$54,$C$66,$C$78)</f>
        <v>236.55500000000001</v>
      </c>
      <c r="H54" s="28">
        <f>MAX($C$30,$C$42,$C$54,$C$66,$C$78)</f>
        <v>261.82299999999998</v>
      </c>
      <c r="I54" s="10">
        <f t="shared" si="0"/>
        <v>31.420921000000007</v>
      </c>
      <c r="J54" s="10">
        <f t="shared" si="0"/>
        <v>90.476463999999993</v>
      </c>
      <c r="K54" s="10">
        <f t="shared" si="0"/>
        <v>25.267999999999972</v>
      </c>
      <c r="N54" s="10"/>
    </row>
    <row r="55" spans="1:14" x14ac:dyDescent="0.25">
      <c r="A55" s="1">
        <v>43922</v>
      </c>
      <c r="B55" s="10">
        <v>150.922</v>
      </c>
      <c r="C55" s="10">
        <v>258.46300000000002</v>
      </c>
      <c r="E55" s="28">
        <f>MIN($B$31,$B$43,$B$55,$B$67,$B$79)</f>
        <v>106.291242</v>
      </c>
      <c r="F55" s="28">
        <f>MAX($B$31,$B$43,$B$55,$B$67,$B$79)</f>
        <v>150.922</v>
      </c>
      <c r="G55" s="28">
        <f>MIN($C$31,$C$43,$C$55,$C$67,$C$79)</f>
        <v>230.01925299999999</v>
      </c>
      <c r="H55" s="28">
        <f>MAX($C$31,$C$43,$C$55,$C$67,$C$79)</f>
        <v>258.46300000000002</v>
      </c>
      <c r="I55" s="10">
        <f t="shared" si="0"/>
        <v>44.630758</v>
      </c>
      <c r="J55" s="10">
        <f t="shared" si="0"/>
        <v>79.097252999999995</v>
      </c>
      <c r="K55" s="10">
        <f t="shared" si="0"/>
        <v>28.44374700000003</v>
      </c>
      <c r="N55" s="10"/>
    </row>
    <row r="56" spans="1:14" x14ac:dyDescent="0.25">
      <c r="A56" s="1">
        <v>43952</v>
      </c>
      <c r="B56" s="10">
        <v>176.62700000000001</v>
      </c>
      <c r="C56" s="10">
        <v>258.952</v>
      </c>
      <c r="E56" s="28">
        <f>MIN($B$32,$B$44,$B$56,$B$68,$B$80)</f>
        <v>109.712137</v>
      </c>
      <c r="F56" s="28">
        <f>MAX($B$32,$B$44,$B$56,$B$68,$B$80)</f>
        <v>176.62700000000001</v>
      </c>
      <c r="G56" s="28">
        <f>MIN($C$32,$C$44,$C$56,$C$68,$C$80)</f>
        <v>220.72221500000001</v>
      </c>
      <c r="H56" s="28">
        <f>MAX($C$32,$C$44,$C$56,$C$68,$C$80)</f>
        <v>258.952</v>
      </c>
      <c r="I56" s="10">
        <f t="shared" si="0"/>
        <v>66.914863000000011</v>
      </c>
      <c r="J56" s="10">
        <f t="shared" si="0"/>
        <v>44.095214999999996</v>
      </c>
      <c r="K56" s="10">
        <f t="shared" si="0"/>
        <v>38.229784999999993</v>
      </c>
      <c r="N56" s="10"/>
    </row>
    <row r="57" spans="1:14" x14ac:dyDescent="0.25">
      <c r="A57" s="1">
        <v>43983</v>
      </c>
      <c r="B57" s="10">
        <v>176.947</v>
      </c>
      <c r="C57" s="10">
        <v>254.47900000000001</v>
      </c>
      <c r="E57" s="28">
        <f>MIN($B$33,$B$45,$B$57,$B$69,$B$81)</f>
        <v>111.329024</v>
      </c>
      <c r="F57" s="28">
        <f>MAX($B$33,$B$45,$B$57,$B$69,$B$81)</f>
        <v>176.947</v>
      </c>
      <c r="G57" s="28">
        <f>MIN($C$33,$C$45,$C$57,$C$69,$C$81)</f>
        <v>221.01629</v>
      </c>
      <c r="H57" s="28">
        <f>MAX($C$33,$C$45,$C$57,$C$69,$C$81)</f>
        <v>254.47900000000001</v>
      </c>
      <c r="I57" s="10">
        <f t="shared" si="0"/>
        <v>65.617975999999999</v>
      </c>
      <c r="J57" s="10">
        <f t="shared" si="0"/>
        <v>44.069289999999995</v>
      </c>
      <c r="K57" s="10">
        <f t="shared" si="0"/>
        <v>33.462710000000015</v>
      </c>
      <c r="N57" s="10"/>
    </row>
    <row r="58" spans="1:14" x14ac:dyDescent="0.25">
      <c r="A58" s="1">
        <v>44013</v>
      </c>
      <c r="B58" s="10">
        <v>178.8</v>
      </c>
      <c r="C58" s="10">
        <v>250.36</v>
      </c>
      <c r="E58" s="28">
        <f>MIN($B$34,$B$46,$B$58,$B$70,$B$82)</f>
        <v>112.59147400000001</v>
      </c>
      <c r="F58" s="28">
        <f>MAX($B$34,$B$46,$B$58,$B$70,$B$82)</f>
        <v>178.8</v>
      </c>
      <c r="G58" s="28">
        <f>MIN($C$34,$C$46,$C$58,$C$70,$C$82)</f>
        <v>225.133026</v>
      </c>
      <c r="H58" s="28">
        <f>MAX($C$34,$C$46,$C$58,$C$70,$C$82)</f>
        <v>250.36</v>
      </c>
      <c r="I58" s="10">
        <f t="shared" si="0"/>
        <v>66.208526000000006</v>
      </c>
      <c r="J58" s="10">
        <f t="shared" si="0"/>
        <v>46.33302599999999</v>
      </c>
      <c r="K58" s="10">
        <f t="shared" si="0"/>
        <v>25.226974000000013</v>
      </c>
      <c r="N58" s="10"/>
    </row>
    <row r="59" spans="1:14" x14ac:dyDescent="0.25">
      <c r="A59" s="1">
        <v>44044</v>
      </c>
      <c r="B59" s="10">
        <v>179.76300000000001</v>
      </c>
      <c r="C59" s="10">
        <v>237.53399999999999</v>
      </c>
      <c r="E59" s="28">
        <f>MIN($B$35,$B$47,$B$59,$B$71,$B$83)</f>
        <v>113.121844</v>
      </c>
      <c r="F59" s="28">
        <f>MAX($B$35,$B$47,$B$59,$B$71,$B$83)</f>
        <v>179.76300000000001</v>
      </c>
      <c r="G59" s="28">
        <f>MIN($C$35,$C$47,$C$59,$C$71,$C$83)</f>
        <v>215.59122500000001</v>
      </c>
      <c r="H59" s="28">
        <f>MAX($C$35,$C$47,$C$59,$C$71,$C$83)</f>
        <v>237.53399999999999</v>
      </c>
      <c r="I59" s="10">
        <f t="shared" si="0"/>
        <v>66.641156000000009</v>
      </c>
      <c r="J59" s="10">
        <f t="shared" si="0"/>
        <v>35.828225000000003</v>
      </c>
      <c r="K59" s="10">
        <f t="shared" si="0"/>
        <v>21.942774999999983</v>
      </c>
      <c r="N59" s="10"/>
    </row>
    <row r="60" spans="1:14" x14ac:dyDescent="0.25">
      <c r="A60" s="1">
        <v>44075</v>
      </c>
      <c r="B60" s="10">
        <v>172.50200000000001</v>
      </c>
      <c r="C60" s="10">
        <v>227.578</v>
      </c>
      <c r="E60" s="28">
        <f>MIN($B$36,$B$48,$B$60,$B$72,$B$84)</f>
        <v>110.53083700000001</v>
      </c>
      <c r="F60" s="28">
        <f>MAX($B$36,$B$48,$B$60,$B$72,$B$84)</f>
        <v>172.50200000000001</v>
      </c>
      <c r="G60" s="28">
        <f>MIN($C$36,$C$48,$C$60,$C$72,$C$84)</f>
        <v>209.51571100000001</v>
      </c>
      <c r="H60" s="28">
        <f>MAX($C$36,$C$48,$C$60,$C$72,$C$84)</f>
        <v>239.97</v>
      </c>
      <c r="I60" s="10">
        <f t="shared" ref="I60:K91" si="1">F60-E60</f>
        <v>61.971163000000004</v>
      </c>
      <c r="J60" s="10">
        <f t="shared" si="1"/>
        <v>37.013711000000001</v>
      </c>
      <c r="K60" s="10">
        <f t="shared" si="1"/>
        <v>30.454288999999989</v>
      </c>
      <c r="N60" s="10"/>
    </row>
    <row r="61" spans="1:14" x14ac:dyDescent="0.25">
      <c r="A61" s="1">
        <v>44105</v>
      </c>
      <c r="B61" s="10">
        <v>156.23500000000001</v>
      </c>
      <c r="C61" s="10">
        <v>227.61586700000001</v>
      </c>
      <c r="E61" s="28">
        <f>MIN($B$37,$B$49,$B$61,$B$73,$B$85)</f>
        <v>110.49194900000001</v>
      </c>
      <c r="F61" s="28">
        <f>MAX($B$37,$B$49,$B$61,$B$73,$B$85)</f>
        <v>156.23500000000001</v>
      </c>
      <c r="G61" s="28">
        <f>MIN($C$37,$C$49,$C$61,$C$73,$C$85)</f>
        <v>210.44437199999999</v>
      </c>
      <c r="H61" s="28">
        <f>MAX($C$37,$C$49,$C$61,$C$73,$C$85)</f>
        <v>232.672</v>
      </c>
      <c r="I61" s="10">
        <f t="shared" si="1"/>
        <v>45.743051000000008</v>
      </c>
      <c r="J61" s="10">
        <f t="shared" si="1"/>
        <v>54.209371999999973</v>
      </c>
      <c r="K61" s="10">
        <f t="shared" si="1"/>
        <v>22.22762800000001</v>
      </c>
      <c r="N61" s="10"/>
    </row>
    <row r="62" spans="1:14" x14ac:dyDescent="0.25">
      <c r="A62" s="1">
        <v>44136</v>
      </c>
      <c r="B62" s="10">
        <v>157.20500000000001</v>
      </c>
      <c r="C62" s="10">
        <v>241.22969699999999</v>
      </c>
      <c r="E62" s="28">
        <f>MIN($B$38,$B$50,$B$62,$B$74,$B$86)</f>
        <v>120.60104200000001</v>
      </c>
      <c r="F62" s="28">
        <f>MAX($B$38,$B$50,$B$62,$B$74,$B$86)</f>
        <v>157.20500000000001</v>
      </c>
      <c r="G62" s="28">
        <f>MIN($C$38,$C$50,$C$62,$C$74,$C$86)</f>
        <v>220.59760700000001</v>
      </c>
      <c r="H62" s="28">
        <f>MAX($C$38,$C$50,$C$62,$C$74,$C$86)</f>
        <v>241.22969699999999</v>
      </c>
      <c r="I62" s="10">
        <f t="shared" si="1"/>
        <v>36.603958000000006</v>
      </c>
      <c r="J62" s="10">
        <f t="shared" si="1"/>
        <v>63.392606999999998</v>
      </c>
      <c r="K62" s="10">
        <f t="shared" si="1"/>
        <v>20.632089999999977</v>
      </c>
      <c r="N62" s="10"/>
    </row>
    <row r="63" spans="1:14" x14ac:dyDescent="0.25">
      <c r="A63" s="1">
        <v>44166</v>
      </c>
      <c r="B63" s="10">
        <v>161.18799999999999</v>
      </c>
      <c r="C63" s="10">
        <v>243.39474899999999</v>
      </c>
      <c r="E63" s="28">
        <f>MIN($B$39,$B$51,$B$63,$B$75,$B$87)</f>
        <v>118.89921</v>
      </c>
      <c r="F63" s="28">
        <f>MAX($B$39,$B$51,$B$63,$B$75,$B$87)</f>
        <v>161.18799999999999</v>
      </c>
      <c r="G63" s="28">
        <f>MIN($C$39,$C$51,$C$63,$C$75,$C$87)</f>
        <v>224.41015400000001</v>
      </c>
      <c r="H63" s="28">
        <f>MAX($C$39,$C$51,$C$63,$C$75,$C$87)</f>
        <v>254.1</v>
      </c>
      <c r="I63" s="10">
        <f t="shared" si="1"/>
        <v>42.288789999999992</v>
      </c>
      <c r="J63" s="10">
        <f t="shared" si="1"/>
        <v>63.222154000000018</v>
      </c>
      <c r="K63" s="10">
        <f t="shared" si="1"/>
        <v>29.689845999999989</v>
      </c>
      <c r="N63" s="10"/>
    </row>
    <row r="64" spans="1:14" x14ac:dyDescent="0.25">
      <c r="A64" s="1">
        <v>44197</v>
      </c>
      <c r="B64" s="10">
        <v>164.05760799999999</v>
      </c>
      <c r="C64" s="10">
        <v>255.361605</v>
      </c>
      <c r="E64" s="28">
        <f>MIN($B$28,$B$40,$B$52,$B$64,$B$76)</f>
        <v>125.281997</v>
      </c>
      <c r="F64" s="28">
        <f>MAX($B$28,$B$40,$B$52,$B$64,$B$76)</f>
        <v>164.05760799999999</v>
      </c>
      <c r="G64" s="28">
        <f>MIN($C$28,$C$40,$C$52,$C$64,$C$76)</f>
        <v>248.887</v>
      </c>
      <c r="H64" s="28">
        <f>MAX($C$28,$C$40,$C$52,$C$64,$C$76)</f>
        <v>265.71100000000001</v>
      </c>
      <c r="I64" s="10">
        <f t="shared" si="1"/>
        <v>38.775610999999984</v>
      </c>
      <c r="J64" s="10">
        <f t="shared" si="1"/>
        <v>84.829392000000013</v>
      </c>
      <c r="K64" s="10">
        <f t="shared" si="1"/>
        <v>16.824000000000012</v>
      </c>
      <c r="N64" s="10"/>
    </row>
    <row r="65" spans="1:14" x14ac:dyDescent="0.25">
      <c r="A65" s="1">
        <v>44228</v>
      </c>
      <c r="B65" s="10">
        <v>144.01243700000001</v>
      </c>
      <c r="C65" s="10">
        <v>241.27302900000001</v>
      </c>
      <c r="E65" s="28">
        <f>MIN($B$29,$B$41,$B$53,$B$65,$B$77)</f>
        <v>120.609776</v>
      </c>
      <c r="F65" s="28">
        <f>MAX($B$29,$B$41,$B$53,$B$65,$B$77)</f>
        <v>144.01243700000001</v>
      </c>
      <c r="G65" s="28">
        <f>MIN($C$29,$C$41,$C$53,$C$65,$C$77)</f>
        <v>241.27302900000001</v>
      </c>
      <c r="H65" s="28">
        <f>MAX($C$29,$C$41,$C$53,$C$65,$C$77)</f>
        <v>253.249</v>
      </c>
      <c r="I65" s="10">
        <f t="shared" si="1"/>
        <v>23.402661000000009</v>
      </c>
      <c r="J65" s="10">
        <f t="shared" si="1"/>
        <v>97.260592000000003</v>
      </c>
      <c r="K65" s="10">
        <f t="shared" si="1"/>
        <v>11.975970999999987</v>
      </c>
      <c r="N65" s="10"/>
    </row>
    <row r="66" spans="1:14" x14ac:dyDescent="0.25">
      <c r="A66" s="1">
        <v>44256</v>
      </c>
      <c r="B66" s="10">
        <v>146.07853600000001</v>
      </c>
      <c r="C66" s="10">
        <v>237.84609399999999</v>
      </c>
      <c r="E66" s="28">
        <f>MIN($B$30,$B$42,$B$54,$B$66,$B$78)</f>
        <v>114.65761500000001</v>
      </c>
      <c r="F66" s="28">
        <f>MAX($B$30,$B$42,$B$54,$B$66,$B$78)</f>
        <v>146.07853600000001</v>
      </c>
      <c r="G66" s="28">
        <f>MIN($C$30,$C$42,$C$54,$C$66,$C$78)</f>
        <v>236.55500000000001</v>
      </c>
      <c r="H66" s="28">
        <f>MAX($C$30,$C$42,$C$54,$C$66,$C$78)</f>
        <v>261.82299999999998</v>
      </c>
      <c r="I66" s="10">
        <f t="shared" si="1"/>
        <v>31.420921000000007</v>
      </c>
      <c r="J66" s="10">
        <f t="shared" si="1"/>
        <v>90.476463999999993</v>
      </c>
      <c r="K66" s="10">
        <f t="shared" si="1"/>
        <v>25.267999999999972</v>
      </c>
      <c r="N66" s="10"/>
    </row>
    <row r="67" spans="1:14" x14ac:dyDescent="0.25">
      <c r="A67" s="1">
        <v>44287</v>
      </c>
      <c r="B67" s="10">
        <v>137.21829700000001</v>
      </c>
      <c r="C67" s="10">
        <v>238.62245100000001</v>
      </c>
      <c r="E67" s="28">
        <f>MIN($B$31,$B$43,$B$55,$B$67,$B$79)</f>
        <v>106.291242</v>
      </c>
      <c r="F67" s="28">
        <f>MAX($B$31,$B$43,$B$55,$B$67,$B$79)</f>
        <v>150.922</v>
      </c>
      <c r="G67" s="28">
        <f>MIN($C$31,$C$43,$C$55,$C$67,$C$79)</f>
        <v>230.01925299999999</v>
      </c>
      <c r="H67" s="28">
        <f>MAX($C$31,$C$43,$C$55,$C$67,$C$79)</f>
        <v>258.46300000000002</v>
      </c>
      <c r="I67" s="10">
        <f t="shared" si="1"/>
        <v>44.630758</v>
      </c>
      <c r="J67" s="10">
        <f t="shared" si="1"/>
        <v>79.097252999999995</v>
      </c>
      <c r="K67" s="10">
        <f t="shared" si="1"/>
        <v>28.44374700000003</v>
      </c>
      <c r="N67" s="10"/>
    </row>
    <row r="68" spans="1:14" x14ac:dyDescent="0.25">
      <c r="A68" s="1">
        <v>44317</v>
      </c>
      <c r="B68" s="10">
        <v>139.59954400000001</v>
      </c>
      <c r="C68" s="10">
        <v>240.175715</v>
      </c>
      <c r="E68" s="28">
        <f>MIN($B$32,$B$44,$B$56,$B$68,$B$80)</f>
        <v>109.712137</v>
      </c>
      <c r="F68" s="28">
        <f>MAX($B$32,$B$44,$B$56,$B$68,$B$80)</f>
        <v>176.62700000000001</v>
      </c>
      <c r="G68" s="28">
        <f>MIN($C$32,$C$44,$C$56,$C$68,$C$80)</f>
        <v>220.72221500000001</v>
      </c>
      <c r="H68" s="28">
        <f>MAX($C$32,$C$44,$C$56,$C$68,$C$80)</f>
        <v>258.952</v>
      </c>
      <c r="I68" s="10">
        <f t="shared" si="1"/>
        <v>66.914863000000011</v>
      </c>
      <c r="J68" s="10">
        <f t="shared" si="1"/>
        <v>44.095214999999996</v>
      </c>
      <c r="K68" s="10">
        <f t="shared" si="1"/>
        <v>38.229784999999993</v>
      </c>
      <c r="N68" s="10"/>
    </row>
    <row r="69" spans="1:14" x14ac:dyDescent="0.25">
      <c r="A69" s="1">
        <v>44348</v>
      </c>
      <c r="B69" s="10">
        <v>140.132555</v>
      </c>
      <c r="C69" s="10">
        <v>237.28622200000001</v>
      </c>
      <c r="E69" s="28">
        <f>MIN($B$33,$B$45,$B$57,$B$69,$B$81)</f>
        <v>111.329024</v>
      </c>
      <c r="F69" s="28">
        <f>MAX($B$33,$B$45,$B$57,$B$69,$B$81)</f>
        <v>176.947</v>
      </c>
      <c r="G69" s="28">
        <f>MIN($C$33,$C$45,$C$57,$C$69,$C$81)</f>
        <v>221.01629</v>
      </c>
      <c r="H69" s="28">
        <f>MAX($C$33,$C$45,$C$57,$C$69,$C$81)</f>
        <v>254.47900000000001</v>
      </c>
      <c r="I69" s="10">
        <f t="shared" si="1"/>
        <v>65.617975999999999</v>
      </c>
      <c r="J69" s="10">
        <f t="shared" si="1"/>
        <v>44.069289999999995</v>
      </c>
      <c r="K69" s="10">
        <f t="shared" si="1"/>
        <v>33.462710000000015</v>
      </c>
      <c r="N69" s="10"/>
    </row>
    <row r="70" spans="1:14" x14ac:dyDescent="0.25">
      <c r="A70" s="1">
        <v>44378</v>
      </c>
      <c r="B70" s="10">
        <v>142.13915600000001</v>
      </c>
      <c r="C70" s="10">
        <v>230.76469800000001</v>
      </c>
      <c r="E70" s="28">
        <f>MIN($B$34,$B$46,$B$58,$B$70,$B$82)</f>
        <v>112.59147400000001</v>
      </c>
      <c r="F70" s="28">
        <f>MAX($B$34,$B$46,$B$58,$B$70,$B$82)</f>
        <v>178.8</v>
      </c>
      <c r="G70" s="28">
        <f>MIN($C$34,$C$46,$C$58,$C$70,$C$82)</f>
        <v>225.133026</v>
      </c>
      <c r="H70" s="28">
        <f>MAX($C$34,$C$46,$C$58,$C$70,$C$82)</f>
        <v>250.36</v>
      </c>
      <c r="I70" s="10">
        <f t="shared" si="1"/>
        <v>66.208526000000006</v>
      </c>
      <c r="J70" s="10">
        <f t="shared" si="1"/>
        <v>46.33302599999999</v>
      </c>
      <c r="K70" s="10">
        <f t="shared" si="1"/>
        <v>25.226974000000013</v>
      </c>
      <c r="N70" s="10"/>
    </row>
    <row r="71" spans="1:14" x14ac:dyDescent="0.25">
      <c r="A71" s="1">
        <v>44409</v>
      </c>
      <c r="B71" s="10">
        <v>137.625441</v>
      </c>
      <c r="C71" s="10">
        <v>225.55103199999999</v>
      </c>
      <c r="E71" s="28">
        <f>MIN($B$35,$B$47,$B$59,$B$71,$B$83)</f>
        <v>113.121844</v>
      </c>
      <c r="F71" s="28">
        <f>MAX($B$35,$B$47,$B$59,$B$71,$B$83)</f>
        <v>179.76300000000001</v>
      </c>
      <c r="G71" s="28">
        <f>MIN($C$35,$C$47,$C$59,$C$71,$C$83)</f>
        <v>215.59122500000001</v>
      </c>
      <c r="H71" s="28">
        <f>MAX($C$35,$C$47,$C$59,$C$71,$C$83)</f>
        <v>237.53399999999999</v>
      </c>
      <c r="I71" s="10">
        <f t="shared" si="1"/>
        <v>66.641156000000009</v>
      </c>
      <c r="J71" s="10">
        <f t="shared" si="1"/>
        <v>35.828225000000003</v>
      </c>
      <c r="K71" s="10">
        <f t="shared" si="1"/>
        <v>21.942774999999983</v>
      </c>
      <c r="N71" s="10"/>
    </row>
    <row r="72" spans="1:14" x14ac:dyDescent="0.25">
      <c r="A72" s="1">
        <v>44440</v>
      </c>
      <c r="B72" s="10">
        <v>132.095395</v>
      </c>
      <c r="C72" s="10">
        <v>227.04755800000001</v>
      </c>
      <c r="E72" s="28">
        <f>MIN($B$36,$B$48,$B$60,$B$72,$B$84)</f>
        <v>110.53083700000001</v>
      </c>
      <c r="F72" s="28">
        <f>MAX($B$36,$B$48,$B$60,$B$72,$B$84)</f>
        <v>172.50200000000001</v>
      </c>
      <c r="G72" s="28">
        <f>MIN($C$36,$C$48,$C$60,$C$72,$C$84)</f>
        <v>209.51571100000001</v>
      </c>
      <c r="H72" s="28">
        <f>MAX($C$36,$C$48,$C$60,$C$72,$C$84)</f>
        <v>239.97</v>
      </c>
      <c r="I72" s="10">
        <f t="shared" si="1"/>
        <v>61.971163000000004</v>
      </c>
      <c r="J72" s="10">
        <f t="shared" si="1"/>
        <v>37.013711000000001</v>
      </c>
      <c r="K72" s="10">
        <f t="shared" si="1"/>
        <v>30.454288999999989</v>
      </c>
      <c r="N72" s="10"/>
    </row>
    <row r="73" spans="1:14" x14ac:dyDescent="0.25">
      <c r="A73" s="1">
        <v>44470</v>
      </c>
      <c r="B73" s="10">
        <v>132.81144399999999</v>
      </c>
      <c r="C73" s="10">
        <v>216.69639000000001</v>
      </c>
      <c r="E73" s="28">
        <f>MIN($B$37,$B$49,$B$61,$B$73,$B$85)</f>
        <v>110.49194900000001</v>
      </c>
      <c r="F73" s="28">
        <f>MAX($B$37,$B$49,$B$61,$B$73,$B$85)</f>
        <v>156.23500000000001</v>
      </c>
      <c r="G73" s="28">
        <f>MIN($C$37,$C$49,$C$61,$C$73,$C$85)</f>
        <v>210.44437199999999</v>
      </c>
      <c r="H73" s="28">
        <f>MAX($C$37,$C$49,$C$61,$C$73,$C$85)</f>
        <v>232.672</v>
      </c>
      <c r="I73" s="10">
        <f t="shared" si="1"/>
        <v>45.743051000000008</v>
      </c>
      <c r="J73" s="10">
        <f t="shared" si="1"/>
        <v>54.209371999999973</v>
      </c>
      <c r="K73" s="10">
        <f t="shared" si="1"/>
        <v>22.22762800000001</v>
      </c>
      <c r="N73" s="10"/>
    </row>
    <row r="74" spans="1:14" x14ac:dyDescent="0.25">
      <c r="A74" s="1">
        <v>44501</v>
      </c>
      <c r="B74" s="10">
        <v>131.69239400000001</v>
      </c>
      <c r="C74" s="10">
        <v>220.59760700000001</v>
      </c>
      <c r="E74" s="28">
        <f>MIN($B$38,$B$50,$B$62,$B$74,$B$86)</f>
        <v>120.60104200000001</v>
      </c>
      <c r="F74" s="28">
        <f>MAX($B$38,$B$50,$B$62,$B$74,$B$86)</f>
        <v>157.20500000000001</v>
      </c>
      <c r="G74" s="28">
        <f>MIN($C$38,$C$50,$C$62,$C$74,$C$86)</f>
        <v>220.59760700000001</v>
      </c>
      <c r="H74" s="28">
        <f>MAX($C$38,$C$50,$C$62,$C$74,$C$86)</f>
        <v>241.22969699999999</v>
      </c>
      <c r="I74" s="10">
        <f t="shared" si="1"/>
        <v>36.603958000000006</v>
      </c>
      <c r="J74" s="10">
        <f t="shared" si="1"/>
        <v>63.392606999999998</v>
      </c>
      <c r="K74" s="10">
        <f t="shared" si="1"/>
        <v>20.632089999999977</v>
      </c>
      <c r="N74" s="10"/>
    </row>
    <row r="75" spans="1:14" x14ac:dyDescent="0.25">
      <c r="A75" s="1">
        <v>44531</v>
      </c>
      <c r="B75" s="10">
        <v>130.03906000000001</v>
      </c>
      <c r="C75" s="10">
        <v>232.177537</v>
      </c>
      <c r="E75" s="28">
        <f>MIN($B$39,$B$51,$B$63,$B$75,$B$87)</f>
        <v>118.89921</v>
      </c>
      <c r="F75" s="28">
        <f>MAX($B$39,$B$51,$B$63,$B$75,$B$87)</f>
        <v>161.18799999999999</v>
      </c>
      <c r="G75" s="28">
        <f>MIN($C$39,$C$51,$C$63,$C$75,$C$87)</f>
        <v>224.41015400000001</v>
      </c>
      <c r="H75" s="28">
        <f>MAX($C$39,$C$51,$C$63,$C$75,$C$87)</f>
        <v>254.1</v>
      </c>
      <c r="I75" s="10">
        <f t="shared" si="1"/>
        <v>42.288789999999992</v>
      </c>
      <c r="J75" s="10">
        <f t="shared" si="1"/>
        <v>63.222154000000018</v>
      </c>
      <c r="K75" s="10">
        <f t="shared" si="1"/>
        <v>29.689845999999989</v>
      </c>
      <c r="N75" s="10"/>
    </row>
    <row r="76" spans="1:14" x14ac:dyDescent="0.25">
      <c r="A76" s="1">
        <v>44562</v>
      </c>
      <c r="B76" s="10">
        <v>125.281997</v>
      </c>
      <c r="C76" s="10">
        <v>251.78143700000001</v>
      </c>
      <c r="E76" s="28">
        <f>MIN($B$28,$B$40,$B$52,$B$64,$B$76)</f>
        <v>125.281997</v>
      </c>
      <c r="F76" s="28">
        <f>MAX($B$28,$B$40,$B$52,$B$64,$B$76)</f>
        <v>164.05760799999999</v>
      </c>
      <c r="G76" s="28">
        <f>MIN($C$28,$C$40,$C$52,$C$64,$C$76)</f>
        <v>248.887</v>
      </c>
      <c r="H76" s="28">
        <f>MAX($C$28,$C$40,$C$52,$C$64,$C$76)</f>
        <v>265.71100000000001</v>
      </c>
      <c r="I76" s="10">
        <f t="shared" si="1"/>
        <v>38.775610999999984</v>
      </c>
      <c r="J76" s="10">
        <f t="shared" si="1"/>
        <v>84.829392000000013</v>
      </c>
      <c r="K76" s="10">
        <f t="shared" si="1"/>
        <v>16.824000000000012</v>
      </c>
      <c r="N76" s="10"/>
    </row>
    <row r="77" spans="1:14" x14ac:dyDescent="0.25">
      <c r="A77" s="1">
        <v>44593</v>
      </c>
      <c r="B77" s="10">
        <v>120.609776</v>
      </c>
      <c r="C77" s="10">
        <v>250.26103599999999</v>
      </c>
      <c r="E77" s="28">
        <f>MIN($B$29,$B$41,$B$53,$B$65,$B$77)</f>
        <v>120.609776</v>
      </c>
      <c r="F77" s="28">
        <f>MAX($B$29,$B$41,$B$53,$B$65,$B$77)</f>
        <v>144.01243700000001</v>
      </c>
      <c r="G77" s="28">
        <f>MIN($C$29,$C$41,$C$53,$C$65,$C$77)</f>
        <v>241.27302900000001</v>
      </c>
      <c r="H77" s="28">
        <f>MAX($C$29,$C$41,$C$53,$C$65,$C$77)</f>
        <v>253.249</v>
      </c>
      <c r="I77" s="10">
        <f t="shared" si="1"/>
        <v>23.402661000000009</v>
      </c>
      <c r="J77" s="10">
        <f t="shared" si="1"/>
        <v>97.260592000000003</v>
      </c>
      <c r="K77" s="10">
        <f t="shared" si="1"/>
        <v>11.975970999999987</v>
      </c>
      <c r="N77" s="10"/>
    </row>
    <row r="78" spans="1:14" x14ac:dyDescent="0.25">
      <c r="A78" s="1">
        <v>44621</v>
      </c>
      <c r="B78" s="10">
        <v>114.65761500000001</v>
      </c>
      <c r="C78" s="10">
        <v>238.50202100000001</v>
      </c>
      <c r="E78" s="28">
        <f>MIN($B$30,$B$42,$B$54,$B$66,$B$78)</f>
        <v>114.65761500000001</v>
      </c>
      <c r="F78" s="28">
        <f>MAX($B$30,$B$42,$B$54,$B$66,$B$78)</f>
        <v>146.07853600000001</v>
      </c>
      <c r="G78" s="28">
        <f>MIN($C$30,$C$42,$C$54,$C$66,$C$78)</f>
        <v>236.55500000000001</v>
      </c>
      <c r="H78" s="28">
        <f>MAX($C$30,$C$42,$C$54,$C$66,$C$78)</f>
        <v>261.82299999999998</v>
      </c>
      <c r="I78" s="10">
        <f t="shared" si="1"/>
        <v>31.420921000000007</v>
      </c>
      <c r="J78" s="10">
        <f t="shared" si="1"/>
        <v>90.476463999999993</v>
      </c>
      <c r="K78" s="10">
        <f t="shared" si="1"/>
        <v>25.267999999999972</v>
      </c>
      <c r="N78" s="10"/>
    </row>
    <row r="79" spans="1:14" x14ac:dyDescent="0.25">
      <c r="A79" s="1">
        <v>44652</v>
      </c>
      <c r="B79" s="10">
        <v>106.291242</v>
      </c>
      <c r="C79" s="10">
        <v>230.01925299999999</v>
      </c>
      <c r="E79" s="28">
        <f>MIN($B$31,$B$43,$B$55,$B$67,$B$79)</f>
        <v>106.291242</v>
      </c>
      <c r="F79" s="28">
        <f>MAX($B$31,$B$43,$B$55,$B$67,$B$79)</f>
        <v>150.922</v>
      </c>
      <c r="G79" s="28">
        <f>MIN($C$31,$C$43,$C$55,$C$67,$C$79)</f>
        <v>230.01925299999999</v>
      </c>
      <c r="H79" s="28">
        <f>MAX($C$31,$C$43,$C$55,$C$67,$C$79)</f>
        <v>258.46300000000002</v>
      </c>
      <c r="I79" s="10">
        <f t="shared" si="1"/>
        <v>44.630758</v>
      </c>
      <c r="J79" s="10">
        <f t="shared" si="1"/>
        <v>79.097252999999995</v>
      </c>
      <c r="K79" s="10">
        <f t="shared" si="1"/>
        <v>28.44374700000003</v>
      </c>
      <c r="N79" s="10"/>
    </row>
    <row r="80" spans="1:14" x14ac:dyDescent="0.25">
      <c r="A80" s="1">
        <v>44682</v>
      </c>
      <c r="B80" s="10">
        <v>109.712137</v>
      </c>
      <c r="C80" s="10">
        <v>220.72221500000001</v>
      </c>
      <c r="E80" s="28">
        <f>MIN($B$32,$B$44,$B$56,$B$68,$B$80)</f>
        <v>109.712137</v>
      </c>
      <c r="F80" s="28">
        <f>MAX($B$32,$B$44,$B$56,$B$68,$B$80)</f>
        <v>176.62700000000001</v>
      </c>
      <c r="G80" s="28">
        <f>MIN($C$32,$C$44,$C$56,$C$68,$C$80)</f>
        <v>220.72221500000001</v>
      </c>
      <c r="H80" s="28">
        <f>MAX($C$32,$C$44,$C$56,$C$68,$C$80)</f>
        <v>258.952</v>
      </c>
      <c r="I80" s="10">
        <f t="shared" si="1"/>
        <v>66.914863000000011</v>
      </c>
      <c r="J80" s="10">
        <f t="shared" si="1"/>
        <v>44.095214999999996</v>
      </c>
      <c r="K80" s="10">
        <f t="shared" si="1"/>
        <v>38.229784999999993</v>
      </c>
      <c r="N80" s="10"/>
    </row>
    <row r="81" spans="1:14" x14ac:dyDescent="0.25">
      <c r="A81" s="1">
        <v>44713</v>
      </c>
      <c r="B81" s="10">
        <v>111.329024</v>
      </c>
      <c r="C81" s="10">
        <v>221.01629</v>
      </c>
      <c r="E81" s="28">
        <f>MIN($B$33,$B$45,$B$57,$B$69,$B$81)</f>
        <v>111.329024</v>
      </c>
      <c r="F81" s="28">
        <f>MAX($B$33,$B$45,$B$57,$B$69,$B$81)</f>
        <v>176.947</v>
      </c>
      <c r="G81" s="28">
        <f>MIN($C$33,$C$45,$C$57,$C$69,$C$81)</f>
        <v>221.01629</v>
      </c>
      <c r="H81" s="28">
        <f>MAX($C$33,$C$45,$C$57,$C$69,$C$81)</f>
        <v>254.47900000000001</v>
      </c>
      <c r="I81" s="10">
        <f t="shared" si="1"/>
        <v>65.617975999999999</v>
      </c>
      <c r="J81" s="10">
        <f t="shared" si="1"/>
        <v>44.069289999999995</v>
      </c>
      <c r="K81" s="10">
        <f t="shared" si="1"/>
        <v>33.462710000000015</v>
      </c>
      <c r="N81" s="10"/>
    </row>
    <row r="82" spans="1:14" x14ac:dyDescent="0.25">
      <c r="A82" s="1">
        <v>44743</v>
      </c>
      <c r="B82" s="10">
        <v>112.59147400000001</v>
      </c>
      <c r="C82" s="10">
        <v>225.133026</v>
      </c>
      <c r="E82" s="28">
        <f>MIN($B$34,$B$46,$B$58,$B$70,$B$82)</f>
        <v>112.59147400000001</v>
      </c>
      <c r="F82" s="28">
        <f>MAX($B$34,$B$46,$B$58,$B$70,$B$82)</f>
        <v>178.8</v>
      </c>
      <c r="G82" s="28">
        <f>MIN($C$34,$C$46,$C$58,$C$70,$C$82)</f>
        <v>225.133026</v>
      </c>
      <c r="H82" s="28">
        <f>MAX($C$34,$C$46,$C$58,$C$70,$C$82)</f>
        <v>250.36</v>
      </c>
      <c r="I82" s="10">
        <f t="shared" si="1"/>
        <v>66.208526000000006</v>
      </c>
      <c r="J82" s="10">
        <f t="shared" si="1"/>
        <v>46.33302599999999</v>
      </c>
      <c r="K82" s="10">
        <f t="shared" si="1"/>
        <v>25.226974000000013</v>
      </c>
      <c r="N82" s="10"/>
    </row>
    <row r="83" spans="1:14" x14ac:dyDescent="0.25">
      <c r="A83" s="1">
        <v>44774</v>
      </c>
      <c r="B83" s="10">
        <v>113.121844</v>
      </c>
      <c r="C83" s="10">
        <v>215.59122500000001</v>
      </c>
      <c r="E83" s="28">
        <f>MIN($B$35,$B$47,$B$59,$B$71,$B$83)</f>
        <v>113.121844</v>
      </c>
      <c r="F83" s="28">
        <f>MAX($B$35,$B$47,$B$59,$B$71,$B$83)</f>
        <v>179.76300000000001</v>
      </c>
      <c r="G83" s="28">
        <f>MIN($C$35,$C$47,$C$59,$C$71,$C$83)</f>
        <v>215.59122500000001</v>
      </c>
      <c r="H83" s="28">
        <f>MAX($C$35,$C$47,$C$59,$C$71,$C$83)</f>
        <v>237.53399999999999</v>
      </c>
      <c r="I83" s="10">
        <f t="shared" si="1"/>
        <v>66.641156000000009</v>
      </c>
      <c r="J83" s="10">
        <f t="shared" si="1"/>
        <v>35.828225000000003</v>
      </c>
      <c r="K83" s="10">
        <f t="shared" si="1"/>
        <v>21.942774999999983</v>
      </c>
      <c r="N83" s="10"/>
    </row>
    <row r="84" spans="1:14" x14ac:dyDescent="0.25">
      <c r="A84" s="1">
        <v>44805</v>
      </c>
      <c r="B84" s="10">
        <v>110.53083700000001</v>
      </c>
      <c r="C84" s="10">
        <v>209.51571100000001</v>
      </c>
      <c r="E84" s="28">
        <f>MIN($B$36,$B$48,$B$60,$B$72,$B$84)</f>
        <v>110.53083700000001</v>
      </c>
      <c r="F84" s="28">
        <f>MAX($B$36,$B$48,$B$60,$B$72,$B$84)</f>
        <v>172.50200000000001</v>
      </c>
      <c r="G84" s="28">
        <f>MIN($C$36,$C$48,$C$60,$C$72,$C$84)</f>
        <v>209.51571100000001</v>
      </c>
      <c r="H84" s="28">
        <f>MAX($C$36,$C$48,$C$60,$C$72,$C$84)</f>
        <v>239.97</v>
      </c>
      <c r="I84" s="10">
        <f t="shared" si="1"/>
        <v>61.971163000000004</v>
      </c>
      <c r="J84" s="10">
        <f t="shared" si="1"/>
        <v>37.013711000000001</v>
      </c>
      <c r="K84" s="10">
        <f t="shared" si="1"/>
        <v>30.454288999999989</v>
      </c>
      <c r="N84" s="10"/>
    </row>
    <row r="85" spans="1:14" x14ac:dyDescent="0.25">
      <c r="A85" s="1">
        <v>44835</v>
      </c>
      <c r="B85" s="10">
        <v>110.49194900000001</v>
      </c>
      <c r="C85" s="10">
        <v>210.44437199999999</v>
      </c>
      <c r="E85" s="28">
        <f>MIN($B$37,$B$49,$B$61,$B$73,$B$85)</f>
        <v>110.49194900000001</v>
      </c>
      <c r="F85" s="28">
        <f>MAX($B$37,$B$49,$B$61,$B$73,$B$85)</f>
        <v>156.23500000000001</v>
      </c>
      <c r="G85" s="28">
        <f>MIN($C$37,$C$49,$C$61,$C$73,$C$85)</f>
        <v>210.44437199999999</v>
      </c>
      <c r="H85" s="28">
        <f>MAX($C$37,$C$49,$C$61,$C$73,$C$85)</f>
        <v>232.672</v>
      </c>
      <c r="I85" s="10">
        <f t="shared" si="1"/>
        <v>45.743051000000008</v>
      </c>
      <c r="J85" s="10">
        <f t="shared" si="1"/>
        <v>54.209371999999973</v>
      </c>
      <c r="K85" s="10">
        <f t="shared" si="1"/>
        <v>22.22762800000001</v>
      </c>
      <c r="N85" s="10"/>
    </row>
    <row r="86" spans="1:14" x14ac:dyDescent="0.25">
      <c r="A86" s="1">
        <v>44866</v>
      </c>
      <c r="B86" s="10">
        <v>120.60104200000001</v>
      </c>
      <c r="C86" s="10">
        <v>221.35419999999999</v>
      </c>
      <c r="E86" s="28">
        <f>MIN($B$38,$B$50,$B$62,$B$74,$B$86)</f>
        <v>120.60104200000001</v>
      </c>
      <c r="F86" s="28">
        <f>MAX($B$38,$B$50,$B$62,$B$74,$B$86)</f>
        <v>157.20500000000001</v>
      </c>
      <c r="G86" s="28">
        <f>MIN($C$38,$C$50,$C$62,$C$74,$C$86)</f>
        <v>220.59760700000001</v>
      </c>
      <c r="H86" s="28">
        <f>MAX($C$38,$C$50,$C$62,$C$74,$C$86)</f>
        <v>241.22969699999999</v>
      </c>
      <c r="I86" s="10">
        <f t="shared" si="1"/>
        <v>36.603958000000006</v>
      </c>
      <c r="J86" s="10">
        <f t="shared" si="1"/>
        <v>63.392606999999998</v>
      </c>
      <c r="K86" s="10">
        <f t="shared" si="1"/>
        <v>20.632089999999977</v>
      </c>
      <c r="N86" s="10"/>
    </row>
    <row r="87" spans="1:14" x14ac:dyDescent="0.25">
      <c r="A87" s="1">
        <v>44896</v>
      </c>
      <c r="B87" s="10">
        <v>118.89921</v>
      </c>
      <c r="C87" s="10">
        <v>224.41015400000001</v>
      </c>
      <c r="E87" s="28">
        <f>MIN($B$39,$B$51,$B$63,$B$75,$B$87)</f>
        <v>118.89921</v>
      </c>
      <c r="F87" s="28">
        <f>MAX($B$39,$B$51,$B$63,$B$75,$B$87)</f>
        <v>161.18799999999999</v>
      </c>
      <c r="G87" s="28">
        <f>MIN($C$39,$C$51,$C$63,$C$75,$C$87)</f>
        <v>224.41015400000001</v>
      </c>
      <c r="H87" s="28">
        <f>MAX($C$39,$C$51,$C$63,$C$75,$C$87)</f>
        <v>254.1</v>
      </c>
      <c r="I87" s="10">
        <f t="shared" si="1"/>
        <v>42.288789999999992</v>
      </c>
      <c r="J87" s="10">
        <f t="shared" si="1"/>
        <v>63.222154000000018</v>
      </c>
      <c r="K87" s="10">
        <f t="shared" si="1"/>
        <v>29.689845999999989</v>
      </c>
      <c r="N87" s="10"/>
    </row>
    <row r="88" spans="1:14" x14ac:dyDescent="0.25">
      <c r="A88" s="1">
        <v>44927</v>
      </c>
      <c r="B88" s="10">
        <v>123.013195</v>
      </c>
      <c r="C88" s="10">
        <v>239.705725</v>
      </c>
      <c r="E88" s="28">
        <f>MIN($B$28,$B$40,$B$52,$B$64,$B$76)</f>
        <v>125.281997</v>
      </c>
      <c r="F88" s="28">
        <f>MAX($B$28,$B$40,$B$52,$B$64,$B$76)</f>
        <v>164.05760799999999</v>
      </c>
      <c r="G88" s="28">
        <f>MIN($C$28,$C$40,$C$52,$C$64,$C$76)</f>
        <v>248.887</v>
      </c>
      <c r="H88" s="28">
        <f>MAX($C$28,$C$40,$C$52,$C$64,$C$76)</f>
        <v>265.71100000000001</v>
      </c>
      <c r="I88" s="10">
        <f t="shared" si="1"/>
        <v>38.775610999999984</v>
      </c>
      <c r="J88" s="10">
        <f t="shared" si="1"/>
        <v>84.829392000000013</v>
      </c>
      <c r="K88" s="10">
        <f t="shared" si="1"/>
        <v>16.824000000000012</v>
      </c>
      <c r="N88" s="10"/>
    </row>
    <row r="89" spans="1:14" x14ac:dyDescent="0.25">
      <c r="A89" s="1">
        <v>44958</v>
      </c>
      <c r="B89" s="10">
        <v>124.82069199999999</v>
      </c>
      <c r="C89" s="10">
        <v>242.29767200000001</v>
      </c>
      <c r="E89" s="28">
        <f>MIN($B$29,$B$41,$B$53,$B$65,$B$77)</f>
        <v>120.609776</v>
      </c>
      <c r="F89" s="28">
        <f>MAX($B$29,$B$41,$B$53,$B$65,$B$77)</f>
        <v>144.01243700000001</v>
      </c>
      <c r="G89" s="28">
        <f>MIN($C$29,$C$41,$C$53,$C$65,$C$77)</f>
        <v>241.27302900000001</v>
      </c>
      <c r="H89" s="28">
        <f>MAX($C$29,$C$41,$C$53,$C$65,$C$77)</f>
        <v>253.249</v>
      </c>
      <c r="I89" s="10">
        <f t="shared" si="1"/>
        <v>23.402661000000009</v>
      </c>
      <c r="J89" s="10">
        <f t="shared" si="1"/>
        <v>97.260592000000003</v>
      </c>
      <c r="K89" s="10">
        <f t="shared" si="1"/>
        <v>11.975970999999987</v>
      </c>
      <c r="N89" s="10"/>
    </row>
    <row r="90" spans="1:14" x14ac:dyDescent="0.25">
      <c r="A90" s="1">
        <v>44986</v>
      </c>
      <c r="B90" s="10">
        <v>112.291937</v>
      </c>
      <c r="C90" s="10">
        <v>225.332627</v>
      </c>
      <c r="E90" s="28">
        <f>MIN($B$30,$B$42,$B$54,$B$66,$B$78)</f>
        <v>114.65761500000001</v>
      </c>
      <c r="F90" s="28">
        <f>MAX($B$30,$B$42,$B$54,$B$66,$B$78)</f>
        <v>146.07853600000001</v>
      </c>
      <c r="G90" s="28">
        <f>MIN($C$30,$C$42,$C$54,$C$66,$C$78)</f>
        <v>236.55500000000001</v>
      </c>
      <c r="H90" s="28">
        <f>MAX($C$30,$C$42,$C$54,$C$66,$C$78)</f>
        <v>261.82299999999998</v>
      </c>
      <c r="I90" s="10">
        <f t="shared" si="1"/>
        <v>31.420921000000007</v>
      </c>
      <c r="J90" s="10">
        <f t="shared" si="1"/>
        <v>90.476463999999993</v>
      </c>
      <c r="K90" s="10">
        <f t="shared" si="1"/>
        <v>25.267999999999972</v>
      </c>
      <c r="N90" s="10"/>
    </row>
    <row r="91" spans="1:14" x14ac:dyDescent="0.25">
      <c r="A91" s="1">
        <v>45017</v>
      </c>
      <c r="B91" s="10">
        <v>112.061094</v>
      </c>
      <c r="C91" s="10">
        <v>223.59109000000001</v>
      </c>
      <c r="E91" s="28">
        <f>MIN($B$31,$B$43,$B$55,$B$67,$B$79)</f>
        <v>106.291242</v>
      </c>
      <c r="F91" s="28">
        <f>MAX($B$31,$B$43,$B$55,$B$67,$B$79)</f>
        <v>150.922</v>
      </c>
      <c r="G91" s="28">
        <f>MIN($C$31,$C$43,$C$55,$C$67,$C$79)</f>
        <v>230.01925299999999</v>
      </c>
      <c r="H91" s="28">
        <f>MAX($C$31,$C$43,$C$55,$C$67,$C$79)</f>
        <v>258.46300000000002</v>
      </c>
      <c r="I91" s="10">
        <f t="shared" si="1"/>
        <v>44.630758</v>
      </c>
      <c r="J91" s="10">
        <f t="shared" si="1"/>
        <v>79.097252999999995</v>
      </c>
      <c r="K91" s="10">
        <f t="shared" si="1"/>
        <v>28.44374700000003</v>
      </c>
      <c r="N91" s="10"/>
    </row>
    <row r="92" spans="1:14" x14ac:dyDescent="0.25">
      <c r="A92" s="1">
        <v>45047</v>
      </c>
      <c r="B92" s="10">
        <v>113.139951</v>
      </c>
      <c r="C92" s="10">
        <v>222.11295200000001</v>
      </c>
      <c r="E92" s="28">
        <f>MIN($B$32,$B$44,$B$56,$B$68,$B$80)</f>
        <v>109.712137</v>
      </c>
      <c r="F92" s="28">
        <f>MAX($B$32,$B$44,$B$56,$B$68,$B$80)</f>
        <v>176.62700000000001</v>
      </c>
      <c r="G92" s="28">
        <f>MIN($C$32,$C$44,$C$56,$C$68,$C$80)</f>
        <v>220.72221500000001</v>
      </c>
      <c r="H92" s="28">
        <f>MAX($C$32,$C$44,$C$56,$C$68,$C$80)</f>
        <v>258.952</v>
      </c>
      <c r="I92" s="10">
        <f t="shared" ref="I92:K107" si="2">F92-E92</f>
        <v>66.914863000000011</v>
      </c>
      <c r="J92" s="10">
        <f t="shared" si="2"/>
        <v>44.095214999999996</v>
      </c>
      <c r="K92" s="10">
        <f t="shared" si="2"/>
        <v>38.229784999999993</v>
      </c>
      <c r="N92" s="10"/>
    </row>
    <row r="93" spans="1:14" x14ac:dyDescent="0.25">
      <c r="A93" s="1">
        <v>45078</v>
      </c>
      <c r="B93" s="10">
        <v>112.598437</v>
      </c>
      <c r="C93" s="10">
        <v>223.1618</v>
      </c>
      <c r="E93" s="28">
        <f>MIN($B$33,$B$45,$B$57,$B$69,$B$81)</f>
        <v>111.329024</v>
      </c>
      <c r="F93" s="28">
        <f>MAX($B$33,$B$45,$B$57,$B$69,$B$81)</f>
        <v>176.947</v>
      </c>
      <c r="G93" s="28">
        <f>MIN($C$33,$C$45,$C$57,$C$69,$C$81)</f>
        <v>221.01629</v>
      </c>
      <c r="H93" s="28">
        <f>MAX($C$33,$C$45,$C$57,$C$69,$C$81)</f>
        <v>254.47900000000001</v>
      </c>
      <c r="I93" s="10">
        <f t="shared" si="2"/>
        <v>65.617975999999999</v>
      </c>
      <c r="J93" s="10">
        <f t="shared" si="2"/>
        <v>44.069289999999995</v>
      </c>
      <c r="K93" s="10">
        <f t="shared" si="2"/>
        <v>33.462710000000015</v>
      </c>
      <c r="N93" s="10"/>
    </row>
    <row r="94" spans="1:14" x14ac:dyDescent="0.25">
      <c r="A94" s="1">
        <v>45108</v>
      </c>
      <c r="B94" s="10">
        <v>115.447</v>
      </c>
      <c r="C94" s="10">
        <v>216.42</v>
      </c>
      <c r="E94" s="28">
        <f>MIN($B$34,$B$46,$B$58,$B$70,$B$82)</f>
        <v>112.59147400000001</v>
      </c>
      <c r="F94" s="28">
        <f>MAX($B$34,$B$46,$B$58,$B$70,$B$82)</f>
        <v>178.8</v>
      </c>
      <c r="G94" s="28">
        <f>MIN($C$34,$C$46,$C$58,$C$70,$C$82)</f>
        <v>225.133026</v>
      </c>
      <c r="H94" s="28">
        <f>MAX($C$34,$C$46,$C$58,$C$70,$C$82)</f>
        <v>250.36</v>
      </c>
      <c r="I94" s="10">
        <f t="shared" si="2"/>
        <v>66.208526000000006</v>
      </c>
      <c r="J94" s="10">
        <f t="shared" si="2"/>
        <v>46.33302599999999</v>
      </c>
      <c r="K94" s="10">
        <f t="shared" si="2"/>
        <v>25.226974000000013</v>
      </c>
      <c r="N94" s="10"/>
    </row>
    <row r="95" spans="1:14" x14ac:dyDescent="0.25">
      <c r="A95" s="1">
        <v>45139</v>
      </c>
      <c r="B95" s="10">
        <v>118.602</v>
      </c>
      <c r="C95" s="10">
        <v>214.74600000000001</v>
      </c>
      <c r="E95" s="28">
        <f>MIN($B$35,$B$47,$B$59,$B$71,$B$83)</f>
        <v>113.121844</v>
      </c>
      <c r="F95" s="28">
        <f>MAX($B$35,$B$47,$B$59,$B$71,$B$83)</f>
        <v>179.76300000000001</v>
      </c>
      <c r="G95" s="28">
        <f>MIN($C$35,$C$47,$C$59,$C$71,$C$83)</f>
        <v>215.59122500000001</v>
      </c>
      <c r="H95" s="28">
        <f>MAX($C$35,$C$47,$C$59,$C$71,$C$83)</f>
        <v>237.53399999999999</v>
      </c>
      <c r="I95" s="10">
        <f t="shared" si="2"/>
        <v>66.641156000000009</v>
      </c>
      <c r="J95" s="10">
        <f t="shared" si="2"/>
        <v>35.828225000000003</v>
      </c>
      <c r="K95" s="10">
        <f t="shared" si="2"/>
        <v>21.942774999999983</v>
      </c>
      <c r="N95" s="10"/>
    </row>
    <row r="96" spans="1:14" x14ac:dyDescent="0.25">
      <c r="A96" s="1">
        <v>45170</v>
      </c>
      <c r="B96" s="10">
        <v>116.99809999999999</v>
      </c>
      <c r="C96" s="10">
        <v>216.6669</v>
      </c>
      <c r="E96" s="28">
        <f>MIN($B$36,$B$48,$B$60,$B$72,$B$84)</f>
        <v>110.53083700000001</v>
      </c>
      <c r="F96" s="28">
        <f>MAX($B$36,$B$48,$B$60,$B$72,$B$84)</f>
        <v>172.50200000000001</v>
      </c>
      <c r="G96" s="28">
        <f>MIN($C$36,$C$48,$C$60,$C$72,$C$84)</f>
        <v>209.51571100000001</v>
      </c>
      <c r="H96" s="28">
        <f>MAX($C$36,$C$48,$C$60,$C$72,$C$84)</f>
        <v>239.97</v>
      </c>
      <c r="I96" s="10">
        <f t="shared" si="2"/>
        <v>61.971163000000004</v>
      </c>
      <c r="J96" s="10">
        <f t="shared" si="2"/>
        <v>37.013711000000001</v>
      </c>
      <c r="K96" s="10">
        <f t="shared" si="2"/>
        <v>30.454288999999989</v>
      </c>
      <c r="N96" s="10"/>
    </row>
    <row r="97" spans="1:14" x14ac:dyDescent="0.25">
      <c r="A97" s="1">
        <v>45200</v>
      </c>
      <c r="B97" s="10">
        <v>106.02679999999999</v>
      </c>
      <c r="C97" s="10">
        <v>213.905</v>
      </c>
      <c r="E97" s="28">
        <f>MIN($B$37,$B$49,$B$61,$B$73,$B$85)</f>
        <v>110.49194900000001</v>
      </c>
      <c r="F97" s="28">
        <f>MAX($B$37,$B$49,$B$61,$B$73,$B$85)</f>
        <v>156.23500000000001</v>
      </c>
      <c r="G97" s="28">
        <f>MIN($C$37,$C$49,$C$61,$C$73,$C$85)</f>
        <v>210.44437199999999</v>
      </c>
      <c r="H97" s="28">
        <f>MAX($C$37,$C$49,$C$61,$C$73,$C$85)</f>
        <v>232.672</v>
      </c>
      <c r="I97" s="10">
        <f t="shared" si="2"/>
        <v>45.743051000000008</v>
      </c>
      <c r="J97" s="10">
        <f t="shared" si="2"/>
        <v>54.209371999999973</v>
      </c>
      <c r="K97" s="10">
        <f t="shared" si="2"/>
        <v>22.22762800000001</v>
      </c>
      <c r="N97" s="10"/>
    </row>
    <row r="98" spans="1:14" x14ac:dyDescent="0.25">
      <c r="A98" s="1">
        <v>45231</v>
      </c>
      <c r="B98" s="10">
        <v>109.5227</v>
      </c>
      <c r="C98" s="10">
        <v>219.70009999999999</v>
      </c>
      <c r="E98" s="28">
        <f>MIN($B$38,$B$50,$B$62,$B$74,$B$86)</f>
        <v>120.60104200000001</v>
      </c>
      <c r="F98" s="28">
        <f>MAX($B$38,$B$50,$B$62,$B$74,$B$86)</f>
        <v>157.20500000000001</v>
      </c>
      <c r="G98" s="28">
        <f>MIN($C$38,$C$50,$C$62,$C$74,$C$86)</f>
        <v>220.59760700000001</v>
      </c>
      <c r="H98" s="28">
        <f>MAX($C$38,$C$50,$C$62,$C$74,$C$86)</f>
        <v>241.22969699999999</v>
      </c>
      <c r="I98" s="10">
        <f t="shared" si="2"/>
        <v>36.603958000000006</v>
      </c>
      <c r="J98" s="10">
        <f t="shared" si="2"/>
        <v>63.392606999999998</v>
      </c>
      <c r="K98" s="10">
        <f t="shared" si="2"/>
        <v>20.632089999999977</v>
      </c>
      <c r="N98" s="10"/>
    </row>
    <row r="99" spans="1:14" x14ac:dyDescent="0.25">
      <c r="A99" s="1">
        <v>45261</v>
      </c>
      <c r="B99" s="10">
        <v>118.6581</v>
      </c>
      <c r="C99" s="10">
        <v>233.55410000000001</v>
      </c>
      <c r="E99" s="28">
        <f>MIN($B$39,$B$51,$B$63,$B$75,$B$87)</f>
        <v>118.89921</v>
      </c>
      <c r="F99" s="28">
        <f>MAX($B$39,$B$51,$B$63,$B$75,$B$87)</f>
        <v>161.18799999999999</v>
      </c>
      <c r="G99" s="28">
        <f>MIN($C$39,$C$51,$C$63,$C$75,$C$87)</f>
        <v>224.41015400000001</v>
      </c>
      <c r="H99" s="28">
        <f>MAX($C$39,$C$51,$C$63,$C$75,$C$87)</f>
        <v>254.1</v>
      </c>
      <c r="I99" s="10">
        <f t="shared" si="2"/>
        <v>42.288789999999992</v>
      </c>
      <c r="J99" s="10">
        <f t="shared" si="2"/>
        <v>63.222154000000018</v>
      </c>
      <c r="K99" s="10">
        <f t="shared" si="2"/>
        <v>29.689845999999989</v>
      </c>
      <c r="N99" s="10"/>
    </row>
    <row r="100" spans="1:14" x14ac:dyDescent="0.25">
      <c r="A100" s="1">
        <v>45292</v>
      </c>
      <c r="B100" s="10">
        <v>121.8002</v>
      </c>
      <c r="C100" s="10">
        <v>243.3365</v>
      </c>
      <c r="E100" s="28">
        <f>MIN($B$28,$B$40,$B$52,$B$64,$B$76)</f>
        <v>125.281997</v>
      </c>
      <c r="F100" s="28">
        <f>MAX($B$28,$B$40,$B$52,$B$64,$B$76)</f>
        <v>164.05760799999999</v>
      </c>
      <c r="G100" s="28">
        <f>MIN($C$28,$C$40,$C$52,$C$64,$C$76)</f>
        <v>248.887</v>
      </c>
      <c r="H100" s="28">
        <f>MAX($C$28,$C$40,$C$52,$C$64,$C$76)</f>
        <v>265.71100000000001</v>
      </c>
      <c r="I100" s="10">
        <f t="shared" si="2"/>
        <v>38.775610999999984</v>
      </c>
      <c r="J100" s="10">
        <f t="shared" si="2"/>
        <v>84.829392000000013</v>
      </c>
      <c r="K100" s="10">
        <f t="shared" si="2"/>
        <v>16.824000000000012</v>
      </c>
      <c r="N100" s="10"/>
    </row>
    <row r="101" spans="1:14" x14ac:dyDescent="0.25">
      <c r="A101" s="1">
        <v>45323</v>
      </c>
      <c r="B101" s="10">
        <v>114.43429999999999</v>
      </c>
      <c r="C101" s="10">
        <v>241.7046</v>
      </c>
      <c r="E101" s="28">
        <f>MIN($B$29,$B$41,$B$53,$B$65,$B$77)</f>
        <v>120.609776</v>
      </c>
      <c r="F101" s="28">
        <f>MAX($B$29,$B$41,$B$53,$B$65,$B$77)</f>
        <v>144.01243700000001</v>
      </c>
      <c r="G101" s="28">
        <f>MIN($C$29,$C$41,$C$53,$C$65,$C$77)</f>
        <v>241.27302900000001</v>
      </c>
      <c r="H101" s="28">
        <f>MAX($C$29,$C$41,$C$53,$C$65,$C$77)</f>
        <v>253.249</v>
      </c>
      <c r="I101" s="10">
        <f t="shared" si="2"/>
        <v>23.402661000000009</v>
      </c>
      <c r="J101" s="10">
        <f t="shared" si="2"/>
        <v>97.260592000000003</v>
      </c>
      <c r="K101" s="10">
        <f t="shared" si="2"/>
        <v>11.975970999999987</v>
      </c>
      <c r="N101" s="10"/>
    </row>
    <row r="102" spans="1:14" x14ac:dyDescent="0.25">
      <c r="A102" s="1">
        <v>45352</v>
      </c>
      <c r="B102" s="10">
        <v>111.035</v>
      </c>
      <c r="C102" s="10">
        <v>234.75550000000001</v>
      </c>
      <c r="E102" s="28">
        <f>MIN($B$30,$B$42,$B$54,$B$66,$B$78)</f>
        <v>114.65761500000001</v>
      </c>
      <c r="F102" s="28">
        <f>MAX($B$30,$B$42,$B$54,$B$66,$B$78)</f>
        <v>146.07853600000001</v>
      </c>
      <c r="G102" s="28">
        <f>MIN($C$30,$C$42,$C$54,$C$66,$C$78)</f>
        <v>236.55500000000001</v>
      </c>
      <c r="H102" s="28">
        <f>MAX($C$30,$C$42,$C$54,$C$66,$C$78)</f>
        <v>261.82299999999998</v>
      </c>
      <c r="I102" s="10">
        <f t="shared" si="2"/>
        <v>31.420921000000007</v>
      </c>
      <c r="J102" s="10">
        <f t="shared" si="2"/>
        <v>90.476463999999993</v>
      </c>
      <c r="K102" s="10">
        <f t="shared" si="2"/>
        <v>25.267999999999972</v>
      </c>
      <c r="N102" s="10"/>
    </row>
    <row r="103" spans="1:14" x14ac:dyDescent="0.25">
      <c r="A103" s="1">
        <v>45383</v>
      </c>
      <c r="B103" s="10">
        <v>108.3074</v>
      </c>
      <c r="C103" s="10">
        <v>232.39500000000001</v>
      </c>
      <c r="E103" s="28">
        <f>MIN($B$31,$B$43,$B$55,$B$67,$B$79)</f>
        <v>106.291242</v>
      </c>
      <c r="F103" s="28">
        <f>MAX($B$31,$B$43,$B$55,$B$67,$B$79)</f>
        <v>150.922</v>
      </c>
      <c r="G103" s="28">
        <f>MIN($C$31,$C$43,$C$55,$C$67,$C$79)</f>
        <v>230.01925299999999</v>
      </c>
      <c r="H103" s="28">
        <f>MAX($C$31,$C$43,$C$55,$C$67,$C$79)</f>
        <v>258.46300000000002</v>
      </c>
      <c r="I103" s="10">
        <f t="shared" si="2"/>
        <v>44.630758</v>
      </c>
      <c r="J103" s="10">
        <f t="shared" si="2"/>
        <v>79.097252999999995</v>
      </c>
      <c r="K103" s="10">
        <f t="shared" si="2"/>
        <v>28.44374700000003</v>
      </c>
      <c r="N103" s="10"/>
    </row>
    <row r="104" spans="1:14" x14ac:dyDescent="0.25">
      <c r="A104" s="1">
        <v>45413</v>
      </c>
      <c r="B104" s="10">
        <v>112.93559999999999</v>
      </c>
      <c r="C104" s="10">
        <v>232.0692</v>
      </c>
      <c r="E104" s="28">
        <f>MIN($B$32,$B$44,$B$56,$B$68,$B$80)</f>
        <v>109.712137</v>
      </c>
      <c r="F104" s="28">
        <f>MAX($B$32,$B$44,$B$56,$B$68,$B$80)</f>
        <v>176.62700000000001</v>
      </c>
      <c r="G104" s="28">
        <f>MIN($C$32,$C$44,$C$56,$C$68,$C$80)</f>
        <v>220.72221500000001</v>
      </c>
      <c r="H104" s="28">
        <f>MAX($C$32,$C$44,$C$56,$C$68,$C$80)</f>
        <v>258.952</v>
      </c>
      <c r="I104" s="10">
        <f t="shared" si="2"/>
        <v>66.914863000000011</v>
      </c>
      <c r="J104" s="10">
        <f t="shared" si="2"/>
        <v>44.095214999999996</v>
      </c>
      <c r="K104" s="10">
        <f t="shared" si="2"/>
        <v>38.229784999999993</v>
      </c>
      <c r="N104" s="10"/>
    </row>
    <row r="105" spans="1:14" x14ac:dyDescent="0.25">
      <c r="A105" s="1">
        <v>45444</v>
      </c>
      <c r="B105" s="10">
        <v>115.47320000000001</v>
      </c>
      <c r="C105" s="10">
        <v>231.97069999999999</v>
      </c>
      <c r="E105" s="28">
        <f>MIN($B$33,$B$45,$B$57,$B$69,$B$81)</f>
        <v>111.329024</v>
      </c>
      <c r="F105" s="28">
        <f>MAX($B$33,$B$45,$B$57,$B$69,$B$81)</f>
        <v>176.947</v>
      </c>
      <c r="G105" s="28">
        <f>MIN($C$33,$C$45,$C$57,$C$69,$C$81)</f>
        <v>221.01629</v>
      </c>
      <c r="H105" s="28">
        <f>MAX($C$33,$C$45,$C$57,$C$69,$C$81)</f>
        <v>254.47900000000001</v>
      </c>
      <c r="I105" s="10">
        <f t="shared" si="2"/>
        <v>65.617975999999999</v>
      </c>
      <c r="J105" s="10">
        <f t="shared" si="2"/>
        <v>44.069289999999995</v>
      </c>
      <c r="K105" s="10">
        <f t="shared" si="2"/>
        <v>33.462710000000015</v>
      </c>
      <c r="N105" s="10"/>
    </row>
    <row r="106" spans="1:14" x14ac:dyDescent="0.25">
      <c r="A106" s="1">
        <v>45474</v>
      </c>
      <c r="B106" s="10">
        <v>119.4457</v>
      </c>
      <c r="C106" s="10">
        <v>227.1225</v>
      </c>
      <c r="E106" s="28">
        <f>MIN($B$34,$B$46,$B$58,$B$70,$B$82)</f>
        <v>112.59147400000001</v>
      </c>
      <c r="F106" s="28">
        <f>MAX($B$34,$B$46,$B$58,$B$70,$B$82)</f>
        <v>178.8</v>
      </c>
      <c r="G106" s="28">
        <f>MIN($C$34,$C$46,$C$58,$C$70,$C$82)</f>
        <v>225.133026</v>
      </c>
      <c r="H106" s="28">
        <f>MAX($C$34,$C$46,$C$58,$C$70,$C$82)</f>
        <v>250.36</v>
      </c>
      <c r="I106" s="10">
        <f t="shared" si="2"/>
        <v>66.208526000000006</v>
      </c>
      <c r="J106" s="10">
        <f t="shared" si="2"/>
        <v>46.33302599999999</v>
      </c>
      <c r="K106" s="10">
        <f t="shared" si="2"/>
        <v>25.226974000000013</v>
      </c>
      <c r="N106" s="10"/>
    </row>
    <row r="107" spans="1:14" x14ac:dyDescent="0.25">
      <c r="A107" s="1">
        <v>45505</v>
      </c>
      <c r="B107" s="10">
        <v>119.4575</v>
      </c>
      <c r="C107" s="10">
        <v>221.97989999999999</v>
      </c>
      <c r="E107" s="28">
        <f>MIN($B$35,$B$47,$B$59,$B$71,$B$83)</f>
        <v>113.121844</v>
      </c>
      <c r="F107" s="28">
        <f>MAX($B$35,$B$47,$B$59,$B$71,$B$83)</f>
        <v>179.76300000000001</v>
      </c>
      <c r="G107" s="28">
        <f>MIN($C$35,$C$47,$C$59,$C$71,$C$83)</f>
        <v>215.59122500000001</v>
      </c>
      <c r="H107" s="28">
        <f>MAX($C$35,$C$47,$C$59,$C$71,$C$83)</f>
        <v>237.53399999999999</v>
      </c>
      <c r="I107" s="10">
        <f t="shared" si="2"/>
        <v>66.641156000000009</v>
      </c>
      <c r="J107" s="10">
        <f t="shared" si="2"/>
        <v>35.828225000000003</v>
      </c>
      <c r="K107" s="10">
        <f t="shared" si="2"/>
        <v>21.942774999999983</v>
      </c>
      <c r="N107" s="10"/>
    </row>
    <row r="108" spans="1:14" x14ac:dyDescent="0.25">
      <c r="A108" s="1">
        <v>45536</v>
      </c>
      <c r="B108" s="10">
        <v>116.4524</v>
      </c>
      <c r="C108" s="10">
        <v>219.7132</v>
      </c>
      <c r="E108" s="28">
        <f>MIN($B$36,$B$48,$B$60,$B$72,$B$84)</f>
        <v>110.53083700000001</v>
      </c>
      <c r="F108" s="28">
        <f>MAX($B$36,$B$48,$B$60,$B$72,$B$84)</f>
        <v>172.50200000000001</v>
      </c>
      <c r="G108" s="28">
        <f>MIN($C$36,$C$48,$C$60,$C$72,$C$84)</f>
        <v>209.51571100000001</v>
      </c>
      <c r="H108" s="28">
        <f>MAX($C$36,$C$48,$C$60,$C$72,$C$84)</f>
        <v>239.97</v>
      </c>
      <c r="I108" s="10">
        <f t="shared" ref="I108:K111" si="3">F108-E108</f>
        <v>61.971163000000004</v>
      </c>
      <c r="J108" s="10">
        <f t="shared" si="3"/>
        <v>37.013711000000001</v>
      </c>
      <c r="K108" s="10">
        <f t="shared" si="3"/>
        <v>30.454288999999989</v>
      </c>
      <c r="N108" s="10"/>
    </row>
    <row r="109" spans="1:14" x14ac:dyDescent="0.25">
      <c r="A109" s="1">
        <v>45566</v>
      </c>
      <c r="B109" s="10">
        <v>104.79900000000001</v>
      </c>
      <c r="C109" s="10">
        <v>212.75280000000001</v>
      </c>
      <c r="E109" s="28">
        <f>MIN($B$37,$B$49,$B$61,$B$73,$B$85)</f>
        <v>110.49194900000001</v>
      </c>
      <c r="F109" s="28">
        <f>MAX($B$37,$B$49,$B$61,$B$73,$B$85)</f>
        <v>156.23500000000001</v>
      </c>
      <c r="G109" s="28">
        <f>MIN($C$37,$C$49,$C$61,$C$73,$C$85)</f>
        <v>210.44437199999999</v>
      </c>
      <c r="H109" s="28">
        <f>MAX($C$37,$C$49,$C$61,$C$73,$C$85)</f>
        <v>232.672</v>
      </c>
      <c r="I109" s="10">
        <f t="shared" si="3"/>
        <v>45.743051000000008</v>
      </c>
      <c r="J109" s="10">
        <f t="shared" si="3"/>
        <v>54.209371999999973</v>
      </c>
      <c r="K109" s="10">
        <f t="shared" si="3"/>
        <v>22.22762800000001</v>
      </c>
      <c r="N109" s="10"/>
    </row>
    <row r="110" spans="1:14" x14ac:dyDescent="0.25">
      <c r="A110" s="1">
        <v>45597</v>
      </c>
      <c r="B110" s="10">
        <v>109.41419999999999</v>
      </c>
      <c r="C110" s="10">
        <v>220.52969999999999</v>
      </c>
      <c r="E110" s="28">
        <f>MIN($B$38,$B$50,$B$62,$B$74,$B$86)</f>
        <v>120.60104200000001</v>
      </c>
      <c r="F110" s="28">
        <f>MAX($B$38,$B$50,$B$62,$B$74,$B$86)</f>
        <v>157.20500000000001</v>
      </c>
      <c r="G110" s="28">
        <f>MIN($C$38,$C$50,$C$62,$C$74,$C$86)</f>
        <v>220.59760700000001</v>
      </c>
      <c r="H110" s="28">
        <f>MAX($C$38,$C$50,$C$62,$C$74,$C$86)</f>
        <v>241.22969699999999</v>
      </c>
      <c r="I110" s="10">
        <f t="shared" si="3"/>
        <v>36.603958000000006</v>
      </c>
      <c r="J110" s="10">
        <f t="shared" si="3"/>
        <v>63.392606999999998</v>
      </c>
      <c r="K110" s="10">
        <f t="shared" si="3"/>
        <v>20.632089999999977</v>
      </c>
      <c r="N110" s="10"/>
    </row>
    <row r="111" spans="1:14" x14ac:dyDescent="0.25">
      <c r="A111" s="48">
        <v>45627</v>
      </c>
      <c r="B111" s="10">
        <v>116.86790000000001</v>
      </c>
      <c r="C111" s="10">
        <v>231.09870000000001</v>
      </c>
      <c r="D111" s="8"/>
      <c r="E111" s="56">
        <f>MIN($B$39,$B$51,$B$63,$B$75,$B$87)</f>
        <v>118.89921</v>
      </c>
      <c r="F111" s="56">
        <f>MAX($B$39,$B$51,$B$63,$B$75,$B$87)</f>
        <v>161.18799999999999</v>
      </c>
      <c r="G111" s="56">
        <f>MIN($C$39,$C$51,$C$63,$C$75,$C$87)</f>
        <v>224.41015400000001</v>
      </c>
      <c r="H111" s="56">
        <f>MAX($C$39,$C$51,$C$63,$C$75,$C$87)</f>
        <v>254.1</v>
      </c>
      <c r="I111" s="54">
        <f t="shared" si="3"/>
        <v>42.288789999999992</v>
      </c>
      <c r="J111" s="54">
        <f t="shared" si="3"/>
        <v>63.222154000000018</v>
      </c>
      <c r="K111" s="54">
        <f t="shared" si="3"/>
        <v>29.689845999999989</v>
      </c>
      <c r="N111" s="10"/>
    </row>
    <row r="112" spans="1:14" x14ac:dyDescent="0.25">
      <c r="A112" s="278" t="s">
        <v>674</v>
      </c>
    </row>
    <row r="113" spans="1:6" x14ac:dyDescent="0.25">
      <c r="A113" s="23" t="s">
        <v>682</v>
      </c>
    </row>
    <row r="114" spans="1:6" x14ac:dyDescent="0.25">
      <c r="A114" s="287" t="s">
        <v>683</v>
      </c>
    </row>
    <row r="115" spans="1:6" x14ac:dyDescent="0.25">
      <c r="A115" s="3"/>
      <c r="B115" s="4" t="s">
        <v>342</v>
      </c>
      <c r="F115" s="7"/>
    </row>
    <row r="116" spans="1:6" x14ac:dyDescent="0.25">
      <c r="A116">
        <v>68</v>
      </c>
      <c r="B116">
        <v>0</v>
      </c>
      <c r="F116" s="7"/>
    </row>
    <row r="117" spans="1:6" x14ac:dyDescent="0.25">
      <c r="A117">
        <v>68</v>
      </c>
      <c r="B117">
        <v>1</v>
      </c>
      <c r="F117" s="7"/>
    </row>
    <row r="118" spans="1:6" x14ac:dyDescent="0.25">
      <c r="F118" s="7"/>
    </row>
    <row r="119" spans="1:6" x14ac:dyDescent="0.25">
      <c r="F119" s="7"/>
    </row>
    <row r="120" spans="1:6" x14ac:dyDescent="0.25">
      <c r="A120" s="1"/>
      <c r="F120" s="7"/>
    </row>
    <row r="121" spans="1:6" x14ac:dyDescent="0.25">
      <c r="A121" s="18"/>
      <c r="F121" s="7"/>
    </row>
    <row r="122" spans="1:6" x14ac:dyDescent="0.25">
      <c r="A122" s="18"/>
      <c r="F122" s="7"/>
    </row>
    <row r="123" spans="1:6" x14ac:dyDescent="0.25">
      <c r="F123" s="7"/>
    </row>
    <row r="124" spans="1:6" x14ac:dyDescent="0.25">
      <c r="F124" s="12"/>
    </row>
  </sheetData>
  <hyperlinks>
    <hyperlink ref="A3" location="Contents!A1" display="Return to Contents" xr:uid="{00000000-0004-0000-1300-000000000000}"/>
  </hyperlinks>
  <pageMargins left="0.75" right="0.75" top="1" bottom="1" header="0.5" footer="0.5"/>
  <pageSetup scale="67" fitToHeight="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R145"/>
  <sheetViews>
    <sheetView workbookViewId="0"/>
  </sheetViews>
  <sheetFormatPr defaultRowHeight="12.5" x14ac:dyDescent="0.25"/>
  <cols>
    <col min="10" max="11" width="9.1796875" hidden="1" customWidth="1"/>
    <col min="16" max="16" width="12.1796875" customWidth="1"/>
    <col min="17" max="17" width="12.54296875" customWidth="1"/>
    <col min="18" max="18" width="10.81640625" customWidth="1"/>
  </cols>
  <sheetData>
    <row r="1" spans="1:18" ht="13" x14ac:dyDescent="0.3">
      <c r="N1" s="98"/>
      <c r="P1" s="97"/>
    </row>
    <row r="2" spans="1:18" ht="15.5" x14ac:dyDescent="0.35">
      <c r="A2" s="31" t="s">
        <v>644</v>
      </c>
      <c r="P2" s="97"/>
    </row>
    <row r="3" spans="1:18" x14ac:dyDescent="0.25">
      <c r="A3" s="16" t="s">
        <v>16</v>
      </c>
      <c r="D3" s="73"/>
      <c r="P3" s="97"/>
    </row>
    <row r="5" spans="1:18" ht="13" x14ac:dyDescent="0.3">
      <c r="Q5" s="142" t="s">
        <v>343</v>
      </c>
      <c r="R5" s="143"/>
    </row>
    <row r="6" spans="1:18" x14ac:dyDescent="0.25">
      <c r="Q6" s="190" t="s">
        <v>357</v>
      </c>
      <c r="R6" s="191" t="s">
        <v>221</v>
      </c>
    </row>
    <row r="13" spans="1:18" x14ac:dyDescent="0.25">
      <c r="O13" s="23"/>
    </row>
    <row r="25" spans="2:9" ht="13" x14ac:dyDescent="0.3">
      <c r="B25" s="34"/>
      <c r="C25" s="34" t="s">
        <v>51</v>
      </c>
      <c r="D25" s="34" t="s">
        <v>52</v>
      </c>
      <c r="E25" s="34" t="s">
        <v>53</v>
      </c>
      <c r="F25" s="463" t="s">
        <v>56</v>
      </c>
      <c r="G25" s="463"/>
    </row>
    <row r="26" spans="2:9" ht="13" x14ac:dyDescent="0.3">
      <c r="B26" s="35" t="s">
        <v>1</v>
      </c>
      <c r="C26" s="35" t="s">
        <v>3</v>
      </c>
      <c r="D26" s="35" t="s">
        <v>0</v>
      </c>
      <c r="E26" s="35" t="s">
        <v>3</v>
      </c>
      <c r="F26" s="35" t="s">
        <v>59</v>
      </c>
      <c r="G26" s="35" t="s">
        <v>37</v>
      </c>
      <c r="I26" s="21"/>
    </row>
    <row r="27" spans="2:9" x14ac:dyDescent="0.25">
      <c r="B27" s="105">
        <v>43101</v>
      </c>
      <c r="C27" s="106">
        <v>63.698</v>
      </c>
      <c r="D27" s="44" t="e">
        <v>#N/A</v>
      </c>
      <c r="E27" s="44" t="e">
        <v>#N/A</v>
      </c>
      <c r="F27" s="44" t="e">
        <v>#N/A</v>
      </c>
      <c r="G27" s="44" t="e">
        <v>#N/A</v>
      </c>
      <c r="I27" s="21"/>
    </row>
    <row r="28" spans="2:9" x14ac:dyDescent="0.25">
      <c r="B28" s="41">
        <v>43132</v>
      </c>
      <c r="C28" s="106">
        <v>62.228999999999999</v>
      </c>
      <c r="D28" s="44" t="e">
        <v>#N/A</v>
      </c>
      <c r="E28" s="37" t="e">
        <v>#N/A</v>
      </c>
      <c r="F28" s="37" t="e">
        <v>#N/A</v>
      </c>
      <c r="G28" s="37" t="e">
        <v>#N/A</v>
      </c>
      <c r="I28" s="21"/>
    </row>
    <row r="29" spans="2:9" x14ac:dyDescent="0.25">
      <c r="B29" s="41">
        <v>43160</v>
      </c>
      <c r="C29" s="106">
        <v>62.725000000000001</v>
      </c>
      <c r="D29" s="44" t="e">
        <v>#N/A</v>
      </c>
      <c r="E29" s="37" t="e">
        <v>#N/A</v>
      </c>
      <c r="F29" s="37" t="e">
        <v>#N/A</v>
      </c>
      <c r="G29" s="37" t="e">
        <v>#N/A</v>
      </c>
      <c r="I29" s="21"/>
    </row>
    <row r="30" spans="2:9" x14ac:dyDescent="0.25">
      <c r="B30" s="41">
        <v>43191</v>
      </c>
      <c r="C30" s="106">
        <v>66.254000000000005</v>
      </c>
      <c r="D30" s="44" t="e">
        <v>#N/A</v>
      </c>
      <c r="E30" s="37" t="e">
        <v>#N/A</v>
      </c>
      <c r="F30" s="37" t="e">
        <v>#N/A</v>
      </c>
      <c r="G30" s="37" t="e">
        <v>#N/A</v>
      </c>
      <c r="I30" s="21"/>
    </row>
    <row r="31" spans="2:9" x14ac:dyDescent="0.25">
      <c r="B31" s="41">
        <v>43221</v>
      </c>
      <c r="C31" s="106">
        <v>69.977999999999994</v>
      </c>
      <c r="D31" s="44" t="e">
        <v>#N/A</v>
      </c>
      <c r="E31" s="37" t="e">
        <v>#N/A</v>
      </c>
      <c r="F31" s="37" t="e">
        <v>#N/A</v>
      </c>
      <c r="G31" s="37" t="e">
        <v>#N/A</v>
      </c>
      <c r="I31" s="21"/>
    </row>
    <row r="32" spans="2:9" x14ac:dyDescent="0.25">
      <c r="B32" s="41">
        <v>43252</v>
      </c>
      <c r="C32" s="106">
        <v>67.873000000000005</v>
      </c>
      <c r="D32" s="44" t="e">
        <v>#N/A</v>
      </c>
      <c r="E32" s="37" t="e">
        <v>#N/A</v>
      </c>
      <c r="F32" s="37" t="e">
        <v>#N/A</v>
      </c>
      <c r="G32" s="37" t="e">
        <v>#N/A</v>
      </c>
      <c r="I32" s="21"/>
    </row>
    <row r="33" spans="2:9" x14ac:dyDescent="0.25">
      <c r="B33" s="41">
        <v>43282</v>
      </c>
      <c r="C33" s="106">
        <v>70.980999999999995</v>
      </c>
      <c r="D33" s="44" t="e">
        <v>#N/A</v>
      </c>
      <c r="E33" s="37" t="e">
        <v>#N/A</v>
      </c>
      <c r="F33" s="37" t="e">
        <v>#N/A</v>
      </c>
      <c r="G33" s="37" t="e">
        <v>#N/A</v>
      </c>
      <c r="I33" s="21"/>
    </row>
    <row r="34" spans="2:9" x14ac:dyDescent="0.25">
      <c r="B34" s="41">
        <v>43313</v>
      </c>
      <c r="C34" s="106">
        <v>68.055000000000007</v>
      </c>
      <c r="D34" s="44" t="e">
        <v>#N/A</v>
      </c>
      <c r="E34" s="37" t="e">
        <v>#N/A</v>
      </c>
      <c r="F34" s="37" t="e">
        <v>#N/A</v>
      </c>
      <c r="G34" s="37" t="e">
        <v>#N/A</v>
      </c>
      <c r="I34" s="21"/>
    </row>
    <row r="35" spans="2:9" x14ac:dyDescent="0.25">
      <c r="B35" s="41">
        <v>43344</v>
      </c>
      <c r="C35" s="106">
        <v>70.230999999999995</v>
      </c>
      <c r="D35" s="44" t="e">
        <v>#N/A</v>
      </c>
      <c r="E35" s="37" t="e">
        <v>#N/A</v>
      </c>
      <c r="F35" s="37" t="e">
        <v>#N/A</v>
      </c>
      <c r="G35" s="37" t="e">
        <v>#N/A</v>
      </c>
      <c r="I35" s="21"/>
    </row>
    <row r="36" spans="2:9" x14ac:dyDescent="0.25">
      <c r="B36" s="41">
        <v>43374</v>
      </c>
      <c r="C36" s="106">
        <v>70.748999999999995</v>
      </c>
      <c r="D36" s="44" t="e">
        <v>#N/A</v>
      </c>
      <c r="E36" s="37" t="e">
        <v>#N/A</v>
      </c>
      <c r="F36" s="37" t="e">
        <v>#N/A</v>
      </c>
      <c r="G36" s="37" t="e">
        <v>#N/A</v>
      </c>
      <c r="I36" s="21"/>
    </row>
    <row r="37" spans="2:9" x14ac:dyDescent="0.25">
      <c r="B37" s="41">
        <v>43405</v>
      </c>
      <c r="C37" s="106">
        <v>56.963000000000001</v>
      </c>
      <c r="D37" s="44" t="e">
        <v>#N/A</v>
      </c>
      <c r="E37" s="37" t="e">
        <v>#N/A</v>
      </c>
      <c r="F37" s="37" t="e">
        <v>#N/A</v>
      </c>
      <c r="G37" s="37" t="e">
        <v>#N/A</v>
      </c>
      <c r="I37" s="21"/>
    </row>
    <row r="38" spans="2:9" x14ac:dyDescent="0.25">
      <c r="B38" s="41">
        <v>43435</v>
      </c>
      <c r="C38" s="106">
        <v>49.523000000000003</v>
      </c>
      <c r="D38" s="44" t="e">
        <v>#N/A</v>
      </c>
      <c r="E38" s="37" t="e">
        <v>#N/A</v>
      </c>
      <c r="F38" s="37" t="e">
        <v>#N/A</v>
      </c>
      <c r="G38" s="37" t="e">
        <v>#N/A</v>
      </c>
      <c r="I38" s="21"/>
    </row>
    <row r="39" spans="2:9" x14ac:dyDescent="0.25">
      <c r="B39" s="41">
        <v>43466</v>
      </c>
      <c r="C39" s="106">
        <v>51.375999999999998</v>
      </c>
      <c r="D39" s="44" t="e">
        <v>#N/A</v>
      </c>
      <c r="E39" s="44" t="e">
        <v>#N/A</v>
      </c>
      <c r="F39" s="44" t="e">
        <v>#N/A</v>
      </c>
      <c r="G39" s="44" t="e">
        <v>#N/A</v>
      </c>
      <c r="I39" s="21"/>
    </row>
    <row r="40" spans="2:9" x14ac:dyDescent="0.25">
      <c r="B40" s="41">
        <v>43497</v>
      </c>
      <c r="C40" s="106">
        <v>54.954000000000001</v>
      </c>
      <c r="D40" s="44" t="e">
        <v>#N/A</v>
      </c>
      <c r="E40" s="37" t="e">
        <v>#N/A</v>
      </c>
      <c r="F40" s="37" t="e">
        <v>#N/A</v>
      </c>
      <c r="G40" s="37" t="e">
        <v>#N/A</v>
      </c>
      <c r="I40" s="21"/>
    </row>
    <row r="41" spans="2:9" x14ac:dyDescent="0.25">
      <c r="B41" s="41">
        <v>43525</v>
      </c>
      <c r="C41" s="106">
        <v>58.151000000000003</v>
      </c>
      <c r="D41" s="44" t="e">
        <v>#N/A</v>
      </c>
      <c r="E41" s="37" t="e">
        <v>#N/A</v>
      </c>
      <c r="F41" s="37" t="e">
        <v>#N/A</v>
      </c>
      <c r="G41" s="37" t="e">
        <v>#N/A</v>
      </c>
      <c r="I41" s="21"/>
    </row>
    <row r="42" spans="2:9" x14ac:dyDescent="0.25">
      <c r="B42" s="41">
        <v>43556</v>
      </c>
      <c r="C42" s="106">
        <v>63.862000000000002</v>
      </c>
      <c r="D42" s="44" t="e">
        <v>#N/A</v>
      </c>
      <c r="E42" s="37" t="e">
        <v>#N/A</v>
      </c>
      <c r="F42" s="37" t="e">
        <v>#N/A</v>
      </c>
      <c r="G42" s="37" t="e">
        <v>#N/A</v>
      </c>
      <c r="I42" s="21"/>
    </row>
    <row r="43" spans="2:9" x14ac:dyDescent="0.25">
      <c r="B43" s="41">
        <v>43586</v>
      </c>
      <c r="C43" s="106">
        <v>60.826999999999998</v>
      </c>
      <c r="D43" s="44" t="e">
        <v>#N/A</v>
      </c>
      <c r="E43" s="37" t="e">
        <v>#N/A</v>
      </c>
      <c r="F43" s="37" t="e">
        <v>#N/A</v>
      </c>
      <c r="G43" s="37" t="e">
        <v>#N/A</v>
      </c>
      <c r="I43" s="21"/>
    </row>
    <row r="44" spans="2:9" x14ac:dyDescent="0.25">
      <c r="B44" s="41">
        <v>43617</v>
      </c>
      <c r="C44" s="106">
        <v>54.656999999999996</v>
      </c>
      <c r="D44" s="44" t="e">
        <v>#N/A</v>
      </c>
      <c r="E44" s="37" t="e">
        <v>#N/A</v>
      </c>
      <c r="F44" s="37" t="e">
        <v>#N/A</v>
      </c>
      <c r="G44" s="37" t="e">
        <v>#N/A</v>
      </c>
      <c r="I44" s="21"/>
    </row>
    <row r="45" spans="2:9" x14ac:dyDescent="0.25">
      <c r="B45" s="41">
        <v>43647</v>
      </c>
      <c r="C45" s="106">
        <v>57.353999999999999</v>
      </c>
      <c r="D45" s="44" t="e">
        <v>#N/A</v>
      </c>
      <c r="E45" s="37" t="e">
        <v>#N/A</v>
      </c>
      <c r="F45" s="37" t="e">
        <v>#N/A</v>
      </c>
      <c r="G45" s="37" t="e">
        <v>#N/A</v>
      </c>
      <c r="I45" s="21"/>
    </row>
    <row r="46" spans="2:9" x14ac:dyDescent="0.25">
      <c r="B46" s="41">
        <v>43678</v>
      </c>
      <c r="C46" s="106">
        <v>54.805</v>
      </c>
      <c r="D46" s="44" t="e">
        <v>#N/A</v>
      </c>
      <c r="E46" s="37" t="e">
        <v>#N/A</v>
      </c>
      <c r="F46" s="37" t="e">
        <v>#N/A</v>
      </c>
      <c r="G46" s="37" t="e">
        <v>#N/A</v>
      </c>
      <c r="I46" s="21"/>
    </row>
    <row r="47" spans="2:9" x14ac:dyDescent="0.25">
      <c r="B47" s="41">
        <v>43709</v>
      </c>
      <c r="C47" s="106">
        <v>56.947000000000003</v>
      </c>
      <c r="D47" s="44" t="e">
        <v>#N/A</v>
      </c>
      <c r="E47" s="37" t="e">
        <v>#N/A</v>
      </c>
      <c r="F47" s="37" t="e">
        <v>#N/A</v>
      </c>
      <c r="G47" s="37" t="e">
        <v>#N/A</v>
      </c>
      <c r="I47" s="21"/>
    </row>
    <row r="48" spans="2:9" x14ac:dyDescent="0.25">
      <c r="B48" s="41">
        <v>43739</v>
      </c>
      <c r="C48" s="106">
        <v>53.963000000000001</v>
      </c>
      <c r="D48" s="44" t="e">
        <v>#N/A</v>
      </c>
      <c r="E48" s="37" t="e">
        <v>#N/A</v>
      </c>
      <c r="F48" s="37" t="e">
        <v>#N/A</v>
      </c>
      <c r="G48" s="37" t="e">
        <v>#N/A</v>
      </c>
      <c r="I48" s="21"/>
    </row>
    <row r="49" spans="2:9" x14ac:dyDescent="0.25">
      <c r="B49" s="41">
        <v>43770</v>
      </c>
      <c r="C49" s="106">
        <v>57.027000000000001</v>
      </c>
      <c r="D49" s="44" t="e">
        <v>#N/A</v>
      </c>
      <c r="E49" s="37" t="e">
        <v>#N/A</v>
      </c>
      <c r="F49" s="37" t="e">
        <v>#N/A</v>
      </c>
      <c r="G49" s="37" t="e">
        <v>#N/A</v>
      </c>
      <c r="I49" s="21"/>
    </row>
    <row r="50" spans="2:9" x14ac:dyDescent="0.25">
      <c r="B50" s="41">
        <v>43800</v>
      </c>
      <c r="C50" s="106">
        <v>59.877000000000002</v>
      </c>
      <c r="D50" s="44" t="e">
        <v>#N/A</v>
      </c>
      <c r="E50" s="37" t="e">
        <v>#N/A</v>
      </c>
      <c r="F50" s="37" t="e">
        <v>#N/A</v>
      </c>
      <c r="G50" s="37" t="e">
        <v>#N/A</v>
      </c>
      <c r="I50" s="21"/>
    </row>
    <row r="51" spans="2:9" x14ac:dyDescent="0.25">
      <c r="B51" s="41">
        <v>43831</v>
      </c>
      <c r="C51" s="106">
        <v>57.52</v>
      </c>
      <c r="D51" s="44" t="e">
        <v>#N/A</v>
      </c>
      <c r="E51" s="44" t="e">
        <v>#N/A</v>
      </c>
      <c r="F51" s="44" t="e">
        <v>#N/A</v>
      </c>
      <c r="G51" s="44" t="e">
        <v>#N/A</v>
      </c>
      <c r="I51" s="21"/>
    </row>
    <row r="52" spans="2:9" x14ac:dyDescent="0.25">
      <c r="B52" s="41">
        <v>43862</v>
      </c>
      <c r="C52" s="106">
        <v>50.54</v>
      </c>
      <c r="D52" s="44" t="e">
        <v>#N/A</v>
      </c>
      <c r="E52" s="37" t="e">
        <v>#N/A</v>
      </c>
      <c r="F52" s="37" t="e">
        <v>#N/A</v>
      </c>
      <c r="G52" s="37" t="e">
        <v>#N/A</v>
      </c>
      <c r="I52" s="21"/>
    </row>
    <row r="53" spans="2:9" x14ac:dyDescent="0.25">
      <c r="B53" s="41">
        <v>43891</v>
      </c>
      <c r="C53" s="106">
        <v>29.21</v>
      </c>
      <c r="D53" s="44" t="e">
        <v>#N/A</v>
      </c>
      <c r="E53" s="37" t="e">
        <v>#N/A</v>
      </c>
      <c r="F53" s="37" t="e">
        <v>#N/A</v>
      </c>
      <c r="G53" s="37" t="e">
        <v>#N/A</v>
      </c>
      <c r="I53" s="21"/>
    </row>
    <row r="54" spans="2:9" x14ac:dyDescent="0.25">
      <c r="B54" s="41">
        <v>43922</v>
      </c>
      <c r="C54" s="106">
        <v>16.55</v>
      </c>
      <c r="D54" s="44" t="e">
        <v>#N/A</v>
      </c>
      <c r="E54" s="37" t="e">
        <v>#N/A</v>
      </c>
      <c r="F54" s="37" t="e">
        <v>#N/A</v>
      </c>
      <c r="G54" s="37" t="e">
        <v>#N/A</v>
      </c>
      <c r="I54" s="21"/>
    </row>
    <row r="55" spans="2:9" x14ac:dyDescent="0.25">
      <c r="B55" s="41">
        <v>43952</v>
      </c>
      <c r="C55" s="106">
        <v>28.56</v>
      </c>
      <c r="D55" s="44" t="e">
        <v>#N/A</v>
      </c>
      <c r="E55" s="37" t="e">
        <v>#N/A</v>
      </c>
      <c r="F55" s="37" t="e">
        <v>#N/A</v>
      </c>
      <c r="G55" s="37" t="e">
        <v>#N/A</v>
      </c>
      <c r="I55" s="21"/>
    </row>
    <row r="56" spans="2:9" x14ac:dyDescent="0.25">
      <c r="B56" s="41">
        <v>43983</v>
      </c>
      <c r="C56" s="106">
        <v>38.31</v>
      </c>
      <c r="D56" s="44" t="e">
        <v>#N/A</v>
      </c>
      <c r="E56" s="37" t="e">
        <v>#N/A</v>
      </c>
      <c r="F56" s="37" t="e">
        <v>#N/A</v>
      </c>
      <c r="G56" s="37" t="e">
        <v>#N/A</v>
      </c>
      <c r="I56" s="21"/>
    </row>
    <row r="57" spans="2:9" x14ac:dyDescent="0.25">
      <c r="B57" s="41">
        <v>44013</v>
      </c>
      <c r="C57" s="106">
        <v>40.71</v>
      </c>
      <c r="D57" s="44" t="e">
        <v>#N/A</v>
      </c>
      <c r="E57" s="37" t="e">
        <v>#N/A</v>
      </c>
      <c r="F57" s="37" t="e">
        <v>#N/A</v>
      </c>
      <c r="G57" s="37" t="e">
        <v>#N/A</v>
      </c>
      <c r="I57" s="21"/>
    </row>
    <row r="58" spans="2:9" x14ac:dyDescent="0.25">
      <c r="B58" s="41">
        <v>44044</v>
      </c>
      <c r="C58" s="106">
        <v>42.34</v>
      </c>
      <c r="D58" s="44" t="e">
        <v>#N/A</v>
      </c>
      <c r="E58" s="37" t="e">
        <v>#N/A</v>
      </c>
      <c r="F58" s="37" t="e">
        <v>#N/A</v>
      </c>
      <c r="G58" s="37" t="e">
        <v>#N/A</v>
      </c>
      <c r="I58" s="21"/>
    </row>
    <row r="59" spans="2:9" x14ac:dyDescent="0.25">
      <c r="B59" s="41">
        <v>44075</v>
      </c>
      <c r="C59" s="106">
        <v>39.630000000000003</v>
      </c>
      <c r="D59" s="44" t="e">
        <v>#N/A</v>
      </c>
      <c r="E59" s="37" t="e">
        <v>#N/A</v>
      </c>
      <c r="F59" s="37" t="e">
        <v>#N/A</v>
      </c>
      <c r="G59" s="37" t="e">
        <v>#N/A</v>
      </c>
      <c r="I59" s="21"/>
    </row>
    <row r="60" spans="2:9" x14ac:dyDescent="0.25">
      <c r="B60" s="41">
        <v>44105</v>
      </c>
      <c r="C60" s="106">
        <v>39.4</v>
      </c>
      <c r="D60" s="44" t="e">
        <v>#N/A</v>
      </c>
      <c r="E60" s="37" t="e">
        <v>#N/A</v>
      </c>
      <c r="F60" s="37" t="e">
        <v>#N/A</v>
      </c>
      <c r="G60" s="37" t="e">
        <v>#N/A</v>
      </c>
      <c r="I60" s="21"/>
    </row>
    <row r="61" spans="2:9" x14ac:dyDescent="0.25">
      <c r="B61" s="41">
        <v>44136</v>
      </c>
      <c r="C61" s="106">
        <v>40.94</v>
      </c>
      <c r="D61" s="44" t="e">
        <v>#N/A</v>
      </c>
      <c r="E61" s="37" t="e">
        <v>#N/A</v>
      </c>
      <c r="F61" s="37" t="e">
        <v>#N/A</v>
      </c>
      <c r="G61" s="37" t="e">
        <v>#N/A</v>
      </c>
      <c r="I61" s="21"/>
    </row>
    <row r="62" spans="2:9" x14ac:dyDescent="0.25">
      <c r="B62" s="41">
        <v>44166</v>
      </c>
      <c r="C62" s="106">
        <v>47.02</v>
      </c>
      <c r="D62" s="44" t="e">
        <v>#N/A</v>
      </c>
      <c r="E62" s="37" t="e">
        <v>#N/A</v>
      </c>
      <c r="F62" s="37" t="e">
        <v>#N/A</v>
      </c>
      <c r="G62" s="37" t="e">
        <v>#N/A</v>
      </c>
      <c r="I62" s="21"/>
    </row>
    <row r="63" spans="2:9" x14ac:dyDescent="0.25">
      <c r="B63" s="41">
        <v>44197</v>
      </c>
      <c r="C63" s="106">
        <v>52</v>
      </c>
      <c r="D63" s="44" t="e">
        <v>#N/A</v>
      </c>
      <c r="E63" s="44" t="e">
        <v>#N/A</v>
      </c>
      <c r="F63" s="44" t="e">
        <v>#N/A</v>
      </c>
      <c r="G63" s="44" t="e">
        <v>#N/A</v>
      </c>
      <c r="I63" s="21"/>
    </row>
    <row r="64" spans="2:9" x14ac:dyDescent="0.25">
      <c r="B64" s="41">
        <v>44228</v>
      </c>
      <c r="C64" s="106">
        <v>59.04</v>
      </c>
      <c r="D64" s="44" t="e">
        <v>#N/A</v>
      </c>
      <c r="E64" s="37" t="e">
        <v>#N/A</v>
      </c>
      <c r="F64" s="37" t="e">
        <v>#N/A</v>
      </c>
      <c r="G64" s="37" t="e">
        <v>#N/A</v>
      </c>
      <c r="I64" s="21"/>
    </row>
    <row r="65" spans="2:9" x14ac:dyDescent="0.25">
      <c r="B65" s="41">
        <v>44256</v>
      </c>
      <c r="C65" s="106">
        <v>62.33</v>
      </c>
      <c r="D65" s="44" t="e">
        <v>#N/A</v>
      </c>
      <c r="E65" s="37" t="e">
        <v>#N/A</v>
      </c>
      <c r="F65" s="37" t="e">
        <v>#N/A</v>
      </c>
      <c r="G65" s="37" t="e">
        <v>#N/A</v>
      </c>
      <c r="I65" s="21"/>
    </row>
    <row r="66" spans="2:9" x14ac:dyDescent="0.25">
      <c r="B66" s="41">
        <v>44287</v>
      </c>
      <c r="C66" s="106">
        <v>61.72</v>
      </c>
      <c r="D66" s="44" t="e">
        <v>#N/A</v>
      </c>
      <c r="E66" s="37" t="e">
        <v>#N/A</v>
      </c>
      <c r="F66" s="37" t="e">
        <v>#N/A</v>
      </c>
      <c r="G66" s="37" t="e">
        <v>#N/A</v>
      </c>
      <c r="I66" s="21"/>
    </row>
    <row r="67" spans="2:9" x14ac:dyDescent="0.25">
      <c r="B67" s="41">
        <v>44317</v>
      </c>
      <c r="C67" s="106">
        <v>65.17</v>
      </c>
      <c r="D67" s="44" t="e">
        <v>#N/A</v>
      </c>
      <c r="E67" s="37" t="e">
        <v>#N/A</v>
      </c>
      <c r="F67" s="37" t="e">
        <v>#N/A</v>
      </c>
      <c r="G67" s="37" t="e">
        <v>#N/A</v>
      </c>
      <c r="I67" s="21"/>
    </row>
    <row r="68" spans="2:9" x14ac:dyDescent="0.25">
      <c r="B68" s="41">
        <v>44348</v>
      </c>
      <c r="C68" s="106">
        <v>71.38</v>
      </c>
      <c r="D68" s="44" t="e">
        <v>#N/A</v>
      </c>
      <c r="E68" s="37" t="e">
        <v>#N/A</v>
      </c>
      <c r="F68" s="37" t="e">
        <v>#N/A</v>
      </c>
      <c r="G68" s="37" t="e">
        <v>#N/A</v>
      </c>
      <c r="I68" s="21"/>
    </row>
    <row r="69" spans="2:9" x14ac:dyDescent="0.25">
      <c r="B69" s="41">
        <v>44378</v>
      </c>
      <c r="C69" s="106">
        <v>72.489999999999995</v>
      </c>
      <c r="D69" s="44" t="e">
        <v>#N/A</v>
      </c>
      <c r="E69" s="37" t="e">
        <v>#N/A</v>
      </c>
      <c r="F69" s="37" t="e">
        <v>#N/A</v>
      </c>
      <c r="G69" s="37" t="e">
        <v>#N/A</v>
      </c>
      <c r="I69" s="21"/>
    </row>
    <row r="70" spans="2:9" x14ac:dyDescent="0.25">
      <c r="B70" s="41">
        <v>44409</v>
      </c>
      <c r="C70" s="106">
        <v>67.73</v>
      </c>
      <c r="D70" s="44" t="e">
        <v>#N/A</v>
      </c>
      <c r="E70" s="37" t="e">
        <v>#N/A</v>
      </c>
      <c r="F70" s="37" t="e">
        <v>#N/A</v>
      </c>
      <c r="G70" s="37" t="e">
        <v>#N/A</v>
      </c>
      <c r="I70" s="21"/>
    </row>
    <row r="71" spans="2:9" x14ac:dyDescent="0.25">
      <c r="B71" s="41">
        <v>44440</v>
      </c>
      <c r="C71" s="106">
        <v>71.650000000000006</v>
      </c>
      <c r="D71" s="44" t="e">
        <v>#N/A</v>
      </c>
      <c r="E71" s="37" t="e">
        <v>#N/A</v>
      </c>
      <c r="F71" s="37" t="e">
        <v>#N/A</v>
      </c>
      <c r="G71" s="37" t="e">
        <v>#N/A</v>
      </c>
      <c r="I71" s="21"/>
    </row>
    <row r="72" spans="2:9" x14ac:dyDescent="0.25">
      <c r="B72" s="41">
        <v>44470</v>
      </c>
      <c r="C72" s="106">
        <v>81.48</v>
      </c>
      <c r="D72" s="44" t="e">
        <v>#N/A</v>
      </c>
      <c r="E72" s="37" t="e">
        <v>#N/A</v>
      </c>
      <c r="F72" s="37" t="e">
        <v>#N/A</v>
      </c>
      <c r="G72" s="37" t="e">
        <v>#N/A</v>
      </c>
      <c r="I72" s="21"/>
    </row>
    <row r="73" spans="2:9" x14ac:dyDescent="0.25">
      <c r="B73" s="41">
        <v>44501</v>
      </c>
      <c r="C73" s="106">
        <v>79.150000000000006</v>
      </c>
      <c r="D73" s="44" t="e">
        <v>#N/A</v>
      </c>
      <c r="E73" s="37" t="e">
        <v>#N/A</v>
      </c>
      <c r="F73" s="37" t="e">
        <v>#N/A</v>
      </c>
      <c r="G73" s="37" t="e">
        <v>#N/A</v>
      </c>
      <c r="I73" s="21"/>
    </row>
    <row r="74" spans="2:9" x14ac:dyDescent="0.25">
      <c r="B74" s="41">
        <v>44531</v>
      </c>
      <c r="C74" s="106">
        <v>71.709999999999994</v>
      </c>
      <c r="D74" s="44" t="e">
        <v>#N/A</v>
      </c>
      <c r="E74" s="37" t="e">
        <v>#N/A</v>
      </c>
      <c r="F74" s="37" t="e">
        <v>#N/A</v>
      </c>
      <c r="G74" s="37" t="e">
        <v>#N/A</v>
      </c>
      <c r="I74" s="21"/>
    </row>
    <row r="75" spans="2:9" x14ac:dyDescent="0.25">
      <c r="B75" s="41">
        <v>44562</v>
      </c>
      <c r="C75" s="106">
        <v>83.22</v>
      </c>
      <c r="D75" s="44" t="e">
        <v>#N/A</v>
      </c>
      <c r="E75" s="44" t="e">
        <v>#N/A</v>
      </c>
      <c r="F75" s="44" t="e">
        <v>#N/A</v>
      </c>
      <c r="G75" s="44" t="e">
        <v>#N/A</v>
      </c>
    </row>
    <row r="76" spans="2:9" x14ac:dyDescent="0.25">
      <c r="B76" s="41">
        <v>44593</v>
      </c>
      <c r="C76" s="106">
        <v>91.64</v>
      </c>
      <c r="D76" s="44" t="e">
        <v>#N/A</v>
      </c>
      <c r="E76" s="37" t="e">
        <v>#N/A</v>
      </c>
      <c r="F76" s="37" t="e">
        <v>#N/A</v>
      </c>
      <c r="G76" s="37" t="e">
        <v>#N/A</v>
      </c>
    </row>
    <row r="77" spans="2:9" x14ac:dyDescent="0.25">
      <c r="B77" s="41">
        <v>44621</v>
      </c>
      <c r="C77" s="106">
        <v>108.5</v>
      </c>
      <c r="D77" s="44" t="e">
        <v>#N/A</v>
      </c>
      <c r="E77" s="37" t="e">
        <v>#N/A</v>
      </c>
      <c r="F77" s="37" t="e">
        <v>#N/A</v>
      </c>
      <c r="G77" s="37" t="e">
        <v>#N/A</v>
      </c>
    </row>
    <row r="78" spans="2:9" x14ac:dyDescent="0.25">
      <c r="B78" s="41">
        <v>44652</v>
      </c>
      <c r="C78" s="106">
        <v>101.78</v>
      </c>
      <c r="D78" s="44" t="e">
        <v>#N/A</v>
      </c>
      <c r="E78" s="37" t="e">
        <v>#N/A</v>
      </c>
      <c r="F78" s="37" t="e">
        <v>#N/A</v>
      </c>
      <c r="G78" s="37" t="e">
        <v>#N/A</v>
      </c>
    </row>
    <row r="79" spans="2:9" x14ac:dyDescent="0.25">
      <c r="B79" s="41">
        <v>44682</v>
      </c>
      <c r="C79" s="106">
        <v>109.55</v>
      </c>
      <c r="D79" s="44" t="e">
        <v>#N/A</v>
      </c>
      <c r="E79" s="37" t="e">
        <v>#N/A</v>
      </c>
      <c r="F79" s="37" t="e">
        <v>#N/A</v>
      </c>
      <c r="G79" s="37" t="e">
        <v>#N/A</v>
      </c>
    </row>
    <row r="80" spans="2:9" x14ac:dyDescent="0.25">
      <c r="B80" s="41">
        <v>44713</v>
      </c>
      <c r="C80" s="106">
        <v>114.84</v>
      </c>
      <c r="D80" s="44" t="e">
        <v>#N/A</v>
      </c>
      <c r="E80" s="37" t="e">
        <v>#N/A</v>
      </c>
      <c r="F80" s="37" t="e">
        <v>#N/A</v>
      </c>
      <c r="G80" s="37" t="e">
        <v>#N/A</v>
      </c>
    </row>
    <row r="81" spans="2:7" x14ac:dyDescent="0.25">
      <c r="B81" s="41">
        <v>44743</v>
      </c>
      <c r="C81" s="106">
        <v>101.62</v>
      </c>
      <c r="D81" s="44" t="e">
        <v>#N/A</v>
      </c>
      <c r="E81" s="37" t="e">
        <v>#N/A</v>
      </c>
      <c r="F81" s="37" t="e">
        <v>#N/A</v>
      </c>
      <c r="G81" s="37" t="e">
        <v>#N/A</v>
      </c>
    </row>
    <row r="82" spans="2:7" x14ac:dyDescent="0.25">
      <c r="B82" s="41">
        <v>44774</v>
      </c>
      <c r="C82" s="106">
        <v>93.67</v>
      </c>
      <c r="D82" s="44" t="e">
        <v>#N/A</v>
      </c>
      <c r="E82" s="37" t="e">
        <v>#N/A</v>
      </c>
      <c r="F82" s="37" t="e">
        <v>#N/A</v>
      </c>
      <c r="G82" s="37" t="e">
        <v>#N/A</v>
      </c>
    </row>
    <row r="83" spans="2:7" x14ac:dyDescent="0.25">
      <c r="B83" s="41">
        <v>44805</v>
      </c>
      <c r="C83" s="106">
        <v>84.26</v>
      </c>
      <c r="D83" s="44" t="e">
        <v>#N/A</v>
      </c>
      <c r="E83" s="37" t="e">
        <v>#N/A</v>
      </c>
      <c r="F83" s="37" t="e">
        <v>#N/A</v>
      </c>
      <c r="G83" s="37" t="e">
        <v>#N/A</v>
      </c>
    </row>
    <row r="84" spans="2:7" x14ac:dyDescent="0.25">
      <c r="B84" s="41">
        <v>44835</v>
      </c>
      <c r="C84" s="106">
        <v>87.55</v>
      </c>
      <c r="D84" s="44" t="e">
        <v>#N/A</v>
      </c>
      <c r="E84" s="37" t="e">
        <v>#N/A</v>
      </c>
      <c r="F84" s="37" t="e">
        <v>#N/A</v>
      </c>
      <c r="G84" s="37" t="e">
        <v>#N/A</v>
      </c>
    </row>
    <row r="85" spans="2:7" x14ac:dyDescent="0.25">
      <c r="B85" s="41">
        <v>44866</v>
      </c>
      <c r="C85" s="106">
        <v>84.37</v>
      </c>
      <c r="D85" s="44" t="e">
        <v>#N/A</v>
      </c>
      <c r="E85" s="37" t="e">
        <v>#N/A</v>
      </c>
      <c r="F85" s="37" t="e">
        <v>#N/A</v>
      </c>
      <c r="G85" s="37" t="e">
        <v>#N/A</v>
      </c>
    </row>
    <row r="86" spans="2:7" x14ac:dyDescent="0.25">
      <c r="B86" s="41">
        <v>44896</v>
      </c>
      <c r="C86" s="106">
        <v>76.44</v>
      </c>
      <c r="D86" s="44" t="e">
        <v>#N/A</v>
      </c>
      <c r="E86" s="37" t="e">
        <v>#N/A</v>
      </c>
      <c r="F86" s="37" t="e">
        <v>#N/A</v>
      </c>
      <c r="G86" s="37" t="e">
        <v>#N/A</v>
      </c>
    </row>
    <row r="87" spans="2:7" x14ac:dyDescent="0.25">
      <c r="B87" s="41">
        <v>44927</v>
      </c>
      <c r="C87" s="106">
        <v>78.12</v>
      </c>
      <c r="D87" s="44" t="e">
        <v>#N/A</v>
      </c>
      <c r="E87" s="37" t="e">
        <v>#N/A</v>
      </c>
      <c r="F87" s="37" t="e">
        <v>#N/A</v>
      </c>
      <c r="G87" s="37" t="e">
        <v>#N/A</v>
      </c>
    </row>
    <row r="88" spans="2:7" x14ac:dyDescent="0.25">
      <c r="B88" s="41">
        <v>44958</v>
      </c>
      <c r="C88" s="106">
        <v>76.83</v>
      </c>
      <c r="D88" s="44" t="e">
        <v>#N/A</v>
      </c>
      <c r="E88" s="37" t="e">
        <v>#N/A</v>
      </c>
      <c r="F88" s="37" t="e">
        <v>#N/A</v>
      </c>
      <c r="G88" s="37" t="e">
        <v>#N/A</v>
      </c>
    </row>
    <row r="89" spans="2:7" x14ac:dyDescent="0.25">
      <c r="B89" s="41">
        <v>44986</v>
      </c>
      <c r="C89" s="106">
        <v>73.28</v>
      </c>
      <c r="D89" s="44" t="e">
        <v>#N/A</v>
      </c>
      <c r="E89" s="37" t="e">
        <v>#N/A</v>
      </c>
      <c r="F89" s="37" t="e">
        <v>#N/A</v>
      </c>
      <c r="G89" s="37" t="e">
        <v>#N/A</v>
      </c>
    </row>
    <row r="90" spans="2:7" x14ac:dyDescent="0.25">
      <c r="B90" s="41">
        <v>45017</v>
      </c>
      <c r="C90" s="106">
        <v>79.45</v>
      </c>
      <c r="D90" s="44" t="e">
        <v>#N/A</v>
      </c>
      <c r="E90" s="37" t="e">
        <v>#N/A</v>
      </c>
      <c r="F90" s="37" t="e">
        <v>#N/A</v>
      </c>
      <c r="G90" s="37" t="e">
        <v>#N/A</v>
      </c>
    </row>
    <row r="91" spans="2:7" x14ac:dyDescent="0.25">
      <c r="B91" s="41">
        <v>45047</v>
      </c>
      <c r="C91" s="106">
        <v>71.58</v>
      </c>
      <c r="D91" s="44" t="e">
        <v>#N/A</v>
      </c>
      <c r="E91" s="37" t="e">
        <v>#N/A</v>
      </c>
      <c r="F91" s="37" t="e">
        <v>#N/A</v>
      </c>
      <c r="G91" s="37" t="e">
        <v>#N/A</v>
      </c>
    </row>
    <row r="92" spans="2:7" x14ac:dyDescent="0.25">
      <c r="B92" s="41">
        <v>45078</v>
      </c>
      <c r="C92" s="106">
        <v>70.25</v>
      </c>
      <c r="D92" s="44" t="e">
        <v>#N/A</v>
      </c>
      <c r="E92" s="37" t="e">
        <v>#N/A</v>
      </c>
      <c r="F92" s="37" t="e">
        <v>#N/A</v>
      </c>
      <c r="G92" s="37" t="e">
        <v>#N/A</v>
      </c>
    </row>
    <row r="93" spans="2:7" x14ac:dyDescent="0.25">
      <c r="B93" s="41">
        <v>45108</v>
      </c>
      <c r="C93" s="106">
        <v>76.069999999999993</v>
      </c>
      <c r="D93" s="44" t="e">
        <v>#N/A</v>
      </c>
      <c r="E93" s="37" t="e">
        <v>#N/A</v>
      </c>
      <c r="F93" s="37" t="e">
        <v>#N/A</v>
      </c>
      <c r="G93" s="37" t="e">
        <v>#N/A</v>
      </c>
    </row>
    <row r="94" spans="2:7" x14ac:dyDescent="0.25">
      <c r="B94" s="41">
        <v>45139</v>
      </c>
      <c r="C94" s="106">
        <v>81.39</v>
      </c>
      <c r="D94" s="44">
        <v>81.39</v>
      </c>
      <c r="E94" s="37" t="e">
        <v>#N/A</v>
      </c>
      <c r="F94" s="37" t="e">
        <v>#N/A</v>
      </c>
      <c r="G94" s="37" t="e">
        <v>#N/A</v>
      </c>
    </row>
    <row r="95" spans="2:7" x14ac:dyDescent="0.25">
      <c r="B95" s="41">
        <v>45170</v>
      </c>
      <c r="C95" s="106" t="e">
        <v>#N/A</v>
      </c>
      <c r="D95" s="44">
        <v>87</v>
      </c>
      <c r="E95" s="37" t="e">
        <v>#N/A</v>
      </c>
      <c r="F95" s="37" t="e">
        <v>#N/A</v>
      </c>
      <c r="G95" s="37" t="e">
        <v>#N/A</v>
      </c>
    </row>
    <row r="96" spans="2:7" x14ac:dyDescent="0.25">
      <c r="B96" s="41">
        <v>45200</v>
      </c>
      <c r="C96" s="106" t="e">
        <v>#N/A</v>
      </c>
      <c r="D96" s="44">
        <v>88</v>
      </c>
      <c r="E96" s="37" t="e">
        <v>#N/A</v>
      </c>
      <c r="F96" s="37" t="e">
        <v>#N/A</v>
      </c>
      <c r="G96" s="37" t="e">
        <v>#N/A</v>
      </c>
    </row>
    <row r="97" spans="2:9" x14ac:dyDescent="0.25">
      <c r="B97" s="41">
        <v>45231</v>
      </c>
      <c r="C97" s="106" t="e">
        <v>#N/A</v>
      </c>
      <c r="D97" s="44">
        <v>88</v>
      </c>
      <c r="E97" s="37">
        <v>85.690000000000012</v>
      </c>
      <c r="F97" s="37">
        <v>71.876691025202973</v>
      </c>
      <c r="G97" s="37">
        <v>102.1579596287386</v>
      </c>
    </row>
    <row r="98" spans="2:9" x14ac:dyDescent="0.25">
      <c r="B98" s="41">
        <v>45261</v>
      </c>
      <c r="C98" s="106" t="e">
        <v>#N/A</v>
      </c>
      <c r="D98" s="44">
        <v>87</v>
      </c>
      <c r="E98" s="37">
        <v>84.852000000000004</v>
      </c>
      <c r="F98" s="37">
        <v>66.777674747288941</v>
      </c>
      <c r="G98" s="37">
        <v>107.81839785896862</v>
      </c>
    </row>
    <row r="99" spans="2:9" x14ac:dyDescent="0.25">
      <c r="B99" s="41">
        <v>45292</v>
      </c>
      <c r="C99" s="106" t="e">
        <v>#N/A</v>
      </c>
      <c r="D99" s="44">
        <v>86</v>
      </c>
      <c r="E99" s="37">
        <v>84.03</v>
      </c>
      <c r="F99" s="37">
        <v>62.826112626775796</v>
      </c>
      <c r="G99" s="37">
        <v>112.39022445884487</v>
      </c>
    </row>
    <row r="100" spans="2:9" x14ac:dyDescent="0.25">
      <c r="B100" s="41">
        <v>45323</v>
      </c>
      <c r="C100" s="106" t="e">
        <v>#N/A</v>
      </c>
      <c r="D100" s="44">
        <v>86</v>
      </c>
      <c r="E100" s="37">
        <v>83.251999999999995</v>
      </c>
      <c r="F100" s="37">
        <v>59.734880330135773</v>
      </c>
      <c r="G100" s="37">
        <v>116.02761176878792</v>
      </c>
    </row>
    <row r="101" spans="2:9" x14ac:dyDescent="0.25">
      <c r="B101" s="41">
        <v>45352</v>
      </c>
      <c r="C101" s="106" t="e">
        <v>#N/A</v>
      </c>
      <c r="D101" s="44">
        <v>86</v>
      </c>
      <c r="E101" s="37">
        <v>82.542000000000002</v>
      </c>
      <c r="F101" s="37">
        <v>56.921774520941717</v>
      </c>
      <c r="G101" s="37">
        <v>119.69376958712711</v>
      </c>
    </row>
    <row r="102" spans="2:9" x14ac:dyDescent="0.25">
      <c r="B102" s="41">
        <v>45383</v>
      </c>
      <c r="C102" s="106" t="e">
        <v>#N/A</v>
      </c>
      <c r="D102" s="44">
        <v>83</v>
      </c>
      <c r="E102" s="37">
        <v>81.89200000000001</v>
      </c>
      <c r="F102" s="37">
        <v>54.422537133639104</v>
      </c>
      <c r="G102" s="37">
        <v>123.22651638846091</v>
      </c>
    </row>
    <row r="103" spans="2:9" x14ac:dyDescent="0.25">
      <c r="B103" s="41">
        <v>45413</v>
      </c>
      <c r="C103" s="106" t="e">
        <v>#N/A</v>
      </c>
      <c r="D103" s="44">
        <v>83</v>
      </c>
      <c r="E103" s="37">
        <v>81.288000000000011</v>
      </c>
      <c r="F103" s="37">
        <v>52.238321655854591</v>
      </c>
      <c r="G103" s="37">
        <v>126.49217537140076</v>
      </c>
    </row>
    <row r="104" spans="2:9" x14ac:dyDescent="0.25">
      <c r="B104" s="41">
        <v>45444</v>
      </c>
      <c r="C104" s="106" t="e">
        <v>#N/A</v>
      </c>
      <c r="D104" s="44">
        <v>83</v>
      </c>
      <c r="E104" s="37">
        <v>80.711999999999989</v>
      </c>
      <c r="F104" s="37">
        <v>50.254170406925105</v>
      </c>
      <c r="G104" s="37">
        <v>129.62957882401537</v>
      </c>
    </row>
    <row r="105" spans="2:9" x14ac:dyDescent="0.25">
      <c r="B105" s="41">
        <v>45474</v>
      </c>
      <c r="C105" s="106" t="e">
        <v>#N/A</v>
      </c>
      <c r="D105" s="44">
        <v>82</v>
      </c>
      <c r="E105" s="37">
        <v>80.132000000000005</v>
      </c>
      <c r="F105" s="37" t="e">
        <v>#N/A</v>
      </c>
      <c r="G105" s="37" t="e">
        <v>#N/A</v>
      </c>
    </row>
    <row r="106" spans="2:9" x14ac:dyDescent="0.25">
      <c r="B106" s="41">
        <v>45505</v>
      </c>
      <c r="C106" s="106" t="e">
        <v>#N/A</v>
      </c>
      <c r="D106" s="44">
        <v>82</v>
      </c>
      <c r="E106" s="37">
        <v>79.583999999999989</v>
      </c>
      <c r="F106" s="37">
        <v>47.333539532012892</v>
      </c>
      <c r="G106" s="37">
        <v>133.80814362543947</v>
      </c>
    </row>
    <row r="107" spans="2:9" x14ac:dyDescent="0.25">
      <c r="B107" s="41">
        <v>45536</v>
      </c>
      <c r="C107" s="106" t="e">
        <v>#N/A</v>
      </c>
      <c r="D107" s="44">
        <v>82</v>
      </c>
      <c r="E107" s="37">
        <v>79.064000000000007</v>
      </c>
      <c r="F107" s="37">
        <v>46.049737102581545</v>
      </c>
      <c r="G107" s="37">
        <v>135.74705284581452</v>
      </c>
    </row>
    <row r="108" spans="2:9" x14ac:dyDescent="0.25">
      <c r="B108" s="41">
        <v>45566</v>
      </c>
      <c r="C108" s="106" t="e">
        <v>#N/A</v>
      </c>
      <c r="D108" s="44">
        <v>82</v>
      </c>
      <c r="E108" s="37">
        <v>78.559999999999988</v>
      </c>
      <c r="F108" s="37" t="e">
        <v>#N/A</v>
      </c>
      <c r="G108" s="37" t="e">
        <v>#N/A</v>
      </c>
    </row>
    <row r="109" spans="2:9" x14ac:dyDescent="0.25">
      <c r="B109" s="41">
        <v>45597</v>
      </c>
      <c r="C109" s="106" t="e">
        <v>#N/A</v>
      </c>
      <c r="D109" s="44">
        <v>82</v>
      </c>
      <c r="E109" s="37">
        <v>78.085999999999999</v>
      </c>
      <c r="F109" s="37" t="e">
        <v>#N/A</v>
      </c>
      <c r="G109" s="37" t="e">
        <v>#N/A</v>
      </c>
    </row>
    <row r="110" spans="2:9" x14ac:dyDescent="0.25">
      <c r="B110" s="42">
        <v>45627</v>
      </c>
      <c r="C110" s="308" t="e">
        <v>#N/A</v>
      </c>
      <c r="D110" s="309">
        <v>82</v>
      </c>
      <c r="E110" s="37">
        <v>77.641999999999996</v>
      </c>
      <c r="F110" s="37">
        <v>42.639280303097337</v>
      </c>
      <c r="G110" s="37">
        <v>141.37856270435464</v>
      </c>
    </row>
    <row r="111" spans="2:9" x14ac:dyDescent="0.25">
      <c r="B111" s="41"/>
      <c r="C111" s="37"/>
      <c r="D111" s="37"/>
      <c r="E111" s="37"/>
      <c r="F111" s="47"/>
      <c r="G111" s="38"/>
      <c r="H111" s="37"/>
      <c r="I111" s="37"/>
    </row>
    <row r="112" spans="2:9" x14ac:dyDescent="0.25">
      <c r="B112" s="41"/>
      <c r="C112" s="37"/>
      <c r="D112" s="37"/>
      <c r="E112" s="37"/>
      <c r="F112" s="47"/>
      <c r="G112" s="38"/>
      <c r="H112" s="37"/>
      <c r="I112" s="37"/>
    </row>
    <row r="113" spans="2:13" x14ac:dyDescent="0.25">
      <c r="B113" s="41"/>
      <c r="C113" s="37"/>
      <c r="D113" s="37"/>
      <c r="E113" s="37"/>
      <c r="F113" s="47"/>
      <c r="G113" s="38"/>
      <c r="H113" s="37"/>
      <c r="I113" s="37"/>
    </row>
    <row r="114" spans="2:13" x14ac:dyDescent="0.25">
      <c r="B114" s="41"/>
      <c r="C114" s="37"/>
      <c r="D114" s="37"/>
      <c r="E114" s="37"/>
      <c r="F114" s="47"/>
      <c r="G114" s="38"/>
      <c r="H114" s="37"/>
      <c r="I114" s="37"/>
    </row>
    <row r="115" spans="2:13" x14ac:dyDescent="0.25">
      <c r="B115" s="41"/>
      <c r="C115" s="37"/>
      <c r="D115" s="37"/>
      <c r="E115" s="37"/>
      <c r="F115" s="47"/>
      <c r="G115" s="38"/>
      <c r="H115" s="37"/>
      <c r="I115" s="37"/>
    </row>
    <row r="116" spans="2:13" x14ac:dyDescent="0.25">
      <c r="B116" s="41"/>
      <c r="C116" s="37"/>
      <c r="D116" s="37"/>
      <c r="E116" s="37"/>
      <c r="F116" s="47"/>
      <c r="G116" s="38"/>
      <c r="H116" s="37"/>
      <c r="I116" s="37"/>
    </row>
    <row r="117" spans="2:13" x14ac:dyDescent="0.25">
      <c r="B117" s="41"/>
      <c r="C117" s="37"/>
      <c r="D117" s="37"/>
      <c r="E117" s="37"/>
      <c r="F117" s="47"/>
      <c r="G117" s="38"/>
      <c r="H117" s="37"/>
      <c r="I117" s="37"/>
    </row>
    <row r="118" spans="2:13" x14ac:dyDescent="0.25">
      <c r="B118" s="41"/>
      <c r="C118" s="37"/>
      <c r="D118" s="37"/>
      <c r="E118" s="37"/>
      <c r="F118" s="47"/>
      <c r="G118" s="38"/>
      <c r="H118" s="37"/>
      <c r="I118" s="37"/>
    </row>
    <row r="119" spans="2:13" x14ac:dyDescent="0.25">
      <c r="B119" s="41"/>
      <c r="C119" s="37"/>
      <c r="D119" s="37"/>
      <c r="E119" s="37"/>
      <c r="F119" s="47"/>
      <c r="G119" s="38"/>
      <c r="H119" s="37"/>
      <c r="I119" s="37"/>
    </row>
    <row r="120" spans="2:13" x14ac:dyDescent="0.25">
      <c r="B120" s="41"/>
      <c r="C120" s="37"/>
      <c r="D120" s="37"/>
      <c r="E120" s="37"/>
      <c r="F120" s="47"/>
      <c r="G120" s="38"/>
      <c r="H120" s="37"/>
      <c r="I120" s="37"/>
    </row>
    <row r="121" spans="2:13" x14ac:dyDescent="0.25">
      <c r="B121" s="41"/>
      <c r="C121" s="37"/>
      <c r="D121" s="37"/>
      <c r="E121" s="37"/>
      <c r="F121" s="47"/>
      <c r="G121" s="38"/>
      <c r="H121" s="37"/>
      <c r="I121" s="37"/>
    </row>
    <row r="122" spans="2:13" x14ac:dyDescent="0.25">
      <c r="B122" s="41"/>
      <c r="C122" s="37"/>
      <c r="D122" s="37"/>
      <c r="E122" s="37"/>
      <c r="F122" s="47"/>
      <c r="G122" s="38"/>
      <c r="H122" s="37"/>
      <c r="I122" s="37"/>
    </row>
    <row r="123" spans="2:13" x14ac:dyDescent="0.25">
      <c r="B123" s="23" t="s">
        <v>645</v>
      </c>
    </row>
    <row r="124" spans="2:13" x14ac:dyDescent="0.25">
      <c r="B124" s="464" t="s">
        <v>643</v>
      </c>
      <c r="C124" s="465"/>
      <c r="D124" s="465"/>
      <c r="E124" s="465"/>
      <c r="F124" s="465"/>
      <c r="G124" s="465"/>
      <c r="H124" s="465"/>
      <c r="I124" s="465"/>
    </row>
    <row r="125" spans="2:13" x14ac:dyDescent="0.25">
      <c r="B125" s="465"/>
      <c r="C125" s="465"/>
      <c r="D125" s="465"/>
      <c r="E125" s="465"/>
      <c r="F125" s="465"/>
      <c r="G125" s="465"/>
      <c r="H125" s="465"/>
      <c r="I125" s="465"/>
    </row>
    <row r="126" spans="2:13" ht="12.75" customHeight="1" x14ac:dyDescent="0.25">
      <c r="B126" s="466"/>
      <c r="C126" s="466"/>
      <c r="D126" s="466"/>
      <c r="E126" s="466"/>
      <c r="F126" s="466"/>
      <c r="G126" s="466"/>
      <c r="H126" s="466"/>
      <c r="I126" s="466"/>
      <c r="J126" s="280"/>
      <c r="K126" s="280"/>
      <c r="L126" s="280"/>
      <c r="M126" s="280"/>
    </row>
    <row r="127" spans="2:13" x14ac:dyDescent="0.25">
      <c r="J127" s="280"/>
      <c r="K127" s="280"/>
      <c r="L127" s="280"/>
      <c r="M127" s="280"/>
    </row>
    <row r="132" spans="2:2" ht="15.5" x14ac:dyDescent="0.35">
      <c r="B132" s="40" t="s">
        <v>60</v>
      </c>
    </row>
    <row r="143" spans="2:2" x14ac:dyDescent="0.25">
      <c r="B143" s="43"/>
    </row>
    <row r="144" spans="2:2" x14ac:dyDescent="0.25">
      <c r="B144" t="e">
        <f>(100*#REF!)&amp;"% NYMEX futures upper confidence interval"</f>
        <v>#REF!</v>
      </c>
    </row>
    <row r="145" spans="2:2" x14ac:dyDescent="0.25">
      <c r="B145" t="e">
        <f>(100*#REF!)&amp;"% NYMEX futures lower confidence interval"</f>
        <v>#REF!</v>
      </c>
    </row>
  </sheetData>
  <mergeCells count="2">
    <mergeCell ref="F25:G25"/>
    <mergeCell ref="B124:I126"/>
  </mergeCells>
  <phoneticPr fontId="27" type="noConversion"/>
  <conditionalFormatting sqref="C27:G110 C111:I122">
    <cfRule type="expression" dxfId="27" priority="1" stopIfTrue="1">
      <formula>ISNA(C27)</formula>
    </cfRule>
  </conditionalFormatting>
  <hyperlinks>
    <hyperlink ref="A3" location="Contents!A1" display="Return to Contents" xr:uid="{00000000-0004-0000-0200-000000000000}"/>
  </hyperlinks>
  <pageMargins left="0.75" right="0.75" top="1" bottom="1" header="0.5" footer="0.5"/>
  <pageSetup scale="25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6">
    <pageSetUpPr fitToPage="1"/>
  </sheetPr>
  <dimension ref="A1:Q118"/>
  <sheetViews>
    <sheetView workbookViewId="0"/>
  </sheetViews>
  <sheetFormatPr defaultRowHeight="12.5" x14ac:dyDescent="0.25"/>
  <cols>
    <col min="16" max="16" width="43.1796875" customWidth="1"/>
    <col min="17" max="17" width="9.81640625" customWidth="1"/>
  </cols>
  <sheetData>
    <row r="1" spans="1:17" x14ac:dyDescent="0.25">
      <c r="M1" s="97"/>
    </row>
    <row r="2" spans="1:17" ht="15.5" x14ac:dyDescent="0.35">
      <c r="A2" s="31" t="s">
        <v>644</v>
      </c>
    </row>
    <row r="3" spans="1:17" x14ac:dyDescent="0.25">
      <c r="A3" s="16" t="s">
        <v>16</v>
      </c>
    </row>
    <row r="4" spans="1:17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</row>
    <row r="5" spans="1:17" ht="13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P5" s="142" t="s">
        <v>343</v>
      </c>
      <c r="Q5" s="143"/>
    </row>
    <row r="6" spans="1:17" ht="13" x14ac:dyDescent="0.25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P6" s="193" t="s">
        <v>530</v>
      </c>
      <c r="Q6" s="180" t="s">
        <v>529</v>
      </c>
    </row>
    <row r="7" spans="1:17" x14ac:dyDescent="0.25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P7" s="158"/>
    </row>
    <row r="8" spans="1:17" x14ac:dyDescent="0.25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</row>
    <row r="9" spans="1:17" x14ac:dyDescent="0.25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</row>
    <row r="10" spans="1:17" x14ac:dyDescent="0.25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</row>
    <row r="11" spans="1:17" x14ac:dyDescent="0.25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</row>
    <row r="12" spans="1:17" x14ac:dyDescent="0.25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</row>
    <row r="13" spans="1:17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</row>
    <row r="14" spans="1:17" x14ac:dyDescent="0.25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</row>
    <row r="15" spans="1:17" x14ac:dyDescent="0.2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</row>
    <row r="16" spans="1:17" x14ac:dyDescent="0.25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</row>
    <row r="17" spans="1:11" x14ac:dyDescent="0.25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</row>
    <row r="18" spans="1:11" x14ac:dyDescent="0.25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</row>
    <row r="19" spans="1:11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1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</row>
    <row r="21" spans="1:11" x14ac:dyDescent="0.25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1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</row>
    <row r="23" spans="1:11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</row>
    <row r="24" spans="1:11" x14ac:dyDescent="0.25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</row>
    <row r="25" spans="1:11" ht="12.75" customHeight="1" x14ac:dyDescent="0.25">
      <c r="A25" s="288"/>
      <c r="B25" s="288"/>
      <c r="C25" s="288"/>
      <c r="D25" s="288"/>
      <c r="E25" s="288"/>
      <c r="F25" s="288"/>
      <c r="G25" s="288"/>
      <c r="H25" s="288"/>
      <c r="I25" s="288"/>
      <c r="J25" s="288"/>
      <c r="K25" s="288"/>
    </row>
    <row r="26" spans="1:11" x14ac:dyDescent="0.25">
      <c r="B26" s="23"/>
      <c r="C26" s="478" t="s">
        <v>40</v>
      </c>
      <c r="D26" s="478"/>
      <c r="E26" s="478"/>
    </row>
    <row r="27" spans="1:11" x14ac:dyDescent="0.25">
      <c r="A27" s="2"/>
      <c r="B27" s="26" t="s">
        <v>38</v>
      </c>
      <c r="C27" s="156" t="s">
        <v>676</v>
      </c>
      <c r="D27" s="156"/>
      <c r="E27" s="156"/>
    </row>
    <row r="28" spans="1:11" x14ac:dyDescent="0.25">
      <c r="A28" s="4"/>
      <c r="B28" s="24" t="s">
        <v>39</v>
      </c>
      <c r="C28" s="24" t="s">
        <v>8</v>
      </c>
      <c r="D28" s="24" t="s">
        <v>9</v>
      </c>
      <c r="E28" s="24" t="s">
        <v>13</v>
      </c>
    </row>
    <row r="29" spans="1:11" x14ac:dyDescent="0.25">
      <c r="A29" s="1">
        <v>43101</v>
      </c>
      <c r="B29" s="10">
        <v>45.42</v>
      </c>
      <c r="C29" s="30">
        <f>+MIN($B$29,$B$41,$B$53,$B$65,$B$77)</f>
        <v>45.42</v>
      </c>
      <c r="D29" s="30">
        <f>+MAX($B$29,$B$41,$B$53,$B$65,$B$77)</f>
        <v>74.251000000000005</v>
      </c>
      <c r="E29" s="13">
        <f t="shared" ref="E29:E92" si="0">D29-C29</f>
        <v>28.831000000000003</v>
      </c>
      <c r="G29" s="30"/>
      <c r="H29" s="13"/>
    </row>
    <row r="30" spans="1:11" x14ac:dyDescent="0.25">
      <c r="A30" s="1">
        <v>43132</v>
      </c>
      <c r="B30" s="10">
        <v>38.515999999999998</v>
      </c>
      <c r="C30" s="30">
        <f>+MIN($B$30,$B$42,$B$54,$B$66,$B$78)</f>
        <v>37.752000000000002</v>
      </c>
      <c r="D30" s="30">
        <f>+MAX($B$30,$B$42,$B$54,$B$66,$B$78)</f>
        <v>64.100999999999999</v>
      </c>
      <c r="E30" s="13">
        <f t="shared" si="0"/>
        <v>26.348999999999997</v>
      </c>
      <c r="G30" s="30"/>
      <c r="H30" s="13"/>
    </row>
    <row r="31" spans="1:11" x14ac:dyDescent="0.25">
      <c r="A31" s="1">
        <v>43160</v>
      </c>
      <c r="B31" s="10">
        <v>34.042000000000002</v>
      </c>
      <c r="C31" s="30">
        <f>+MIN($B$31,$B$43,$B$55,$B$67,$B$79)</f>
        <v>34.042000000000002</v>
      </c>
      <c r="D31" s="30">
        <f>+MAX($B$31,$B$43,$B$55,$B$67,$B$79)</f>
        <v>60.81</v>
      </c>
      <c r="E31" s="13">
        <f t="shared" si="0"/>
        <v>26.768000000000001</v>
      </c>
      <c r="G31" s="30"/>
      <c r="H31" s="13"/>
    </row>
    <row r="32" spans="1:11" x14ac:dyDescent="0.25">
      <c r="A32" s="1">
        <v>43191</v>
      </c>
      <c r="B32" s="10">
        <v>35.340000000000003</v>
      </c>
      <c r="C32" s="30">
        <f>+MIN($B$32,$B$44,$B$56,$B$68,$B$80)</f>
        <v>35.340000000000003</v>
      </c>
      <c r="D32" s="30">
        <f>+MAX($B$32,$B$44,$B$56,$B$68,$B$80)</f>
        <v>62.905000000000001</v>
      </c>
      <c r="E32" s="13">
        <f t="shared" si="0"/>
        <v>27.564999999999998</v>
      </c>
      <c r="G32" s="30"/>
      <c r="H32" s="13"/>
    </row>
    <row r="33" spans="1:8" x14ac:dyDescent="0.25">
      <c r="A33" s="1">
        <v>43221</v>
      </c>
      <c r="B33" s="10">
        <v>43.707000000000001</v>
      </c>
      <c r="C33" s="30">
        <f>+MIN($B$33,$B$45,$B$57,$B$69,$B$81)</f>
        <v>43.707000000000001</v>
      </c>
      <c r="D33" s="30">
        <f>+MAX($B$33,$B$45,$B$57,$B$69,$B$81)</f>
        <v>68.11</v>
      </c>
      <c r="E33" s="13">
        <f t="shared" si="0"/>
        <v>24.402999999999999</v>
      </c>
      <c r="G33" s="30"/>
      <c r="H33" s="13"/>
    </row>
    <row r="34" spans="1:8" x14ac:dyDescent="0.25">
      <c r="A34" s="1">
        <v>43252</v>
      </c>
      <c r="B34" s="10">
        <v>56.505000000000003</v>
      </c>
      <c r="C34" s="30">
        <f>+MIN($B$34,$B$46,$B$58,$B$70,$B$82)</f>
        <v>54.137999999999998</v>
      </c>
      <c r="D34" s="30">
        <f>+MAX($B$34,$B$46,$B$58,$B$70,$B$82)</f>
        <v>75.802999999999997</v>
      </c>
      <c r="E34" s="13">
        <f t="shared" si="0"/>
        <v>21.664999999999999</v>
      </c>
      <c r="G34" s="30"/>
      <c r="H34" s="13"/>
    </row>
    <row r="35" spans="1:8" x14ac:dyDescent="0.25">
      <c r="A35" s="1">
        <v>43282</v>
      </c>
      <c r="B35" s="10">
        <v>60.118000000000002</v>
      </c>
      <c r="C35" s="30">
        <f>+MIN($B$35,$B$47,$B$59,$B$71,$B$83)</f>
        <v>60.118000000000002</v>
      </c>
      <c r="D35" s="30">
        <f>+MAX($B$35,$B$47,$B$59,$B$71,$B$83)</f>
        <v>85.442999999999998</v>
      </c>
      <c r="E35" s="13">
        <f t="shared" si="0"/>
        <v>25.324999999999996</v>
      </c>
      <c r="G35" s="30"/>
      <c r="H35" s="13"/>
    </row>
    <row r="36" spans="1:8" x14ac:dyDescent="0.25">
      <c r="A36" s="1">
        <v>43313</v>
      </c>
      <c r="B36" s="10">
        <v>66.724999999999994</v>
      </c>
      <c r="C36" s="30">
        <f>+MIN($B$36,$B$48,$B$60,$B$72,$B$84)</f>
        <v>66.724999999999994</v>
      </c>
      <c r="D36" s="30">
        <f>+MAX($B$36,$B$48,$B$60,$B$72,$B$84)</f>
        <v>95.254999999999995</v>
      </c>
      <c r="E36" s="13">
        <f t="shared" si="0"/>
        <v>28.53</v>
      </c>
      <c r="G36" s="30"/>
      <c r="H36" s="13"/>
    </row>
    <row r="37" spans="1:8" x14ac:dyDescent="0.25">
      <c r="A37" s="1">
        <v>43344</v>
      </c>
      <c r="B37" s="10">
        <v>75.245000000000005</v>
      </c>
      <c r="C37" s="30">
        <f>+MIN($B$37,$B$49,$B$61,$B$73,$B$85)</f>
        <v>72.167000000000002</v>
      </c>
      <c r="D37" s="30">
        <f>+MAX($B$37,$B$49,$B$61,$B$73,$B$85)</f>
        <v>100.31399999999999</v>
      </c>
      <c r="E37" s="13">
        <f t="shared" si="0"/>
        <v>28.146999999999991</v>
      </c>
      <c r="G37" s="30"/>
      <c r="H37" s="13"/>
    </row>
    <row r="38" spans="1:8" x14ac:dyDescent="0.25">
      <c r="A38" s="1">
        <v>43374</v>
      </c>
      <c r="B38" s="10">
        <v>78.825999999999993</v>
      </c>
      <c r="C38" s="30">
        <f>+MIN($B$38,$B$50,$B$62,$B$74,$B$86)</f>
        <v>76.198999999999998</v>
      </c>
      <c r="D38" s="30">
        <f>+MAX($B$38,$B$50,$B$62,$B$74,$B$86)</f>
        <v>94.674999999999997</v>
      </c>
      <c r="E38" s="13">
        <f t="shared" si="0"/>
        <v>18.475999999999999</v>
      </c>
      <c r="G38" s="30"/>
      <c r="H38" s="13"/>
    </row>
    <row r="39" spans="1:8" x14ac:dyDescent="0.25">
      <c r="A39" s="1">
        <v>43405</v>
      </c>
      <c r="B39" s="10">
        <v>73.986000000000004</v>
      </c>
      <c r="C39" s="30">
        <f>+MIN($B$39,$B$51,$B$63,$B$75,$B$87)</f>
        <v>72.114999999999995</v>
      </c>
      <c r="D39" s="30">
        <f>+MAX($B$39,$B$51,$B$63,$B$75,$B$87)</f>
        <v>89.388000000000005</v>
      </c>
      <c r="E39" s="13">
        <f t="shared" si="0"/>
        <v>17.27300000000001</v>
      </c>
      <c r="G39" s="30"/>
      <c r="H39" s="13"/>
    </row>
    <row r="40" spans="1:8" x14ac:dyDescent="0.25">
      <c r="A40" s="1">
        <v>43435</v>
      </c>
      <c r="B40" s="10">
        <v>63.738</v>
      </c>
      <c r="C40" s="30">
        <f>+MIN($B$40,$B$52,$B$64,$B$76,$B$88)</f>
        <v>63.738</v>
      </c>
      <c r="D40" s="30">
        <f>+MAX($B$40,$B$52,$B$64,$B$76,$B$88)</f>
        <v>79.656000000000006</v>
      </c>
      <c r="E40" s="13">
        <f t="shared" si="0"/>
        <v>15.918000000000006</v>
      </c>
      <c r="G40" s="30"/>
      <c r="H40" s="13"/>
    </row>
    <row r="41" spans="1:8" x14ac:dyDescent="0.25">
      <c r="A41" s="1">
        <v>43466</v>
      </c>
      <c r="B41" s="10">
        <v>51.201999999999998</v>
      </c>
      <c r="C41" s="30">
        <f>+MIN($B$29,$B$41,$B$53,$B$65,$B$77)</f>
        <v>45.42</v>
      </c>
      <c r="D41" s="30">
        <f>+MAX($B$29,$B$41,$B$53,$B$65,$B$77)</f>
        <v>74.251000000000005</v>
      </c>
      <c r="E41" s="13">
        <f t="shared" si="0"/>
        <v>28.831000000000003</v>
      </c>
      <c r="G41" s="30"/>
      <c r="H41" s="13"/>
    </row>
    <row r="42" spans="1:8" x14ac:dyDescent="0.25">
      <c r="A42" s="1">
        <v>43497</v>
      </c>
      <c r="B42" s="10">
        <v>45.695</v>
      </c>
      <c r="C42" s="30">
        <f>+MIN($B$30,$B$42,$B$54,$B$66,$B$78)</f>
        <v>37.752000000000002</v>
      </c>
      <c r="D42" s="30">
        <f>+MAX($B$30,$B$42,$B$54,$B$66,$B$78)</f>
        <v>64.100999999999999</v>
      </c>
      <c r="E42" s="13">
        <f t="shared" si="0"/>
        <v>26.348999999999997</v>
      </c>
      <c r="G42" s="30"/>
      <c r="H42" s="13"/>
    </row>
    <row r="43" spans="1:8" x14ac:dyDescent="0.25">
      <c r="A43" s="1">
        <v>43525</v>
      </c>
      <c r="B43" s="10">
        <v>48.929000000000002</v>
      </c>
      <c r="C43" s="30">
        <f>+MIN($B$31,$B$43,$B$55,$B$67,$B$79)</f>
        <v>34.042000000000002</v>
      </c>
      <c r="D43" s="30">
        <f>+MAX($B$31,$B$43,$B$55,$B$67,$B$79)</f>
        <v>60.81</v>
      </c>
      <c r="E43" s="13">
        <f t="shared" si="0"/>
        <v>26.768000000000001</v>
      </c>
      <c r="G43" s="30"/>
      <c r="H43" s="13"/>
    </row>
    <row r="44" spans="1:8" x14ac:dyDescent="0.25">
      <c r="A44" s="1">
        <v>43556</v>
      </c>
      <c r="B44" s="10">
        <v>53.39</v>
      </c>
      <c r="C44" s="30">
        <f>+MIN($B$32,$B$44,$B$56,$B$68,$B$80)</f>
        <v>35.340000000000003</v>
      </c>
      <c r="D44" s="30">
        <f>+MAX($B$32,$B$44,$B$56,$B$68,$B$80)</f>
        <v>62.905000000000001</v>
      </c>
      <c r="E44" s="13">
        <f t="shared" si="0"/>
        <v>27.564999999999998</v>
      </c>
      <c r="G44" s="30"/>
      <c r="H44" s="13"/>
    </row>
    <row r="45" spans="1:8" x14ac:dyDescent="0.25">
      <c r="A45" s="1">
        <v>43586</v>
      </c>
      <c r="B45" s="10">
        <v>63.350999999999999</v>
      </c>
      <c r="C45" s="30">
        <f>+MIN($B$33,$B$45,$B$57,$B$69,$B$81)</f>
        <v>43.707000000000001</v>
      </c>
      <c r="D45" s="30">
        <f>+MAX($B$33,$B$45,$B$57,$B$69,$B$81)</f>
        <v>68.11</v>
      </c>
      <c r="E45" s="13">
        <f t="shared" si="0"/>
        <v>24.402999999999999</v>
      </c>
      <c r="G45" s="30"/>
      <c r="H45" s="13"/>
    </row>
    <row r="46" spans="1:8" x14ac:dyDescent="0.25">
      <c r="A46" s="1">
        <v>43617</v>
      </c>
      <c r="B46" s="10">
        <v>71.697999999999993</v>
      </c>
      <c r="C46" s="30">
        <f>+MIN($B$34,$B$46,$B$58,$B$70,$B$82)</f>
        <v>54.137999999999998</v>
      </c>
      <c r="D46" s="30">
        <f>+MAX($B$34,$B$46,$B$58,$B$70,$B$82)</f>
        <v>75.802999999999997</v>
      </c>
      <c r="E46" s="13">
        <f t="shared" si="0"/>
        <v>21.664999999999999</v>
      </c>
      <c r="G46" s="30"/>
      <c r="H46" s="13"/>
    </row>
    <row r="47" spans="1:8" x14ac:dyDescent="0.25">
      <c r="A47" s="1">
        <v>43647</v>
      </c>
      <c r="B47" s="10">
        <v>77.807000000000002</v>
      </c>
      <c r="C47" s="30">
        <f>+MIN($B$35,$B$47,$B$59,$B$71,$B$83)</f>
        <v>60.118000000000002</v>
      </c>
      <c r="D47" s="30">
        <f>+MAX($B$35,$B$47,$B$59,$B$71,$B$83)</f>
        <v>85.442999999999998</v>
      </c>
      <c r="E47" s="13">
        <f t="shared" si="0"/>
        <v>25.324999999999996</v>
      </c>
      <c r="G47" s="30"/>
      <c r="H47" s="13"/>
    </row>
    <row r="48" spans="1:8" x14ac:dyDescent="0.25">
      <c r="A48" s="1">
        <v>43678</v>
      </c>
      <c r="B48" s="10">
        <v>91.090999999999994</v>
      </c>
      <c r="C48" s="30">
        <f>+MIN($B$36,$B$48,$B$60,$B$72,$B$84)</f>
        <v>66.724999999999994</v>
      </c>
      <c r="D48" s="30">
        <f>+MAX($B$36,$B$48,$B$60,$B$72,$B$84)</f>
        <v>95.254999999999995</v>
      </c>
      <c r="E48" s="13">
        <f t="shared" si="0"/>
        <v>28.53</v>
      </c>
      <c r="G48" s="30"/>
      <c r="H48" s="13"/>
    </row>
    <row r="49" spans="1:8" x14ac:dyDescent="0.25">
      <c r="A49" s="1">
        <v>43709</v>
      </c>
      <c r="B49" s="10">
        <v>95.593999999999994</v>
      </c>
      <c r="C49" s="30">
        <f>+MIN($B$37,$B$49,$B$61,$B$73,$B$85)</f>
        <v>72.167000000000002</v>
      </c>
      <c r="D49" s="30">
        <f>+MAX($B$37,$B$49,$B$61,$B$73,$B$85)</f>
        <v>100.31399999999999</v>
      </c>
      <c r="E49" s="13">
        <f t="shared" si="0"/>
        <v>28.146999999999991</v>
      </c>
      <c r="G49" s="30"/>
      <c r="H49" s="13"/>
    </row>
    <row r="50" spans="1:8" x14ac:dyDescent="0.25">
      <c r="A50" s="1">
        <v>43739</v>
      </c>
      <c r="B50" s="10">
        <v>94.674999999999997</v>
      </c>
      <c r="C50" s="30">
        <f>+MIN($B$38,$B$50,$B$62,$B$74,$B$86)</f>
        <v>76.198999999999998</v>
      </c>
      <c r="D50" s="30">
        <f>+MAX($B$38,$B$50,$B$62,$B$74,$B$86)</f>
        <v>94.674999999999997</v>
      </c>
      <c r="E50" s="13">
        <f t="shared" si="0"/>
        <v>18.475999999999999</v>
      </c>
      <c r="G50" s="30"/>
      <c r="H50" s="13"/>
    </row>
    <row r="51" spans="1:8" x14ac:dyDescent="0.25">
      <c r="A51" s="1">
        <v>43770</v>
      </c>
      <c r="B51" s="10">
        <v>88.093999999999994</v>
      </c>
      <c r="C51" s="30">
        <f>+MIN($B$39,$B$51,$B$63,$B$75,$B$87)</f>
        <v>72.114999999999995</v>
      </c>
      <c r="D51" s="30">
        <f>+MAX($B$39,$B$51,$B$63,$B$75,$B$87)</f>
        <v>89.388000000000005</v>
      </c>
      <c r="E51" s="13">
        <f t="shared" si="0"/>
        <v>17.27300000000001</v>
      </c>
      <c r="G51" s="30"/>
      <c r="H51" s="13"/>
    </row>
    <row r="52" spans="1:8" x14ac:dyDescent="0.25">
      <c r="A52" s="1">
        <v>43800</v>
      </c>
      <c r="B52" s="10">
        <v>79.656000000000006</v>
      </c>
      <c r="C52" s="30">
        <f>+MIN($B$40,$B$52,$B$64,$B$76,$B$88)</f>
        <v>63.738</v>
      </c>
      <c r="D52" s="30">
        <f>+MAX($B$40,$B$52,$B$64,$B$76,$B$88)</f>
        <v>79.656000000000006</v>
      </c>
      <c r="E52" s="13">
        <f t="shared" si="0"/>
        <v>15.918000000000006</v>
      </c>
      <c r="G52" s="30"/>
      <c r="H52" s="13"/>
    </row>
    <row r="53" spans="1:8" x14ac:dyDescent="0.25">
      <c r="A53" s="1">
        <v>43831</v>
      </c>
      <c r="B53" s="10">
        <v>74.251000000000005</v>
      </c>
      <c r="C53" s="30">
        <f>+MIN($B$29,$B$41,$B$53,$B$65,$B$77)</f>
        <v>45.42</v>
      </c>
      <c r="D53" s="30">
        <f>+MAX($B$29,$B$41,$B$53,$B$65,$B$77)</f>
        <v>74.251000000000005</v>
      </c>
      <c r="E53" s="13">
        <f t="shared" si="0"/>
        <v>28.831000000000003</v>
      </c>
      <c r="G53" s="30"/>
      <c r="H53" s="13"/>
    </row>
    <row r="54" spans="1:8" x14ac:dyDescent="0.25">
      <c r="A54" s="1">
        <v>43862</v>
      </c>
      <c r="B54" s="10">
        <v>64.100999999999999</v>
      </c>
      <c r="C54" s="30">
        <f>+MIN($B$30,$B$42,$B$54,$B$66,$B$78)</f>
        <v>37.752000000000002</v>
      </c>
      <c r="D54" s="30">
        <f>+MAX($B$30,$B$42,$B$54,$B$66,$B$78)</f>
        <v>64.100999999999999</v>
      </c>
      <c r="E54" s="13">
        <f t="shared" si="0"/>
        <v>26.348999999999997</v>
      </c>
      <c r="G54" s="30"/>
      <c r="H54" s="13"/>
    </row>
    <row r="55" spans="1:8" x14ac:dyDescent="0.25">
      <c r="A55" s="1">
        <v>43891</v>
      </c>
      <c r="B55" s="10">
        <v>60.81</v>
      </c>
      <c r="C55" s="30">
        <f>+MIN($B$31,$B$43,$B$55,$B$67,$B$79)</f>
        <v>34.042000000000002</v>
      </c>
      <c r="D55" s="30">
        <f>+MAX($B$31,$B$43,$B$55,$B$67,$B$79)</f>
        <v>60.81</v>
      </c>
      <c r="E55" s="13">
        <f t="shared" si="0"/>
        <v>26.768000000000001</v>
      </c>
      <c r="G55" s="30"/>
      <c r="H55" s="13"/>
    </row>
    <row r="56" spans="1:8" x14ac:dyDescent="0.25">
      <c r="A56" s="1">
        <v>43922</v>
      </c>
      <c r="B56" s="10">
        <v>62.905000000000001</v>
      </c>
      <c r="C56" s="30">
        <f>+MIN($B$32,$B$44,$B$56,$B$68,$B$80)</f>
        <v>35.340000000000003</v>
      </c>
      <c r="D56" s="30">
        <f>+MAX($B$32,$B$44,$B$56,$B$68,$B$80)</f>
        <v>62.905000000000001</v>
      </c>
      <c r="E56" s="13">
        <f t="shared" si="0"/>
        <v>27.564999999999998</v>
      </c>
      <c r="G56" s="30"/>
      <c r="H56" s="13"/>
    </row>
    <row r="57" spans="1:8" x14ac:dyDescent="0.25">
      <c r="A57" s="1">
        <v>43952</v>
      </c>
      <c r="B57" s="10">
        <v>68.11</v>
      </c>
      <c r="C57" s="30">
        <f>+MIN($B$33,$B$45,$B$57,$B$69,$B$81)</f>
        <v>43.707000000000001</v>
      </c>
      <c r="D57" s="30">
        <f>+MAX($B$33,$B$45,$B$57,$B$69,$B$81)</f>
        <v>68.11</v>
      </c>
      <c r="E57" s="13">
        <f t="shared" si="0"/>
        <v>24.402999999999999</v>
      </c>
      <c r="G57" s="30"/>
      <c r="H57" s="13"/>
    </row>
    <row r="58" spans="1:8" x14ac:dyDescent="0.25">
      <c r="A58" s="1">
        <v>43983</v>
      </c>
      <c r="B58" s="10">
        <v>75.802999999999997</v>
      </c>
      <c r="C58" s="30">
        <f>+MIN($B$34,$B$46,$B$58,$B$70,$B$82)</f>
        <v>54.137999999999998</v>
      </c>
      <c r="D58" s="30">
        <f>+MAX($B$34,$B$46,$B$58,$B$70,$B$82)</f>
        <v>75.802999999999997</v>
      </c>
      <c r="E58" s="13">
        <f t="shared" si="0"/>
        <v>21.664999999999999</v>
      </c>
      <c r="G58" s="30"/>
      <c r="H58" s="13"/>
    </row>
    <row r="59" spans="1:8" x14ac:dyDescent="0.25">
      <c r="A59" s="1">
        <v>44013</v>
      </c>
      <c r="B59" s="10">
        <v>85.442999999999998</v>
      </c>
      <c r="C59" s="30">
        <f>+MIN($B$35,$B$47,$B$59,$B$71,$B$83)</f>
        <v>60.118000000000002</v>
      </c>
      <c r="D59" s="30">
        <f>+MAX($B$35,$B$47,$B$59,$B$71,$B$83)</f>
        <v>85.442999999999998</v>
      </c>
      <c r="E59" s="13">
        <f t="shared" si="0"/>
        <v>25.324999999999996</v>
      </c>
      <c r="G59" s="30"/>
      <c r="H59" s="13"/>
    </row>
    <row r="60" spans="1:8" x14ac:dyDescent="0.25">
      <c r="A60" s="1">
        <v>44044</v>
      </c>
      <c r="B60" s="10">
        <v>95.254999999999995</v>
      </c>
      <c r="C60" s="30">
        <f>+MIN($B$36,$B$48,$B$60,$B$72,$B$84)</f>
        <v>66.724999999999994</v>
      </c>
      <c r="D60" s="30">
        <f>+MAX($B$36,$B$48,$B$60,$B$72,$B$84)</f>
        <v>95.254999999999995</v>
      </c>
      <c r="E60" s="13">
        <f t="shared" si="0"/>
        <v>28.53</v>
      </c>
      <c r="G60" s="30"/>
      <c r="H60" s="13"/>
    </row>
    <row r="61" spans="1:8" x14ac:dyDescent="0.25">
      <c r="A61" s="1">
        <v>44075</v>
      </c>
      <c r="B61" s="10">
        <v>100.31399999999999</v>
      </c>
      <c r="C61" s="30">
        <f>+MIN($B$37,$B$49,$B$61,$B$73,$B$85)</f>
        <v>72.167000000000002</v>
      </c>
      <c r="D61" s="30">
        <f>+MAX($B$37,$B$49,$B$61,$B$73,$B$85)</f>
        <v>100.31399999999999</v>
      </c>
      <c r="E61" s="13">
        <f t="shared" si="0"/>
        <v>28.146999999999991</v>
      </c>
      <c r="G61" s="30"/>
      <c r="H61" s="13"/>
    </row>
    <row r="62" spans="1:8" x14ac:dyDescent="0.25">
      <c r="A62" s="1">
        <v>44105</v>
      </c>
      <c r="B62" s="10">
        <v>94.662000000000006</v>
      </c>
      <c r="C62" s="30">
        <f>+MIN($B$38,$B$50,$B$62,$B$74,$B$86)</f>
        <v>76.198999999999998</v>
      </c>
      <c r="D62" s="30">
        <f>+MAX($B$38,$B$50,$B$62,$B$74,$B$86)</f>
        <v>94.674999999999997</v>
      </c>
      <c r="E62" s="13">
        <f t="shared" si="0"/>
        <v>18.475999999999999</v>
      </c>
      <c r="G62" s="30"/>
      <c r="H62" s="13"/>
    </row>
    <row r="63" spans="1:8" x14ac:dyDescent="0.25">
      <c r="A63" s="1">
        <v>44136</v>
      </c>
      <c r="B63" s="10">
        <v>89.388000000000005</v>
      </c>
      <c r="C63" s="30">
        <f>+MIN($B$39,$B$51,$B$63,$B$75,$B$87)</f>
        <v>72.114999999999995</v>
      </c>
      <c r="D63" s="30">
        <f>+MAX($B$39,$B$51,$B$63,$B$75,$B$87)</f>
        <v>89.388000000000005</v>
      </c>
      <c r="E63" s="13">
        <f t="shared" si="0"/>
        <v>17.27300000000001</v>
      </c>
      <c r="G63" s="30"/>
      <c r="H63" s="13"/>
    </row>
    <row r="64" spans="1:8" x14ac:dyDescent="0.25">
      <c r="A64" s="1">
        <v>44166</v>
      </c>
      <c r="B64" s="10">
        <v>69.855999999999995</v>
      </c>
      <c r="C64" s="30">
        <f>+MIN($B$40,$B$52,$B$64,$B$76,$B$88)</f>
        <v>63.738</v>
      </c>
      <c r="D64" s="30">
        <f>+MAX($B$40,$B$52,$B$64,$B$76,$B$88)</f>
        <v>79.656000000000006</v>
      </c>
      <c r="E64" s="13">
        <f t="shared" si="0"/>
        <v>15.918000000000006</v>
      </c>
      <c r="G64" s="30"/>
      <c r="H64" s="13"/>
    </row>
    <row r="65" spans="1:8" x14ac:dyDescent="0.25">
      <c r="A65" s="1">
        <v>44197</v>
      </c>
      <c r="B65" s="10">
        <v>55.151000000000003</v>
      </c>
      <c r="C65" s="30">
        <f>+MIN($B$29,$B$41,$B$53,$B$65,$B$77)</f>
        <v>45.42</v>
      </c>
      <c r="D65" s="30">
        <f>+MAX($B$29,$B$41,$B$53,$B$65,$B$77)</f>
        <v>74.251000000000005</v>
      </c>
      <c r="E65" s="13">
        <f t="shared" si="0"/>
        <v>28.831000000000003</v>
      </c>
      <c r="G65" s="30"/>
      <c r="H65" s="13"/>
    </row>
    <row r="66" spans="1:8" x14ac:dyDescent="0.25">
      <c r="A66" s="1">
        <v>44228</v>
      </c>
      <c r="B66" s="10">
        <v>43.514000000000003</v>
      </c>
      <c r="C66" s="30">
        <f>+MIN($B$30,$B$42,$B$54,$B$66,$B$78)</f>
        <v>37.752000000000002</v>
      </c>
      <c r="D66" s="30">
        <f>+MAX($B$30,$B$42,$B$54,$B$66,$B$78)</f>
        <v>64.100999999999999</v>
      </c>
      <c r="E66" s="13">
        <f t="shared" si="0"/>
        <v>26.348999999999997</v>
      </c>
      <c r="G66" s="30"/>
      <c r="H66" s="13"/>
    </row>
    <row r="67" spans="1:8" x14ac:dyDescent="0.25">
      <c r="A67" s="1">
        <v>44256</v>
      </c>
      <c r="B67" s="10">
        <v>41.744999999999997</v>
      </c>
      <c r="C67" s="30">
        <f>+MIN($B$31,$B$43,$B$55,$B$67,$B$79)</f>
        <v>34.042000000000002</v>
      </c>
      <c r="D67" s="30">
        <f>+MAX($B$31,$B$43,$B$55,$B$67,$B$79)</f>
        <v>60.81</v>
      </c>
      <c r="E67" s="13">
        <f t="shared" si="0"/>
        <v>26.768000000000001</v>
      </c>
      <c r="G67" s="30"/>
      <c r="H67" s="13"/>
    </row>
    <row r="68" spans="1:8" x14ac:dyDescent="0.25">
      <c r="A68" s="1">
        <v>44287</v>
      </c>
      <c r="B68" s="10">
        <v>44.915999999999997</v>
      </c>
      <c r="C68" s="30">
        <f>+MIN($B$32,$B$44,$B$56,$B$68,$B$80)</f>
        <v>35.340000000000003</v>
      </c>
      <c r="D68" s="30">
        <f>+MAX($B$32,$B$44,$B$56,$B$68,$B$80)</f>
        <v>62.905000000000001</v>
      </c>
      <c r="E68" s="13">
        <f t="shared" si="0"/>
        <v>27.564999999999998</v>
      </c>
      <c r="G68" s="30"/>
      <c r="H68" s="13"/>
    </row>
    <row r="69" spans="1:8" x14ac:dyDescent="0.25">
      <c r="A69" s="1">
        <v>44317</v>
      </c>
      <c r="B69" s="10">
        <v>52.225000000000001</v>
      </c>
      <c r="C69" s="30">
        <f>+MIN($B$33,$B$45,$B$57,$B$69,$B$81)</f>
        <v>43.707000000000001</v>
      </c>
      <c r="D69" s="30">
        <f>+MAX($B$33,$B$45,$B$57,$B$69,$B$81)</f>
        <v>68.11</v>
      </c>
      <c r="E69" s="13">
        <f t="shared" si="0"/>
        <v>24.402999999999999</v>
      </c>
      <c r="G69" s="30"/>
      <c r="H69" s="13"/>
    </row>
    <row r="70" spans="1:8" x14ac:dyDescent="0.25">
      <c r="A70" s="1">
        <v>44348</v>
      </c>
      <c r="B70" s="10">
        <v>56.784999999999997</v>
      </c>
      <c r="C70" s="30">
        <f>+MIN($B$34,$B$46,$B$58,$B$70,$B$82)</f>
        <v>54.137999999999998</v>
      </c>
      <c r="D70" s="30">
        <f>+MAX($B$34,$B$46,$B$58,$B$70,$B$82)</f>
        <v>75.802999999999997</v>
      </c>
      <c r="E70" s="13">
        <f t="shared" si="0"/>
        <v>21.664999999999999</v>
      </c>
      <c r="G70" s="30"/>
      <c r="H70" s="13"/>
    </row>
    <row r="71" spans="1:8" x14ac:dyDescent="0.25">
      <c r="A71" s="1">
        <v>44378</v>
      </c>
      <c r="B71" s="10">
        <v>64.31</v>
      </c>
      <c r="C71" s="30">
        <f>+MIN($B$35,$B$47,$B$59,$B$71,$B$83)</f>
        <v>60.118000000000002</v>
      </c>
      <c r="D71" s="30">
        <f>+MAX($B$35,$B$47,$B$59,$B$71,$B$83)</f>
        <v>85.442999999999998</v>
      </c>
      <c r="E71" s="13">
        <f t="shared" si="0"/>
        <v>25.324999999999996</v>
      </c>
      <c r="G71" s="30"/>
      <c r="H71" s="13"/>
    </row>
    <row r="72" spans="1:8" x14ac:dyDescent="0.25">
      <c r="A72" s="1">
        <v>44409</v>
      </c>
      <c r="B72" s="10">
        <v>69.605999999999995</v>
      </c>
      <c r="C72" s="30">
        <f>+MIN($B$36,$B$48,$B$60,$B$72,$B$84)</f>
        <v>66.724999999999994</v>
      </c>
      <c r="D72" s="30">
        <f>+MAX($B$36,$B$48,$B$60,$B$72,$B$84)</f>
        <v>95.254999999999995</v>
      </c>
      <c r="E72" s="13">
        <f t="shared" si="0"/>
        <v>28.53</v>
      </c>
      <c r="G72" s="30"/>
      <c r="H72" s="13"/>
    </row>
    <row r="73" spans="1:8" x14ac:dyDescent="0.25">
      <c r="A73" s="1">
        <v>44440</v>
      </c>
      <c r="B73" s="10">
        <v>72.167000000000002</v>
      </c>
      <c r="C73" s="30">
        <f>+MIN($B$37,$B$49,$B$61,$B$73,$B$85)</f>
        <v>72.167000000000002</v>
      </c>
      <c r="D73" s="30">
        <f>+MAX($B$37,$B$49,$B$61,$B$73,$B$85)</f>
        <v>100.31399999999999</v>
      </c>
      <c r="E73" s="13">
        <f t="shared" si="0"/>
        <v>28.146999999999991</v>
      </c>
      <c r="G73" s="30"/>
      <c r="H73" s="13"/>
    </row>
    <row r="74" spans="1:8" x14ac:dyDescent="0.25">
      <c r="A74" s="1">
        <v>44470</v>
      </c>
      <c r="B74" s="10">
        <v>76.198999999999998</v>
      </c>
      <c r="C74" s="30">
        <f>+MIN($B$38,$B$50,$B$62,$B$74,$B$86)</f>
        <v>76.198999999999998</v>
      </c>
      <c r="D74" s="30">
        <f>+MAX($B$38,$B$50,$B$62,$B$74,$B$86)</f>
        <v>94.674999999999997</v>
      </c>
      <c r="E74" s="13">
        <f t="shared" si="0"/>
        <v>18.475999999999999</v>
      </c>
      <c r="G74" s="30"/>
      <c r="H74" s="13"/>
    </row>
    <row r="75" spans="1:8" x14ac:dyDescent="0.25">
      <c r="A75" s="1">
        <v>44501</v>
      </c>
      <c r="B75" s="10">
        <v>72.114999999999995</v>
      </c>
      <c r="C75" s="30">
        <f>+MIN($B$39,$B$51,$B$63,$B$75,$B$87)</f>
        <v>72.114999999999995</v>
      </c>
      <c r="D75" s="30">
        <f>+MAX($B$39,$B$51,$B$63,$B$75,$B$87)</f>
        <v>89.388000000000005</v>
      </c>
      <c r="E75" s="13">
        <f t="shared" si="0"/>
        <v>17.27300000000001</v>
      </c>
      <c r="G75" s="30"/>
      <c r="H75" s="13"/>
    </row>
    <row r="76" spans="1:8" x14ac:dyDescent="0.25">
      <c r="A76" s="1">
        <v>44531</v>
      </c>
      <c r="B76" s="10">
        <v>63.838999999999999</v>
      </c>
      <c r="C76" s="30">
        <f>+MIN($B$40,$B$52,$B$64,$B$76,$B$88)</f>
        <v>63.738</v>
      </c>
      <c r="D76" s="30">
        <f>+MAX($B$40,$B$52,$B$64,$B$76,$B$88)</f>
        <v>79.656000000000006</v>
      </c>
      <c r="E76" s="13">
        <f t="shared" si="0"/>
        <v>15.918000000000006</v>
      </c>
      <c r="G76" s="30"/>
      <c r="H76" s="13"/>
    </row>
    <row r="77" spans="1:8" x14ac:dyDescent="0.25">
      <c r="A77" s="1">
        <v>44562</v>
      </c>
      <c r="B77" s="10">
        <v>48.036999999999999</v>
      </c>
      <c r="C77" s="30">
        <f>+MIN($B$29,$B$41,$B$53,$B$65,$B$77)</f>
        <v>45.42</v>
      </c>
      <c r="D77" s="30">
        <f>+MAX($B$29,$B$41,$B$53,$B$65,$B$77)</f>
        <v>74.251000000000005</v>
      </c>
      <c r="E77" s="13">
        <f t="shared" si="0"/>
        <v>28.831000000000003</v>
      </c>
      <c r="G77" s="30"/>
      <c r="H77" s="13"/>
    </row>
    <row r="78" spans="1:8" x14ac:dyDescent="0.25">
      <c r="A78" s="1">
        <v>44593</v>
      </c>
      <c r="B78" s="10">
        <v>37.752000000000002</v>
      </c>
      <c r="C78" s="30">
        <f>+MIN($B$30,$B$42,$B$54,$B$66,$B$78)</f>
        <v>37.752000000000002</v>
      </c>
      <c r="D78" s="30">
        <f>+MAX($B$30,$B$42,$B$54,$B$66,$B$78)</f>
        <v>64.100999999999999</v>
      </c>
      <c r="E78" s="13">
        <f t="shared" si="0"/>
        <v>26.348999999999997</v>
      </c>
      <c r="G78" s="30"/>
      <c r="H78" s="13"/>
    </row>
    <row r="79" spans="1:8" x14ac:dyDescent="0.25">
      <c r="A79" s="1">
        <v>44621</v>
      </c>
      <c r="B79" s="10">
        <v>36.28</v>
      </c>
      <c r="C79" s="30">
        <f>+MIN($B$31,$B$43,$B$55,$B$67,$B$79)</f>
        <v>34.042000000000002</v>
      </c>
      <c r="D79" s="30">
        <f>+MAX($B$31,$B$43,$B$55,$B$67,$B$79)</f>
        <v>60.81</v>
      </c>
      <c r="E79" s="13">
        <f t="shared" si="0"/>
        <v>26.768000000000001</v>
      </c>
      <c r="G79" s="30"/>
      <c r="H79" s="13"/>
    </row>
    <row r="80" spans="1:8" x14ac:dyDescent="0.25">
      <c r="A80" s="1">
        <v>44652</v>
      </c>
      <c r="B80" s="10">
        <v>40.226999999999997</v>
      </c>
      <c r="C80" s="30">
        <f>+MIN($B$32,$B$44,$B$56,$B$68,$B$80)</f>
        <v>35.340000000000003</v>
      </c>
      <c r="D80" s="30">
        <f>+MAX($B$32,$B$44,$B$56,$B$68,$B$80)</f>
        <v>62.905000000000001</v>
      </c>
      <c r="E80" s="13">
        <f t="shared" si="0"/>
        <v>27.564999999999998</v>
      </c>
      <c r="G80" s="30"/>
      <c r="H80" s="13"/>
    </row>
    <row r="81" spans="1:8" x14ac:dyDescent="0.25">
      <c r="A81" s="1">
        <v>44682</v>
      </c>
      <c r="B81" s="10">
        <v>49.685000000000002</v>
      </c>
      <c r="C81" s="30">
        <f>+MIN($B$33,$B$45,$B$57,$B$69,$B$81)</f>
        <v>43.707000000000001</v>
      </c>
      <c r="D81" s="30">
        <f>+MAX($B$33,$B$45,$B$57,$B$69,$B$81)</f>
        <v>68.11</v>
      </c>
      <c r="E81" s="13">
        <f t="shared" si="0"/>
        <v>24.402999999999999</v>
      </c>
      <c r="G81" s="30"/>
      <c r="H81" s="13"/>
    </row>
    <row r="82" spans="1:8" x14ac:dyDescent="0.25">
      <c r="A82" s="1">
        <v>44713</v>
      </c>
      <c r="B82" s="10">
        <v>54.137999999999998</v>
      </c>
      <c r="C82" s="30">
        <f>+MIN($B$34,$B$46,$B$58,$B$70,$B$82)</f>
        <v>54.137999999999998</v>
      </c>
      <c r="D82" s="30">
        <f>+MAX($B$34,$B$46,$B$58,$B$70,$B$82)</f>
        <v>75.802999999999997</v>
      </c>
      <c r="E82" s="13">
        <f t="shared" si="0"/>
        <v>21.664999999999999</v>
      </c>
      <c r="G82" s="30"/>
      <c r="H82" s="13"/>
    </row>
    <row r="83" spans="1:8" x14ac:dyDescent="0.25">
      <c r="A83" s="1">
        <v>44743</v>
      </c>
      <c r="B83" s="10">
        <v>64.171999999999997</v>
      </c>
      <c r="C83" s="30">
        <f>+MIN($B$35,$B$47,$B$59,$B$71,$B$83)</f>
        <v>60.118000000000002</v>
      </c>
      <c r="D83" s="30">
        <f>+MAX($B$35,$B$47,$B$59,$B$71,$B$83)</f>
        <v>85.442999999999998</v>
      </c>
      <c r="E83" s="13">
        <f t="shared" si="0"/>
        <v>25.324999999999996</v>
      </c>
      <c r="G83" s="30"/>
      <c r="H83" s="13"/>
    </row>
    <row r="84" spans="1:8" x14ac:dyDescent="0.25">
      <c r="A84" s="1">
        <v>44774</v>
      </c>
      <c r="B84" s="10">
        <v>72.852000000000004</v>
      </c>
      <c r="C84" s="30">
        <f>+MIN($B$36,$B$48,$B$60,$B$72,$B$84)</f>
        <v>66.724999999999994</v>
      </c>
      <c r="D84" s="30">
        <f>+MAX($B$36,$B$48,$B$60,$B$72,$B$84)</f>
        <v>95.254999999999995</v>
      </c>
      <c r="E84" s="13">
        <f t="shared" si="0"/>
        <v>28.53</v>
      </c>
      <c r="G84" s="30"/>
      <c r="H84" s="13"/>
    </row>
    <row r="85" spans="1:8" x14ac:dyDescent="0.25">
      <c r="A85" s="1">
        <v>44805</v>
      </c>
      <c r="B85" s="10">
        <v>81.994</v>
      </c>
      <c r="C85" s="30">
        <f>+MIN($B$37,$B$49,$B$61,$B$73,$B$85)</f>
        <v>72.167000000000002</v>
      </c>
      <c r="D85" s="30">
        <f>+MAX($B$37,$B$49,$B$61,$B$73,$B$85)</f>
        <v>100.31399999999999</v>
      </c>
      <c r="E85" s="13">
        <f t="shared" si="0"/>
        <v>28.146999999999991</v>
      </c>
      <c r="G85" s="30"/>
      <c r="H85" s="13"/>
    </row>
    <row r="86" spans="1:8" x14ac:dyDescent="0.25">
      <c r="A86" s="1">
        <v>44835</v>
      </c>
      <c r="B86" s="10">
        <v>86.736999999999995</v>
      </c>
      <c r="C86" s="30">
        <f>+MIN($B$38,$B$50,$B$62,$B$74,$B$86)</f>
        <v>76.198999999999998</v>
      </c>
      <c r="D86" s="30">
        <f>+MAX($B$38,$B$50,$B$62,$B$74,$B$86)</f>
        <v>94.674999999999997</v>
      </c>
      <c r="E86" s="13">
        <f t="shared" si="0"/>
        <v>18.475999999999999</v>
      </c>
      <c r="G86" s="30"/>
      <c r="H86" s="13"/>
    </row>
    <row r="87" spans="1:8" x14ac:dyDescent="0.25">
      <c r="A87" s="1">
        <v>44866</v>
      </c>
      <c r="B87" s="10">
        <v>87.69</v>
      </c>
      <c r="C87" s="30">
        <f>+MIN($B$39,$B$51,$B$63,$B$75,$B$87)</f>
        <v>72.114999999999995</v>
      </c>
      <c r="D87" s="30">
        <f>+MAX($B$39,$B$51,$B$63,$B$75,$B$87)</f>
        <v>89.388000000000005</v>
      </c>
      <c r="E87" s="13">
        <f t="shared" si="0"/>
        <v>17.27300000000001</v>
      </c>
      <c r="G87" s="30"/>
      <c r="H87" s="13"/>
    </row>
    <row r="88" spans="1:8" x14ac:dyDescent="0.25">
      <c r="A88" s="1">
        <v>44896</v>
      </c>
      <c r="B88" s="10">
        <v>76.665999999999997</v>
      </c>
      <c r="C88" s="30">
        <f>+MIN($B$40,$B$52,$B$64,$B$76,$B$88)</f>
        <v>63.738</v>
      </c>
      <c r="D88" s="30">
        <f>+MAX($B$40,$B$52,$B$64,$B$76,$B$88)</f>
        <v>79.656000000000006</v>
      </c>
      <c r="E88" s="13">
        <f t="shared" si="0"/>
        <v>15.918000000000006</v>
      </c>
      <c r="G88" s="30"/>
      <c r="H88" s="13"/>
    </row>
    <row r="89" spans="1:8" x14ac:dyDescent="0.25">
      <c r="A89" s="1">
        <v>44927</v>
      </c>
      <c r="B89" s="10">
        <v>68.626999999999995</v>
      </c>
      <c r="C89" s="30">
        <f>+MIN($B$29,$B$41,$B$53,$B$65,$B$77)</f>
        <v>45.42</v>
      </c>
      <c r="D89" s="30">
        <f>+MAX($B$29,$B$41,$B$53,$B$65,$B$77)</f>
        <v>74.251000000000005</v>
      </c>
      <c r="E89" s="13">
        <f t="shared" si="0"/>
        <v>28.831000000000003</v>
      </c>
      <c r="G89" s="30"/>
      <c r="H89" s="13"/>
    </row>
    <row r="90" spans="1:8" x14ac:dyDescent="0.25">
      <c r="A90" s="1">
        <v>44958</v>
      </c>
      <c r="B90" s="10">
        <v>60.61</v>
      </c>
      <c r="C90" s="30">
        <f>+MIN($B$30,$B$42,$B$54,$B$66,$B$78)</f>
        <v>37.752000000000002</v>
      </c>
      <c r="D90" s="30">
        <f>+MAX($B$30,$B$42,$B$54,$B$66,$B$78)</f>
        <v>64.100999999999999</v>
      </c>
      <c r="E90" s="13">
        <f t="shared" si="0"/>
        <v>26.348999999999997</v>
      </c>
      <c r="G90" s="30"/>
      <c r="H90" s="13"/>
    </row>
    <row r="91" spans="1:8" x14ac:dyDescent="0.25">
      <c r="A91" s="1">
        <v>44986</v>
      </c>
      <c r="B91" s="10">
        <v>55.831000000000003</v>
      </c>
      <c r="C91" s="30">
        <f>+MIN($B$31,$B$43,$B$55,$B$67,$B$79)</f>
        <v>34.042000000000002</v>
      </c>
      <c r="D91" s="30">
        <f>+MAX($B$31,$B$43,$B$55,$B$67,$B$79)</f>
        <v>60.81</v>
      </c>
      <c r="E91" s="13">
        <f t="shared" si="0"/>
        <v>26.768000000000001</v>
      </c>
      <c r="G91" s="30"/>
      <c r="H91" s="13"/>
    </row>
    <row r="92" spans="1:8" x14ac:dyDescent="0.25">
      <c r="A92" s="1">
        <v>45017</v>
      </c>
      <c r="B92" s="10">
        <v>60.752000000000002</v>
      </c>
      <c r="C92" s="30">
        <f>+MIN($B$32,$B$44,$B$56,$B$68,$B$80)</f>
        <v>35.340000000000003</v>
      </c>
      <c r="D92" s="30">
        <f>+MAX($B$32,$B$44,$B$56,$B$68,$B$80)</f>
        <v>62.905000000000001</v>
      </c>
      <c r="E92" s="13">
        <f t="shared" si="0"/>
        <v>27.564999999999998</v>
      </c>
      <c r="G92" s="30"/>
      <c r="H92" s="13"/>
    </row>
    <row r="93" spans="1:8" x14ac:dyDescent="0.25">
      <c r="A93" s="1">
        <v>45047</v>
      </c>
      <c r="B93" s="10">
        <v>71.058999999999997</v>
      </c>
      <c r="C93" s="30">
        <f>+MIN($B$33,$B$45,$B$57,$B$69,$B$81)</f>
        <v>43.707000000000001</v>
      </c>
      <c r="D93" s="30">
        <f>+MAX($B$33,$B$45,$B$57,$B$69,$B$81)</f>
        <v>68.11</v>
      </c>
      <c r="E93" s="13">
        <f t="shared" ref="E93:E112" si="1">D93-C93</f>
        <v>24.402999999999999</v>
      </c>
      <c r="G93" s="30"/>
      <c r="H93" s="13"/>
    </row>
    <row r="94" spans="1:8" x14ac:dyDescent="0.25">
      <c r="A94" s="1">
        <v>45078</v>
      </c>
      <c r="B94" s="10">
        <v>79.17</v>
      </c>
      <c r="C94" s="30">
        <f>+MIN($B$34,$B$46,$B$58,$B$70,$B$82)</f>
        <v>54.137999999999998</v>
      </c>
      <c r="D94" s="30">
        <f>+MAX($B$34,$B$46,$B$58,$B$70,$B$82)</f>
        <v>75.802999999999997</v>
      </c>
      <c r="E94" s="13">
        <f t="shared" si="1"/>
        <v>21.664999999999999</v>
      </c>
      <c r="G94" s="30"/>
      <c r="H94" s="13"/>
    </row>
    <row r="95" spans="1:8" x14ac:dyDescent="0.25">
      <c r="A95" s="1">
        <v>45108</v>
      </c>
      <c r="B95" s="10">
        <v>88.564593200000004</v>
      </c>
      <c r="C95" s="30">
        <f>+MIN($B$35,$B$47,$B$59,$B$71,$B$83)</f>
        <v>60.118000000000002</v>
      </c>
      <c r="D95" s="30">
        <f>+MAX($B$35,$B$47,$B$59,$B$71,$B$83)</f>
        <v>85.442999999999998</v>
      </c>
      <c r="E95" s="13">
        <f t="shared" si="1"/>
        <v>25.324999999999996</v>
      </c>
      <c r="G95" s="30"/>
      <c r="H95" s="13"/>
    </row>
    <row r="96" spans="1:8" x14ac:dyDescent="0.25">
      <c r="A96" s="1">
        <v>45139</v>
      </c>
      <c r="B96" s="10">
        <v>94.357990599999994</v>
      </c>
      <c r="C96" s="30">
        <f>+MIN($B$36,$B$48,$B$60,$B$72,$B$84)</f>
        <v>66.724999999999994</v>
      </c>
      <c r="D96" s="30">
        <f>+MAX($B$36,$B$48,$B$60,$B$72,$B$84)</f>
        <v>95.254999999999995</v>
      </c>
      <c r="E96" s="13">
        <f t="shared" si="1"/>
        <v>28.53</v>
      </c>
      <c r="G96" s="30"/>
      <c r="H96" s="13"/>
    </row>
    <row r="97" spans="1:8" x14ac:dyDescent="0.25">
      <c r="A97" s="1">
        <v>45170</v>
      </c>
      <c r="B97" s="10">
        <v>97.771889999999999</v>
      </c>
      <c r="C97" s="30">
        <f>+MIN($B$37,$B$49,$B$61,$B$73,$B$85)</f>
        <v>72.167000000000002</v>
      </c>
      <c r="D97" s="30">
        <f>+MAX($B$37,$B$49,$B$61,$B$73,$B$85)</f>
        <v>100.31399999999999</v>
      </c>
      <c r="E97" s="13">
        <f t="shared" si="1"/>
        <v>28.146999999999991</v>
      </c>
      <c r="G97" s="30"/>
      <c r="H97" s="13"/>
    </row>
    <row r="98" spans="1:8" x14ac:dyDescent="0.25">
      <c r="A98" s="1">
        <v>45200</v>
      </c>
      <c r="B98" s="10">
        <v>96.934110000000004</v>
      </c>
      <c r="C98" s="30">
        <f>+MIN($B$38,$B$50,$B$62,$B$74,$B$86)</f>
        <v>76.198999999999998</v>
      </c>
      <c r="D98" s="30">
        <f>+MAX($B$38,$B$50,$B$62,$B$74,$B$86)</f>
        <v>94.674999999999997</v>
      </c>
      <c r="E98" s="13">
        <f t="shared" si="1"/>
        <v>18.475999999999999</v>
      </c>
      <c r="G98" s="30"/>
      <c r="H98" s="13"/>
    </row>
    <row r="99" spans="1:8" x14ac:dyDescent="0.25">
      <c r="A99" s="1">
        <v>45231</v>
      </c>
      <c r="B99" s="10">
        <v>92.593000000000004</v>
      </c>
      <c r="C99" s="30">
        <f>+MIN($B$39,$B$51,$B$63,$B$75,$B$87)</f>
        <v>72.114999999999995</v>
      </c>
      <c r="D99" s="30">
        <f>+MAX($B$39,$B$51,$B$63,$B$75,$B$87)</f>
        <v>89.388000000000005</v>
      </c>
      <c r="E99" s="13">
        <f t="shared" si="1"/>
        <v>17.27300000000001</v>
      </c>
      <c r="G99" s="30"/>
      <c r="H99" s="13"/>
    </row>
    <row r="100" spans="1:8" x14ac:dyDescent="0.25">
      <c r="A100" s="1">
        <v>45261</v>
      </c>
      <c r="B100" s="10">
        <v>82.165440000000004</v>
      </c>
      <c r="C100" s="30">
        <f>+MIN($B$40,$B$52,$B$64,$B$76,$B$88)</f>
        <v>63.738</v>
      </c>
      <c r="D100" s="30">
        <f>+MAX($B$40,$B$52,$B$64,$B$76,$B$88)</f>
        <v>79.656000000000006</v>
      </c>
      <c r="E100" s="13">
        <f t="shared" si="1"/>
        <v>15.918000000000006</v>
      </c>
      <c r="G100" s="30"/>
      <c r="H100" s="13"/>
    </row>
    <row r="101" spans="1:8" x14ac:dyDescent="0.25">
      <c r="A101" s="1">
        <v>45292</v>
      </c>
      <c r="B101" s="10">
        <v>67.93038</v>
      </c>
      <c r="C101" s="30">
        <f>+MIN($B$29,$B$41,$B$53,$B$65,$B$77)</f>
        <v>45.42</v>
      </c>
      <c r="D101" s="13">
        <f>+MAX($B$29,$B$41,$B$53,$B$65,$B$77)</f>
        <v>74.251000000000005</v>
      </c>
      <c r="E101" s="13">
        <f t="shared" si="1"/>
        <v>28.831000000000003</v>
      </c>
      <c r="G101" s="30"/>
      <c r="H101" s="13"/>
    </row>
    <row r="102" spans="1:8" x14ac:dyDescent="0.25">
      <c r="A102" s="1">
        <v>45323</v>
      </c>
      <c r="B102" s="10">
        <v>58.087400000000002</v>
      </c>
      <c r="C102" s="30">
        <f>+MIN($B$30,$B$42,$B$54,$B$66,$B$78)</f>
        <v>37.752000000000002</v>
      </c>
      <c r="D102" s="13">
        <f>+MAX($B$30,$B$42,$B$54,$B$66,$B$78)</f>
        <v>64.100999999999999</v>
      </c>
      <c r="E102" s="13">
        <f t="shared" si="1"/>
        <v>26.348999999999997</v>
      </c>
      <c r="G102" s="30"/>
      <c r="H102" s="13"/>
    </row>
    <row r="103" spans="1:8" x14ac:dyDescent="0.25">
      <c r="A103" s="1">
        <v>45352</v>
      </c>
      <c r="B103" s="10">
        <v>55.641179999999999</v>
      </c>
      <c r="C103" s="30">
        <f>+MIN($B$31,$B$43,$B$55,$B$67,$B$79)</f>
        <v>34.042000000000002</v>
      </c>
      <c r="D103" s="13">
        <f>+MAX($B$31,$B$43,$B$55,$B$67,$B$79)</f>
        <v>60.81</v>
      </c>
      <c r="E103" s="13">
        <f t="shared" si="1"/>
        <v>26.768000000000001</v>
      </c>
      <c r="G103" s="30"/>
      <c r="H103" s="13"/>
    </row>
    <row r="104" spans="1:8" x14ac:dyDescent="0.25">
      <c r="A104" s="1">
        <v>45383</v>
      </c>
      <c r="B104" s="10">
        <v>56.806220000000003</v>
      </c>
      <c r="C104" s="30">
        <f>+MIN($B$32,$B$44,$B$56,$B$68,$B$80)</f>
        <v>35.340000000000003</v>
      </c>
      <c r="D104" s="13">
        <f>+MAX($B$32,$B$44,$B$56,$B$68,$B$80)</f>
        <v>62.905000000000001</v>
      </c>
      <c r="E104" s="13">
        <f t="shared" si="1"/>
        <v>27.564999999999998</v>
      </c>
      <c r="G104" s="30"/>
      <c r="H104" s="13"/>
    </row>
    <row r="105" spans="1:8" x14ac:dyDescent="0.25">
      <c r="A105" s="1">
        <v>45413</v>
      </c>
      <c r="B105" s="10">
        <v>64.401849999999996</v>
      </c>
      <c r="C105" s="30">
        <f>+MIN($B$33,$B$45,$B$57,$B$69,$B$81)</f>
        <v>43.707000000000001</v>
      </c>
      <c r="D105" s="13">
        <f>+MAX($B$33,$B$45,$B$57,$B$69,$B$81)</f>
        <v>68.11</v>
      </c>
      <c r="E105" s="13">
        <f t="shared" si="1"/>
        <v>24.402999999999999</v>
      </c>
      <c r="G105" s="30"/>
      <c r="H105" s="13"/>
    </row>
    <row r="106" spans="1:8" x14ac:dyDescent="0.25">
      <c r="A106" s="1">
        <v>45444</v>
      </c>
      <c r="B106" s="10">
        <v>72.424580000000006</v>
      </c>
      <c r="C106" s="30">
        <f>+MIN($B$34,$B$46,$B$58,$B$70,$B$82)</f>
        <v>54.137999999999998</v>
      </c>
      <c r="D106" s="13">
        <f>+MAX($B$34,$B$46,$B$58,$B$70,$B$82)</f>
        <v>75.802999999999997</v>
      </c>
      <c r="E106" s="13">
        <f t="shared" si="1"/>
        <v>21.664999999999999</v>
      </c>
      <c r="G106" s="30"/>
      <c r="H106" s="13"/>
    </row>
    <row r="107" spans="1:8" x14ac:dyDescent="0.25">
      <c r="A107" s="1">
        <v>45474</v>
      </c>
      <c r="B107" s="10">
        <v>78.072100000000006</v>
      </c>
      <c r="C107" s="30">
        <f>+MIN($B$35,$B$47,$B$59,$B$71,$B$83)</f>
        <v>60.118000000000002</v>
      </c>
      <c r="D107" s="13">
        <f>+MAX($B$35,$B$47,$B$59,$B$71,$B$83)</f>
        <v>85.442999999999998</v>
      </c>
      <c r="E107" s="13">
        <f t="shared" si="1"/>
        <v>25.324999999999996</v>
      </c>
      <c r="G107" s="30"/>
      <c r="H107" s="13"/>
    </row>
    <row r="108" spans="1:8" x14ac:dyDescent="0.25">
      <c r="A108" s="1">
        <v>45505</v>
      </c>
      <c r="B108" s="10">
        <v>86.735439999999997</v>
      </c>
      <c r="C108" s="30">
        <f>+MIN($B$36,$B$48,$B$60,$B$72,$B$84)</f>
        <v>66.724999999999994</v>
      </c>
      <c r="D108" s="13">
        <f>+MAX($B$36,$B$48,$B$60,$B$72,$B$84)</f>
        <v>95.254999999999995</v>
      </c>
      <c r="E108" s="13">
        <f t="shared" si="1"/>
        <v>28.53</v>
      </c>
      <c r="G108" s="30"/>
      <c r="H108" s="13"/>
    </row>
    <row r="109" spans="1:8" x14ac:dyDescent="0.25">
      <c r="A109" s="1">
        <v>45536</v>
      </c>
      <c r="B109" s="10">
        <v>90.294550000000001</v>
      </c>
      <c r="C109" s="30">
        <f>+MIN($B$37,$B$49,$B$61,$B$73,$B$85)</f>
        <v>72.167000000000002</v>
      </c>
      <c r="D109" s="13">
        <f>+MAX($B$37,$B$49,$B$61,$B$73,$B$85)</f>
        <v>100.31399999999999</v>
      </c>
      <c r="E109" s="13">
        <f t="shared" si="1"/>
        <v>28.146999999999991</v>
      </c>
      <c r="G109" s="30"/>
      <c r="H109" s="13"/>
    </row>
    <row r="110" spans="1:8" x14ac:dyDescent="0.25">
      <c r="A110" s="1">
        <v>45566</v>
      </c>
      <c r="B110" s="10">
        <v>90.021100000000004</v>
      </c>
      <c r="C110" s="30">
        <f>+MIN($B$38,$B$50,$B$62,$B$74,$B$86)</f>
        <v>76.198999999999998</v>
      </c>
      <c r="D110" s="13">
        <f>+MAX($B$38,$B$50,$B$62,$B$74,$B$86)</f>
        <v>94.674999999999997</v>
      </c>
      <c r="E110" s="13">
        <f t="shared" si="1"/>
        <v>18.475999999999999</v>
      </c>
      <c r="G110" s="30"/>
      <c r="H110" s="13"/>
    </row>
    <row r="111" spans="1:8" x14ac:dyDescent="0.25">
      <c r="A111" s="1">
        <v>45597</v>
      </c>
      <c r="B111" s="10">
        <v>86.483969999999999</v>
      </c>
      <c r="C111" s="30">
        <f>+MIN($B$39,$B$51,$B$63,$B$75,$B$87)</f>
        <v>72.114999999999995</v>
      </c>
      <c r="D111" s="13">
        <f>+MAX($B$39,$B$51,$B$63,$B$75,$B$87)</f>
        <v>89.388000000000005</v>
      </c>
      <c r="E111" s="13">
        <f t="shared" si="1"/>
        <v>17.27300000000001</v>
      </c>
      <c r="G111" s="30"/>
      <c r="H111" s="13"/>
    </row>
    <row r="112" spans="1:8" x14ac:dyDescent="0.25">
      <c r="A112" s="48">
        <v>45627</v>
      </c>
      <c r="B112" s="10">
        <v>76.636099999999999</v>
      </c>
      <c r="C112" s="53">
        <f>+MIN($B$40,$B$52,$B$64,$B$76,$B$88)</f>
        <v>63.738</v>
      </c>
      <c r="D112" s="52">
        <f>+MAX($B$40,$B$52,$B$64,$B$76,$B$88)</f>
        <v>79.656000000000006</v>
      </c>
      <c r="E112" s="52">
        <f t="shared" si="1"/>
        <v>15.918000000000006</v>
      </c>
      <c r="G112" s="30"/>
      <c r="H112" s="13"/>
    </row>
    <row r="113" spans="1:2" x14ac:dyDescent="0.25">
      <c r="A113" s="278" t="s">
        <v>674</v>
      </c>
    </row>
    <row r="114" spans="1:2" x14ac:dyDescent="0.25">
      <c r="A114" s="23" t="s">
        <v>684</v>
      </c>
    </row>
    <row r="115" spans="1:2" x14ac:dyDescent="0.25">
      <c r="A115" s="287" t="s">
        <v>678</v>
      </c>
    </row>
    <row r="116" spans="1:2" x14ac:dyDescent="0.25">
      <c r="A116" s="3"/>
      <c r="B116" s="58" t="s">
        <v>342</v>
      </c>
    </row>
    <row r="117" spans="1:2" x14ac:dyDescent="0.25">
      <c r="A117">
        <v>68</v>
      </c>
      <c r="B117">
        <v>0</v>
      </c>
    </row>
    <row r="118" spans="1:2" x14ac:dyDescent="0.25">
      <c r="A118">
        <v>68</v>
      </c>
      <c r="B118">
        <v>1</v>
      </c>
    </row>
  </sheetData>
  <mergeCells count="1">
    <mergeCell ref="C26:E26"/>
  </mergeCells>
  <hyperlinks>
    <hyperlink ref="A3" location="Contents!A1" display="Return to Contents" xr:uid="{00000000-0004-0000-1400-000000000000}"/>
  </hyperlinks>
  <pageMargins left="0.75" right="0.75" top="1" bottom="1" header="0.5" footer="0.5"/>
  <pageSetup scale="65" fitToHeight="2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0">
    <pageSetUpPr fitToPage="1"/>
  </sheetPr>
  <dimension ref="A1:Q131"/>
  <sheetViews>
    <sheetView workbookViewId="0"/>
  </sheetViews>
  <sheetFormatPr defaultRowHeight="12.5" x14ac:dyDescent="0.25"/>
  <cols>
    <col min="16" max="16" width="28.1796875" customWidth="1"/>
    <col min="17" max="17" width="9.81640625" customWidth="1"/>
  </cols>
  <sheetData>
    <row r="1" spans="1:17" x14ac:dyDescent="0.25">
      <c r="K1" s="97"/>
      <c r="L1" s="97"/>
    </row>
    <row r="2" spans="1:17" ht="15.5" x14ac:dyDescent="0.35">
      <c r="A2" s="31" t="s">
        <v>644</v>
      </c>
      <c r="L2" s="97"/>
    </row>
    <row r="3" spans="1:17" x14ac:dyDescent="0.25">
      <c r="A3" s="16" t="s">
        <v>16</v>
      </c>
      <c r="L3" s="97"/>
    </row>
    <row r="4" spans="1:17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97"/>
    </row>
    <row r="5" spans="1:17" ht="13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P5" s="142" t="s">
        <v>343</v>
      </c>
      <c r="Q5" s="143"/>
    </row>
    <row r="6" spans="1:17" x14ac:dyDescent="0.25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P6" s="285" t="s">
        <v>434</v>
      </c>
      <c r="Q6" s="284" t="s">
        <v>437</v>
      </c>
    </row>
    <row r="7" spans="1:17" x14ac:dyDescent="0.25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P7" s="178" t="s">
        <v>436</v>
      </c>
      <c r="Q7" s="282" t="s">
        <v>435</v>
      </c>
    </row>
    <row r="8" spans="1:17" x14ac:dyDescent="0.25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</row>
    <row r="9" spans="1:17" x14ac:dyDescent="0.25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</row>
    <row r="10" spans="1:17" x14ac:dyDescent="0.25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</row>
    <row r="11" spans="1:17" x14ac:dyDescent="0.25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</row>
    <row r="12" spans="1:17" x14ac:dyDescent="0.25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</row>
    <row r="13" spans="1:17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</row>
    <row r="14" spans="1:17" x14ac:dyDescent="0.25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</row>
    <row r="15" spans="1:17" x14ac:dyDescent="0.2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</row>
    <row r="16" spans="1:17" ht="14.5" x14ac:dyDescent="0.35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M16" s="424"/>
    </row>
    <row r="17" spans="1:11" x14ac:dyDescent="0.25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</row>
    <row r="18" spans="1:11" x14ac:dyDescent="0.25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</row>
    <row r="19" spans="1:11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1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</row>
    <row r="21" spans="1:11" x14ac:dyDescent="0.25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1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</row>
    <row r="23" spans="1:11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</row>
    <row r="24" spans="1:11" x14ac:dyDescent="0.25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</row>
    <row r="25" spans="1:11" ht="12.75" customHeight="1" x14ac:dyDescent="0.25">
      <c r="A25" s="288"/>
      <c r="B25" s="288"/>
      <c r="C25" s="288"/>
      <c r="D25" s="288"/>
      <c r="E25" s="288"/>
      <c r="F25" s="288"/>
      <c r="G25" s="288"/>
      <c r="H25" s="288"/>
      <c r="I25" s="288"/>
      <c r="J25" s="288"/>
      <c r="K25" s="288"/>
    </row>
    <row r="26" spans="1:11" x14ac:dyDescent="0.25">
      <c r="B26" s="23"/>
      <c r="C26" s="281"/>
      <c r="D26" s="281"/>
      <c r="E26" s="281"/>
    </row>
    <row r="27" spans="1:11" x14ac:dyDescent="0.25">
      <c r="A27" s="2"/>
      <c r="B27" s="26"/>
    </row>
    <row r="28" spans="1:11" ht="37.5" x14ac:dyDescent="0.25">
      <c r="A28" s="4"/>
      <c r="B28" s="364" t="s">
        <v>434</v>
      </c>
      <c r="C28" s="365" t="s">
        <v>436</v>
      </c>
      <c r="D28" s="365" t="s">
        <v>462</v>
      </c>
      <c r="E28" s="365" t="s">
        <v>438</v>
      </c>
    </row>
    <row r="29" spans="1:11" x14ac:dyDescent="0.25">
      <c r="A29" s="1">
        <v>42736</v>
      </c>
      <c r="B29" s="5">
        <v>7.7666180000000002</v>
      </c>
      <c r="C29" s="5">
        <v>-2.6661109999999999</v>
      </c>
      <c r="D29" s="5">
        <f>+C29*-1</f>
        <v>2.6661109999999999</v>
      </c>
      <c r="E29" s="286">
        <f t="shared" ref="E29:E60" si="0">+C29+B29</f>
        <v>5.1005070000000003</v>
      </c>
      <c r="G29" s="30"/>
      <c r="H29" s="13"/>
    </row>
    <row r="30" spans="1:11" x14ac:dyDescent="0.25">
      <c r="A30" s="1">
        <v>42767</v>
      </c>
      <c r="B30" s="5">
        <v>6.7309130000000001</v>
      </c>
      <c r="C30" s="5">
        <v>-3.1582150000000002</v>
      </c>
      <c r="D30" s="5">
        <f t="shared" ref="D30:D93" si="1">+C30*-1</f>
        <v>3.1582150000000002</v>
      </c>
      <c r="E30" s="286">
        <f t="shared" si="0"/>
        <v>3.5726979999999999</v>
      </c>
      <c r="G30" s="30"/>
      <c r="H30" s="13"/>
    </row>
    <row r="31" spans="1:11" x14ac:dyDescent="0.25">
      <c r="A31" s="1">
        <v>42795</v>
      </c>
      <c r="B31" s="5">
        <v>7.2349480000000002</v>
      </c>
      <c r="C31" s="5">
        <v>-3.105165</v>
      </c>
      <c r="D31" s="5">
        <f t="shared" si="1"/>
        <v>3.105165</v>
      </c>
      <c r="E31" s="286">
        <f t="shared" si="0"/>
        <v>4.1297829999999998</v>
      </c>
      <c r="G31" s="30"/>
      <c r="H31" s="13"/>
    </row>
    <row r="32" spans="1:11" x14ac:dyDescent="0.25">
      <c r="A32" s="1">
        <v>42826</v>
      </c>
      <c r="B32" s="5">
        <v>7.0765719999999996</v>
      </c>
      <c r="C32" s="5">
        <v>-3.0317310000000002</v>
      </c>
      <c r="D32" s="5">
        <f t="shared" si="1"/>
        <v>3.0317310000000002</v>
      </c>
      <c r="E32" s="286">
        <f t="shared" si="0"/>
        <v>4.0448409999999999</v>
      </c>
      <c r="G32" s="30"/>
      <c r="H32" s="13"/>
    </row>
    <row r="33" spans="1:8" x14ac:dyDescent="0.25">
      <c r="A33" s="1">
        <v>42856</v>
      </c>
      <c r="B33" s="5">
        <v>7.3889500000000004</v>
      </c>
      <c r="C33" s="5">
        <v>-2.8913929999999999</v>
      </c>
      <c r="D33" s="5">
        <f t="shared" si="1"/>
        <v>2.8913929999999999</v>
      </c>
      <c r="E33" s="286">
        <f t="shared" si="0"/>
        <v>4.4975570000000005</v>
      </c>
      <c r="G33" s="30"/>
      <c r="H33" s="13"/>
    </row>
    <row r="34" spans="1:8" x14ac:dyDescent="0.25">
      <c r="A34" s="1">
        <v>42887</v>
      </c>
      <c r="B34" s="5">
        <v>7.224145</v>
      </c>
      <c r="C34" s="5">
        <v>-3.1508319999999999</v>
      </c>
      <c r="D34" s="5">
        <f t="shared" si="1"/>
        <v>3.1508319999999999</v>
      </c>
      <c r="E34" s="286">
        <f t="shared" si="0"/>
        <v>4.0733130000000006</v>
      </c>
      <c r="G34" s="30"/>
      <c r="H34" s="13"/>
    </row>
    <row r="35" spans="1:8" x14ac:dyDescent="0.25">
      <c r="A35" s="1">
        <v>42917</v>
      </c>
      <c r="B35" s="5">
        <v>6.9589410000000003</v>
      </c>
      <c r="C35" s="5">
        <v>-3.2961429999999998</v>
      </c>
      <c r="D35" s="5">
        <f t="shared" si="1"/>
        <v>3.2961429999999998</v>
      </c>
      <c r="E35" s="286">
        <f t="shared" si="0"/>
        <v>3.6627980000000004</v>
      </c>
      <c r="G35" s="30"/>
      <c r="H35" s="13"/>
    </row>
    <row r="36" spans="1:8" x14ac:dyDescent="0.25">
      <c r="A36" s="1">
        <v>42948</v>
      </c>
      <c r="B36" s="5">
        <v>7.1055869999999999</v>
      </c>
      <c r="C36" s="5">
        <v>-2.6586500000000002</v>
      </c>
      <c r="D36" s="5">
        <f t="shared" si="1"/>
        <v>2.6586500000000002</v>
      </c>
      <c r="E36" s="286">
        <f t="shared" si="0"/>
        <v>4.4469370000000001</v>
      </c>
      <c r="G36" s="30"/>
      <c r="H36" s="13"/>
    </row>
    <row r="37" spans="1:8" x14ac:dyDescent="0.25">
      <c r="A37" s="1">
        <v>42979</v>
      </c>
      <c r="B37" s="5">
        <v>5.860284</v>
      </c>
      <c r="C37" s="5">
        <v>-2.3966509999999999</v>
      </c>
      <c r="D37" s="5">
        <f t="shared" si="1"/>
        <v>2.3966509999999999</v>
      </c>
      <c r="E37" s="286">
        <f t="shared" si="0"/>
        <v>3.4636330000000002</v>
      </c>
      <c r="G37" s="30"/>
      <c r="H37" s="13"/>
    </row>
    <row r="38" spans="1:8" x14ac:dyDescent="0.25">
      <c r="A38" s="1">
        <v>43009</v>
      </c>
      <c r="B38" s="5">
        <v>5.9607109999999999</v>
      </c>
      <c r="C38" s="5">
        <v>-3.3061910000000001</v>
      </c>
      <c r="D38" s="5">
        <f t="shared" si="1"/>
        <v>3.3061910000000001</v>
      </c>
      <c r="E38" s="286">
        <f t="shared" si="0"/>
        <v>2.6545199999999998</v>
      </c>
      <c r="G38" s="30"/>
      <c r="H38" s="13"/>
    </row>
    <row r="39" spans="1:8" x14ac:dyDescent="0.25">
      <c r="A39" s="1">
        <v>43040</v>
      </c>
      <c r="B39" s="5">
        <v>6.1302180000000002</v>
      </c>
      <c r="C39" s="5">
        <v>-3.3980320000000002</v>
      </c>
      <c r="D39" s="5">
        <f t="shared" si="1"/>
        <v>3.3980320000000002</v>
      </c>
      <c r="E39" s="286">
        <f t="shared" si="0"/>
        <v>2.732186</v>
      </c>
      <c r="G39" s="30"/>
      <c r="H39" s="13"/>
    </row>
    <row r="40" spans="1:8" x14ac:dyDescent="0.25">
      <c r="A40" s="1">
        <v>43070</v>
      </c>
      <c r="B40" s="5">
        <v>6.2600389999999999</v>
      </c>
      <c r="C40" s="5">
        <v>-3.4608680000000001</v>
      </c>
      <c r="D40" s="5">
        <f t="shared" si="1"/>
        <v>3.4608680000000001</v>
      </c>
      <c r="E40" s="286">
        <f t="shared" si="0"/>
        <v>2.7991709999999999</v>
      </c>
      <c r="G40" s="30"/>
      <c r="H40" s="13"/>
    </row>
    <row r="41" spans="1:8" x14ac:dyDescent="0.25">
      <c r="A41" s="1">
        <v>43101</v>
      </c>
      <c r="B41" s="5">
        <v>6.6558380000000001</v>
      </c>
      <c r="C41" s="5">
        <v>-2.836776</v>
      </c>
      <c r="D41" s="5">
        <f t="shared" si="1"/>
        <v>2.836776</v>
      </c>
      <c r="E41" s="286">
        <f t="shared" si="0"/>
        <v>3.8190620000000002</v>
      </c>
      <c r="G41" s="30"/>
      <c r="H41" s="13"/>
    </row>
    <row r="42" spans="1:8" x14ac:dyDescent="0.25">
      <c r="A42" s="1">
        <v>43132</v>
      </c>
      <c r="B42" s="5">
        <v>5.7626109999999997</v>
      </c>
      <c r="C42" s="5">
        <v>-3.0839750000000001</v>
      </c>
      <c r="D42" s="5">
        <f t="shared" si="1"/>
        <v>3.0839750000000001</v>
      </c>
      <c r="E42" s="286">
        <f t="shared" si="0"/>
        <v>2.6786359999999996</v>
      </c>
      <c r="G42" s="30"/>
      <c r="H42" s="13"/>
    </row>
    <row r="43" spans="1:8" x14ac:dyDescent="0.25">
      <c r="A43" s="1">
        <v>43160</v>
      </c>
      <c r="B43" s="5">
        <v>5.650512</v>
      </c>
      <c r="C43" s="5">
        <v>-3.1652140000000002</v>
      </c>
      <c r="D43" s="5">
        <f t="shared" si="1"/>
        <v>3.1652140000000002</v>
      </c>
      <c r="E43" s="286">
        <f t="shared" si="0"/>
        <v>2.4852979999999998</v>
      </c>
      <c r="G43" s="30"/>
      <c r="H43" s="13"/>
    </row>
    <row r="44" spans="1:8" x14ac:dyDescent="0.25">
      <c r="A44" s="1">
        <v>43191</v>
      </c>
      <c r="B44" s="5">
        <v>6.3342210000000003</v>
      </c>
      <c r="C44" s="5">
        <v>-3.7562679999999999</v>
      </c>
      <c r="D44" s="5">
        <f t="shared" si="1"/>
        <v>3.7562679999999999</v>
      </c>
      <c r="E44" s="286">
        <f t="shared" si="0"/>
        <v>2.5779530000000004</v>
      </c>
      <c r="G44" s="30"/>
      <c r="H44" s="13"/>
    </row>
    <row r="45" spans="1:8" x14ac:dyDescent="0.25">
      <c r="A45" s="1">
        <v>43221</v>
      </c>
      <c r="B45" s="5">
        <v>5.7670110000000001</v>
      </c>
      <c r="C45" s="5">
        <v>-3.2573479999999999</v>
      </c>
      <c r="D45" s="5">
        <f t="shared" si="1"/>
        <v>3.2573479999999999</v>
      </c>
      <c r="E45" s="286">
        <f t="shared" si="0"/>
        <v>2.5096630000000002</v>
      </c>
      <c r="G45" s="30"/>
      <c r="H45" s="13"/>
    </row>
    <row r="46" spans="1:8" x14ac:dyDescent="0.25">
      <c r="A46" s="1">
        <v>43252</v>
      </c>
      <c r="B46" s="5">
        <v>6.2085739999999996</v>
      </c>
      <c r="C46" s="5">
        <v>-3.3062520000000002</v>
      </c>
      <c r="D46" s="5">
        <f t="shared" si="1"/>
        <v>3.3062520000000002</v>
      </c>
      <c r="E46" s="286">
        <f t="shared" si="0"/>
        <v>2.9023219999999994</v>
      </c>
      <c r="G46" s="30"/>
      <c r="H46" s="13"/>
    </row>
    <row r="47" spans="1:8" x14ac:dyDescent="0.25">
      <c r="A47" s="1">
        <v>43282</v>
      </c>
      <c r="B47" s="5">
        <v>5.6292080000000002</v>
      </c>
      <c r="C47" s="5">
        <v>-3.3985970000000001</v>
      </c>
      <c r="D47" s="5">
        <f t="shared" si="1"/>
        <v>3.3985970000000001</v>
      </c>
      <c r="E47" s="286">
        <f t="shared" si="0"/>
        <v>2.2306110000000001</v>
      </c>
      <c r="G47" s="30"/>
      <c r="H47" s="13"/>
    </row>
    <row r="48" spans="1:8" x14ac:dyDescent="0.25">
      <c r="A48" s="1">
        <v>43313</v>
      </c>
      <c r="B48" s="5">
        <v>6.1302110000000001</v>
      </c>
      <c r="C48" s="5">
        <v>-2.860268</v>
      </c>
      <c r="D48" s="5">
        <f t="shared" si="1"/>
        <v>2.860268</v>
      </c>
      <c r="E48" s="286">
        <f t="shared" si="0"/>
        <v>3.269943</v>
      </c>
      <c r="G48" s="30"/>
      <c r="H48" s="13"/>
    </row>
    <row r="49" spans="1:8" x14ac:dyDescent="0.25">
      <c r="A49" s="1">
        <v>43344</v>
      </c>
      <c r="B49" s="5">
        <v>5.578074</v>
      </c>
      <c r="C49" s="5">
        <v>-3.104088</v>
      </c>
      <c r="D49" s="5">
        <f t="shared" si="1"/>
        <v>3.104088</v>
      </c>
      <c r="E49" s="286">
        <f t="shared" si="0"/>
        <v>2.473986</v>
      </c>
      <c r="G49" s="30"/>
      <c r="H49" s="13"/>
    </row>
    <row r="50" spans="1:8" x14ac:dyDescent="0.25">
      <c r="A50" s="1">
        <v>43374</v>
      </c>
      <c r="B50" s="5">
        <v>5.097556</v>
      </c>
      <c r="C50" s="5">
        <v>-3.6407959999999999</v>
      </c>
      <c r="D50" s="5">
        <f t="shared" si="1"/>
        <v>3.6407959999999999</v>
      </c>
      <c r="E50" s="286">
        <f t="shared" si="0"/>
        <v>1.4567600000000001</v>
      </c>
      <c r="G50" s="30"/>
      <c r="H50" s="13"/>
    </row>
    <row r="51" spans="1:8" x14ac:dyDescent="0.25">
      <c r="A51" s="1">
        <v>43405</v>
      </c>
      <c r="B51" s="5">
        <v>5.1412800000000001</v>
      </c>
      <c r="C51" s="5">
        <v>-4.1498689999999998</v>
      </c>
      <c r="D51" s="5">
        <f t="shared" si="1"/>
        <v>4.1498689999999998</v>
      </c>
      <c r="E51" s="286">
        <f t="shared" si="0"/>
        <v>0.99141100000000026</v>
      </c>
      <c r="G51" s="30"/>
      <c r="H51" s="13"/>
    </row>
    <row r="52" spans="1:8" x14ac:dyDescent="0.25">
      <c r="A52" s="1">
        <v>43435</v>
      </c>
      <c r="B52" s="5">
        <v>4.7062280000000003</v>
      </c>
      <c r="C52" s="5">
        <v>-3.9866389999999998</v>
      </c>
      <c r="D52" s="5">
        <f t="shared" si="1"/>
        <v>3.9866389999999998</v>
      </c>
      <c r="E52" s="286">
        <f t="shared" si="0"/>
        <v>0.71958900000000048</v>
      </c>
      <c r="G52" s="30"/>
      <c r="H52" s="13"/>
    </row>
    <row r="53" spans="1:8" x14ac:dyDescent="0.25">
      <c r="A53" s="1">
        <v>43466</v>
      </c>
      <c r="B53" s="5">
        <v>4.9153419999999999</v>
      </c>
      <c r="C53" s="5">
        <v>-3.1295500000000001</v>
      </c>
      <c r="D53" s="5">
        <f t="shared" si="1"/>
        <v>3.1295500000000001</v>
      </c>
      <c r="E53" s="286">
        <f t="shared" si="0"/>
        <v>1.7857919999999998</v>
      </c>
      <c r="G53" s="30"/>
      <c r="H53" s="13"/>
    </row>
    <row r="54" spans="1:8" x14ac:dyDescent="0.25">
      <c r="A54" s="1">
        <v>43497</v>
      </c>
      <c r="B54" s="5">
        <v>3.7550110000000001</v>
      </c>
      <c r="C54" s="5">
        <v>-3.3028339999999998</v>
      </c>
      <c r="D54" s="5">
        <f t="shared" si="1"/>
        <v>3.3028339999999998</v>
      </c>
      <c r="E54" s="286">
        <f t="shared" si="0"/>
        <v>0.45217700000000027</v>
      </c>
      <c r="G54" s="30"/>
      <c r="H54" s="13"/>
    </row>
    <row r="55" spans="1:8" x14ac:dyDescent="0.25">
      <c r="A55" s="1">
        <v>43525</v>
      </c>
      <c r="B55" s="5">
        <v>4.1100700000000003</v>
      </c>
      <c r="C55" s="5">
        <v>-3.1507390000000002</v>
      </c>
      <c r="D55" s="5">
        <f t="shared" si="1"/>
        <v>3.1507390000000002</v>
      </c>
      <c r="E55" s="286">
        <f t="shared" si="0"/>
        <v>0.95933100000000016</v>
      </c>
      <c r="G55" s="30"/>
      <c r="H55" s="13"/>
    </row>
    <row r="56" spans="1:8" x14ac:dyDescent="0.25">
      <c r="A56" s="1">
        <v>43556</v>
      </c>
      <c r="B56" s="5">
        <v>4.0878839999999999</v>
      </c>
      <c r="C56" s="5">
        <v>-2.945309</v>
      </c>
      <c r="D56" s="5">
        <f t="shared" si="1"/>
        <v>2.945309</v>
      </c>
      <c r="E56" s="286">
        <f t="shared" si="0"/>
        <v>1.1425749999999999</v>
      </c>
      <c r="G56" s="30"/>
      <c r="H56" s="13"/>
    </row>
    <row r="57" spans="1:8" x14ac:dyDescent="0.25">
      <c r="A57" s="1">
        <v>43586</v>
      </c>
      <c r="B57" s="5">
        <v>4.1950570000000003</v>
      </c>
      <c r="C57" s="5">
        <v>-2.5401090000000002</v>
      </c>
      <c r="D57" s="5">
        <f t="shared" si="1"/>
        <v>2.5401090000000002</v>
      </c>
      <c r="E57" s="286">
        <f t="shared" si="0"/>
        <v>1.6549480000000001</v>
      </c>
      <c r="G57" s="30"/>
      <c r="H57" s="13"/>
    </row>
    <row r="58" spans="1:8" x14ac:dyDescent="0.25">
      <c r="A58" s="1">
        <v>43617</v>
      </c>
      <c r="B58" s="5">
        <v>4.0522790000000004</v>
      </c>
      <c r="C58" s="5">
        <v>-3.3317860000000001</v>
      </c>
      <c r="D58" s="5">
        <f t="shared" si="1"/>
        <v>3.3317860000000001</v>
      </c>
      <c r="E58" s="286">
        <f t="shared" si="0"/>
        <v>0.72049300000000027</v>
      </c>
      <c r="G58" s="30"/>
      <c r="H58" s="13"/>
    </row>
    <row r="59" spans="1:8" x14ac:dyDescent="0.25">
      <c r="A59" s="1">
        <v>43647</v>
      </c>
      <c r="B59" s="5">
        <v>4.232246</v>
      </c>
      <c r="C59" s="5">
        <v>-2.715535</v>
      </c>
      <c r="D59" s="5">
        <f t="shared" si="1"/>
        <v>2.715535</v>
      </c>
      <c r="E59" s="286">
        <f t="shared" si="0"/>
        <v>1.5167109999999999</v>
      </c>
      <c r="G59" s="30"/>
      <c r="H59" s="13"/>
    </row>
    <row r="60" spans="1:8" x14ac:dyDescent="0.25">
      <c r="A60" s="1">
        <v>43678</v>
      </c>
      <c r="B60" s="5">
        <v>4.1892469999999999</v>
      </c>
      <c r="C60" s="5">
        <v>-3.2402739999999999</v>
      </c>
      <c r="D60" s="5">
        <f t="shared" si="1"/>
        <v>3.2402739999999999</v>
      </c>
      <c r="E60" s="286">
        <f t="shared" si="0"/>
        <v>0.94897300000000007</v>
      </c>
      <c r="G60" s="30"/>
      <c r="H60" s="13"/>
    </row>
    <row r="61" spans="1:8" x14ac:dyDescent="0.25">
      <c r="A61" s="1">
        <v>43709</v>
      </c>
      <c r="B61" s="5">
        <v>3.3901720000000002</v>
      </c>
      <c r="C61" s="5">
        <v>-3.3502230000000002</v>
      </c>
      <c r="D61" s="5">
        <f t="shared" si="1"/>
        <v>3.3502230000000002</v>
      </c>
      <c r="E61" s="286">
        <f t="shared" ref="E61:E92" si="2">+C61+B61</f>
        <v>3.9949000000000012E-2</v>
      </c>
      <c r="G61" s="30"/>
      <c r="H61" s="13"/>
    </row>
    <row r="62" spans="1:8" x14ac:dyDescent="0.25">
      <c r="A62" s="1">
        <v>43739</v>
      </c>
      <c r="B62" s="5">
        <v>2.8297590000000001</v>
      </c>
      <c r="C62" s="5">
        <v>-3.2699180000000001</v>
      </c>
      <c r="D62" s="5">
        <f t="shared" si="1"/>
        <v>3.2699180000000001</v>
      </c>
      <c r="E62" s="286">
        <f t="shared" si="2"/>
        <v>-0.44015899999999997</v>
      </c>
      <c r="G62" s="30"/>
      <c r="H62" s="13"/>
    </row>
    <row r="63" spans="1:8" x14ac:dyDescent="0.25">
      <c r="A63" s="1">
        <v>43770</v>
      </c>
      <c r="B63" s="5">
        <v>2.737447</v>
      </c>
      <c r="C63" s="5">
        <v>-3.3755090000000001</v>
      </c>
      <c r="D63" s="5">
        <f t="shared" si="1"/>
        <v>3.3755090000000001</v>
      </c>
      <c r="E63" s="286">
        <f t="shared" si="2"/>
        <v>-0.63806200000000013</v>
      </c>
      <c r="G63" s="30"/>
      <c r="H63" s="13"/>
    </row>
    <row r="64" spans="1:8" x14ac:dyDescent="0.25">
      <c r="A64" s="1">
        <v>43800</v>
      </c>
      <c r="B64" s="5">
        <v>3.2964319999999998</v>
      </c>
      <c r="C64" s="5">
        <v>-3.4677169999999999</v>
      </c>
      <c r="D64" s="5">
        <f t="shared" si="1"/>
        <v>3.4677169999999999</v>
      </c>
      <c r="E64" s="286">
        <f t="shared" si="2"/>
        <v>-0.17128500000000013</v>
      </c>
      <c r="G64" s="30"/>
      <c r="H64" s="13"/>
    </row>
    <row r="65" spans="1:8" x14ac:dyDescent="0.25">
      <c r="A65" s="1">
        <v>43831</v>
      </c>
      <c r="B65" s="5">
        <v>3.0230760000000001</v>
      </c>
      <c r="C65" s="5">
        <v>-3.6716920000000002</v>
      </c>
      <c r="D65" s="5">
        <f t="shared" si="1"/>
        <v>3.6716920000000002</v>
      </c>
      <c r="E65" s="286">
        <f t="shared" si="2"/>
        <v>-0.64861600000000008</v>
      </c>
      <c r="G65" s="30"/>
      <c r="H65" s="13"/>
    </row>
    <row r="66" spans="1:8" x14ac:dyDescent="0.25">
      <c r="A66" s="1">
        <v>43862</v>
      </c>
      <c r="B66" s="5">
        <v>2.982148</v>
      </c>
      <c r="C66" s="5">
        <v>-4.0899299999999998</v>
      </c>
      <c r="D66" s="5">
        <f t="shared" si="1"/>
        <v>4.0899299999999998</v>
      </c>
      <c r="E66" s="286">
        <f t="shared" si="2"/>
        <v>-1.1077819999999998</v>
      </c>
      <c r="G66" s="30"/>
      <c r="H66" s="13"/>
    </row>
    <row r="67" spans="1:8" x14ac:dyDescent="0.25">
      <c r="A67" s="1">
        <v>43891</v>
      </c>
      <c r="B67" s="5">
        <v>2.6708349999999998</v>
      </c>
      <c r="C67" s="5">
        <v>-3.832465</v>
      </c>
      <c r="D67" s="5">
        <f t="shared" si="1"/>
        <v>3.832465</v>
      </c>
      <c r="E67" s="286">
        <f t="shared" si="2"/>
        <v>-1.1616300000000002</v>
      </c>
      <c r="G67" s="30"/>
      <c r="H67" s="13"/>
    </row>
    <row r="68" spans="1:8" x14ac:dyDescent="0.25">
      <c r="A68" s="1">
        <v>43922</v>
      </c>
      <c r="B68" s="5">
        <v>2.6369150000000001</v>
      </c>
      <c r="C68" s="5">
        <v>-3.7493560000000001</v>
      </c>
      <c r="D68" s="5">
        <f t="shared" si="1"/>
        <v>3.7493560000000001</v>
      </c>
      <c r="E68" s="286">
        <f t="shared" si="2"/>
        <v>-1.112441</v>
      </c>
      <c r="G68" s="30"/>
      <c r="H68" s="13"/>
    </row>
    <row r="69" spans="1:8" x14ac:dyDescent="0.25">
      <c r="A69" s="1">
        <v>43952</v>
      </c>
      <c r="B69" s="5">
        <v>2.909678</v>
      </c>
      <c r="C69" s="5">
        <v>-2.2593079999999999</v>
      </c>
      <c r="D69" s="5">
        <f t="shared" si="1"/>
        <v>2.2593079999999999</v>
      </c>
      <c r="E69" s="286">
        <f t="shared" si="2"/>
        <v>0.65037000000000011</v>
      </c>
      <c r="G69" s="30"/>
      <c r="H69" s="13"/>
    </row>
    <row r="70" spans="1:8" x14ac:dyDescent="0.25">
      <c r="A70" s="1">
        <v>43983</v>
      </c>
      <c r="B70" s="5">
        <v>3.6455860000000002</v>
      </c>
      <c r="C70" s="5">
        <v>-2.886002</v>
      </c>
      <c r="D70" s="5">
        <f t="shared" si="1"/>
        <v>2.886002</v>
      </c>
      <c r="E70" s="286">
        <f t="shared" si="2"/>
        <v>0.75958400000000026</v>
      </c>
      <c r="G70" s="30"/>
      <c r="H70" s="13"/>
    </row>
    <row r="71" spans="1:8" x14ac:dyDescent="0.25">
      <c r="A71" s="1">
        <v>44013</v>
      </c>
      <c r="B71" s="5">
        <v>2.563088</v>
      </c>
      <c r="C71" s="5">
        <v>-3.2021649999999999</v>
      </c>
      <c r="D71" s="5">
        <f t="shared" si="1"/>
        <v>3.2021649999999999</v>
      </c>
      <c r="E71" s="286">
        <f t="shared" si="2"/>
        <v>-0.6390769999999999</v>
      </c>
      <c r="G71" s="30"/>
      <c r="H71" s="13"/>
    </row>
    <row r="72" spans="1:8" x14ac:dyDescent="0.25">
      <c r="A72" s="1">
        <v>44044</v>
      </c>
      <c r="B72" s="5">
        <v>2.0084689999999998</v>
      </c>
      <c r="C72" s="5">
        <v>-3.108949</v>
      </c>
      <c r="D72" s="5">
        <f t="shared" si="1"/>
        <v>3.108949</v>
      </c>
      <c r="E72" s="286">
        <f t="shared" si="2"/>
        <v>-1.1004800000000001</v>
      </c>
      <c r="G72" s="30"/>
      <c r="H72" s="13"/>
    </row>
    <row r="73" spans="1:8" x14ac:dyDescent="0.25">
      <c r="A73" s="1">
        <v>44075</v>
      </c>
      <c r="B73" s="5">
        <v>2.1329419999999999</v>
      </c>
      <c r="C73" s="5">
        <v>-2.8891800000000001</v>
      </c>
      <c r="D73" s="5">
        <f t="shared" si="1"/>
        <v>2.8891800000000001</v>
      </c>
      <c r="E73" s="286">
        <f t="shared" si="2"/>
        <v>-0.75623800000000019</v>
      </c>
      <c r="G73" s="30"/>
      <c r="H73" s="13"/>
    </row>
    <row r="74" spans="1:8" x14ac:dyDescent="0.25">
      <c r="A74" s="1">
        <v>44105</v>
      </c>
      <c r="B74" s="5">
        <v>2.354301</v>
      </c>
      <c r="C74" s="5">
        <v>-3.3675190000000002</v>
      </c>
      <c r="D74" s="5">
        <f t="shared" si="1"/>
        <v>3.3675190000000002</v>
      </c>
      <c r="E74" s="286">
        <f t="shared" si="2"/>
        <v>-1.0132180000000002</v>
      </c>
      <c r="G74" s="30"/>
      <c r="H74" s="13"/>
    </row>
    <row r="75" spans="1:8" x14ac:dyDescent="0.25">
      <c r="A75" s="1">
        <v>44136</v>
      </c>
      <c r="B75" s="5">
        <v>2.7840889999999998</v>
      </c>
      <c r="C75" s="5">
        <v>-3.0812469999999998</v>
      </c>
      <c r="D75" s="5">
        <f t="shared" si="1"/>
        <v>3.0812469999999998</v>
      </c>
      <c r="E75" s="286">
        <f t="shared" si="2"/>
        <v>-0.29715800000000003</v>
      </c>
      <c r="G75" s="30"/>
      <c r="H75" s="13"/>
    </row>
    <row r="76" spans="1:8" x14ac:dyDescent="0.25">
      <c r="A76" s="1">
        <v>44166</v>
      </c>
      <c r="B76" s="5">
        <v>2.356258</v>
      </c>
      <c r="C76" s="5">
        <v>-3.5419290000000001</v>
      </c>
      <c r="D76" s="5">
        <f t="shared" si="1"/>
        <v>3.5419290000000001</v>
      </c>
      <c r="E76" s="286">
        <f t="shared" si="2"/>
        <v>-1.1856710000000001</v>
      </c>
      <c r="G76" s="30"/>
      <c r="H76" s="13"/>
    </row>
    <row r="77" spans="1:8" x14ac:dyDescent="0.25">
      <c r="A77" s="1">
        <v>44197</v>
      </c>
      <c r="B77" s="5">
        <v>2.61416</v>
      </c>
      <c r="C77" s="5">
        <v>-3.1148169999999999</v>
      </c>
      <c r="D77" s="5">
        <f t="shared" si="1"/>
        <v>3.1148169999999999</v>
      </c>
      <c r="E77" s="286">
        <f t="shared" si="2"/>
        <v>-0.50065699999999991</v>
      </c>
      <c r="G77" s="30"/>
      <c r="H77" s="13"/>
    </row>
    <row r="78" spans="1:8" x14ac:dyDescent="0.25">
      <c r="A78" s="1">
        <v>44228</v>
      </c>
      <c r="B78" s="5">
        <v>3.023647</v>
      </c>
      <c r="C78" s="5">
        <v>-2.6669429999999998</v>
      </c>
      <c r="D78" s="5">
        <f t="shared" si="1"/>
        <v>2.6669429999999998</v>
      </c>
      <c r="E78" s="286">
        <f t="shared" si="2"/>
        <v>0.35670400000000013</v>
      </c>
      <c r="G78" s="30"/>
      <c r="H78" s="13"/>
    </row>
    <row r="79" spans="1:8" x14ac:dyDescent="0.25">
      <c r="A79" s="1">
        <v>44256</v>
      </c>
      <c r="B79" s="5">
        <v>3.0111910000000002</v>
      </c>
      <c r="C79" s="5">
        <v>-2.5800679999999998</v>
      </c>
      <c r="D79" s="5">
        <f t="shared" si="1"/>
        <v>2.5800679999999998</v>
      </c>
      <c r="E79" s="286">
        <f t="shared" si="2"/>
        <v>0.43112300000000037</v>
      </c>
      <c r="G79" s="30"/>
      <c r="H79" s="13"/>
    </row>
    <row r="80" spans="1:8" x14ac:dyDescent="0.25">
      <c r="A80" s="1">
        <v>44287</v>
      </c>
      <c r="B80" s="5">
        <v>2.6442649999999999</v>
      </c>
      <c r="C80" s="5">
        <v>-3.084886</v>
      </c>
      <c r="D80" s="5">
        <f t="shared" si="1"/>
        <v>3.084886</v>
      </c>
      <c r="E80" s="286">
        <f t="shared" si="2"/>
        <v>-0.44062100000000015</v>
      </c>
      <c r="G80" s="30"/>
      <c r="H80" s="13"/>
    </row>
    <row r="81" spans="1:8" x14ac:dyDescent="0.25">
      <c r="A81" s="1">
        <v>44317</v>
      </c>
      <c r="B81" s="5">
        <v>2.9932609999999999</v>
      </c>
      <c r="C81" s="5">
        <v>-2.8951020000000001</v>
      </c>
      <c r="D81" s="5">
        <f t="shared" si="1"/>
        <v>2.8951020000000001</v>
      </c>
      <c r="E81" s="286">
        <f t="shared" si="2"/>
        <v>9.8158999999999885E-2</v>
      </c>
      <c r="G81" s="30"/>
      <c r="H81" s="13"/>
    </row>
    <row r="82" spans="1:8" x14ac:dyDescent="0.25">
      <c r="A82" s="1">
        <v>44348</v>
      </c>
      <c r="B82" s="5">
        <v>3.1933950000000002</v>
      </c>
      <c r="C82" s="5">
        <v>-3.2497189999999998</v>
      </c>
      <c r="D82" s="5">
        <f t="shared" si="1"/>
        <v>3.2497189999999998</v>
      </c>
      <c r="E82" s="286">
        <f t="shared" si="2"/>
        <v>-5.6323999999999597E-2</v>
      </c>
      <c r="G82" s="30"/>
      <c r="H82" s="13"/>
    </row>
    <row r="83" spans="1:8" x14ac:dyDescent="0.25">
      <c r="A83" s="1">
        <v>44378</v>
      </c>
      <c r="B83" s="5">
        <v>3.6939479999999998</v>
      </c>
      <c r="C83" s="5">
        <v>-3.3261409999999998</v>
      </c>
      <c r="D83" s="5">
        <f t="shared" si="1"/>
        <v>3.3261409999999998</v>
      </c>
      <c r="E83" s="286">
        <f t="shared" si="2"/>
        <v>0.367807</v>
      </c>
      <c r="G83" s="30"/>
      <c r="H83" s="13"/>
    </row>
    <row r="84" spans="1:8" x14ac:dyDescent="0.25">
      <c r="A84" s="1">
        <v>44409</v>
      </c>
      <c r="B84" s="5">
        <v>3.2441450000000001</v>
      </c>
      <c r="C84" s="5">
        <v>-3.396852</v>
      </c>
      <c r="D84" s="5">
        <f t="shared" si="1"/>
        <v>3.396852</v>
      </c>
      <c r="E84" s="286">
        <f t="shared" si="2"/>
        <v>-0.15270699999999993</v>
      </c>
      <c r="G84" s="30"/>
      <c r="H84" s="13"/>
    </row>
    <row r="85" spans="1:8" x14ac:dyDescent="0.25">
      <c r="A85" s="1">
        <v>44440</v>
      </c>
      <c r="B85" s="5">
        <v>3.991622</v>
      </c>
      <c r="C85" s="5">
        <v>-2.8294700000000002</v>
      </c>
      <c r="D85" s="5">
        <f t="shared" si="1"/>
        <v>2.8294700000000002</v>
      </c>
      <c r="E85" s="286">
        <f t="shared" si="2"/>
        <v>1.1621519999999999</v>
      </c>
      <c r="G85" s="30"/>
      <c r="H85" s="13"/>
    </row>
    <row r="86" spans="1:8" x14ac:dyDescent="0.25">
      <c r="A86" s="1">
        <v>44470</v>
      </c>
      <c r="B86" s="5">
        <v>3.1922000000000001</v>
      </c>
      <c r="C86" s="5">
        <v>-3.282238</v>
      </c>
      <c r="D86" s="5">
        <f t="shared" si="1"/>
        <v>3.282238</v>
      </c>
      <c r="E86" s="286">
        <f t="shared" si="2"/>
        <v>-9.003799999999984E-2</v>
      </c>
      <c r="G86" s="30"/>
      <c r="H86" s="13"/>
    </row>
    <row r="87" spans="1:8" x14ac:dyDescent="0.25">
      <c r="A87" s="1">
        <v>44501</v>
      </c>
      <c r="B87" s="5">
        <v>3.19713</v>
      </c>
      <c r="C87" s="5">
        <v>-3.90747</v>
      </c>
      <c r="D87" s="5">
        <f t="shared" si="1"/>
        <v>3.90747</v>
      </c>
      <c r="E87" s="286">
        <f t="shared" si="2"/>
        <v>-0.71033999999999997</v>
      </c>
      <c r="G87" s="30"/>
      <c r="H87" s="13"/>
    </row>
    <row r="88" spans="1:8" x14ac:dyDescent="0.25">
      <c r="A88" s="1">
        <v>44531</v>
      </c>
      <c r="B88" s="5">
        <v>3.015787</v>
      </c>
      <c r="C88" s="5">
        <v>-4.176539</v>
      </c>
      <c r="D88" s="5">
        <f t="shared" si="1"/>
        <v>4.176539</v>
      </c>
      <c r="E88" s="286">
        <f t="shared" si="2"/>
        <v>-1.160752</v>
      </c>
      <c r="G88" s="30"/>
      <c r="H88" s="13"/>
    </row>
    <row r="89" spans="1:8" x14ac:dyDescent="0.25">
      <c r="A89" s="1">
        <v>44562</v>
      </c>
      <c r="B89" s="5">
        <v>3.0434760000000001</v>
      </c>
      <c r="C89" s="5">
        <v>-3.556521</v>
      </c>
      <c r="D89" s="5">
        <f t="shared" si="1"/>
        <v>3.556521</v>
      </c>
      <c r="E89" s="286">
        <f t="shared" si="2"/>
        <v>-0.51304499999999997</v>
      </c>
      <c r="G89" s="30"/>
      <c r="H89" s="13"/>
    </row>
    <row r="90" spans="1:8" x14ac:dyDescent="0.25">
      <c r="A90" s="1">
        <v>44593</v>
      </c>
      <c r="B90" s="5">
        <v>2.9154740000000001</v>
      </c>
      <c r="C90" s="5">
        <v>-3.19373</v>
      </c>
      <c r="D90" s="5">
        <f t="shared" si="1"/>
        <v>3.19373</v>
      </c>
      <c r="E90" s="286">
        <f t="shared" si="2"/>
        <v>-0.27825599999999984</v>
      </c>
      <c r="G90" s="30"/>
      <c r="H90" s="13"/>
    </row>
    <row r="91" spans="1:8" x14ac:dyDescent="0.25">
      <c r="A91" s="1">
        <v>44621</v>
      </c>
      <c r="B91" s="5">
        <v>3.2209500000000002</v>
      </c>
      <c r="C91" s="5">
        <v>-3.8422109999999998</v>
      </c>
      <c r="D91" s="5">
        <f t="shared" si="1"/>
        <v>3.8422109999999998</v>
      </c>
      <c r="E91" s="286">
        <f t="shared" si="2"/>
        <v>-0.62126099999999962</v>
      </c>
      <c r="G91" s="30"/>
      <c r="H91" s="13"/>
    </row>
    <row r="92" spans="1:8" x14ac:dyDescent="0.25">
      <c r="A92" s="1">
        <v>44652</v>
      </c>
      <c r="B92" s="5">
        <v>2.5548730000000002</v>
      </c>
      <c r="C92" s="5">
        <v>-3.9724819999999998</v>
      </c>
      <c r="D92" s="5">
        <f t="shared" si="1"/>
        <v>3.9724819999999998</v>
      </c>
      <c r="E92" s="286">
        <f t="shared" si="2"/>
        <v>-1.4176089999999997</v>
      </c>
      <c r="G92" s="30"/>
      <c r="H92" s="13"/>
    </row>
    <row r="93" spans="1:8" x14ac:dyDescent="0.25">
      <c r="A93" s="1">
        <v>44682</v>
      </c>
      <c r="B93" s="5">
        <v>2.8580450000000002</v>
      </c>
      <c r="C93" s="5">
        <v>-3.8886780000000001</v>
      </c>
      <c r="D93" s="5">
        <f t="shared" si="1"/>
        <v>3.8886780000000001</v>
      </c>
      <c r="E93" s="286">
        <f t="shared" ref="E93:E124" si="3">+C93+B93</f>
        <v>-1.0306329999999999</v>
      </c>
      <c r="G93" s="30"/>
      <c r="H93" s="13"/>
    </row>
    <row r="94" spans="1:8" x14ac:dyDescent="0.25">
      <c r="A94" s="1">
        <v>44713</v>
      </c>
      <c r="B94" s="5">
        <v>3.0194960000000002</v>
      </c>
      <c r="C94" s="5">
        <v>-4.1925840000000001</v>
      </c>
      <c r="D94" s="5">
        <f t="shared" ref="D94:D124" si="4">+C94*-1</f>
        <v>4.1925840000000001</v>
      </c>
      <c r="E94" s="286">
        <f t="shared" si="3"/>
        <v>-1.1730879999999999</v>
      </c>
      <c r="G94" s="30"/>
      <c r="H94" s="13"/>
    </row>
    <row r="95" spans="1:8" x14ac:dyDescent="0.25">
      <c r="A95" s="1">
        <v>44743</v>
      </c>
      <c r="B95" s="5">
        <v>2.9168850000000002</v>
      </c>
      <c r="C95" s="5">
        <v>-3.848052</v>
      </c>
      <c r="D95" s="5">
        <f t="shared" si="4"/>
        <v>3.848052</v>
      </c>
      <c r="E95" s="286">
        <f t="shared" si="3"/>
        <v>-0.93116699999999986</v>
      </c>
      <c r="G95" s="30"/>
      <c r="H95" s="13"/>
    </row>
    <row r="96" spans="1:8" x14ac:dyDescent="0.25">
      <c r="A96" s="1">
        <v>44774</v>
      </c>
      <c r="B96" s="5">
        <v>2.768659</v>
      </c>
      <c r="C96" s="5">
        <v>-4.1486910000000004</v>
      </c>
      <c r="D96" s="5">
        <f t="shared" si="4"/>
        <v>4.1486910000000004</v>
      </c>
      <c r="E96" s="286">
        <f t="shared" si="3"/>
        <v>-1.3800320000000004</v>
      </c>
      <c r="G96" s="30"/>
      <c r="H96" s="13"/>
    </row>
    <row r="97" spans="1:8" x14ac:dyDescent="0.25">
      <c r="A97" s="1">
        <v>44805</v>
      </c>
      <c r="B97" s="5">
        <v>2.553353</v>
      </c>
      <c r="C97" s="5">
        <v>-4.3784879999999999</v>
      </c>
      <c r="D97" s="5">
        <f t="shared" si="4"/>
        <v>4.3784879999999999</v>
      </c>
      <c r="E97" s="286">
        <f t="shared" si="3"/>
        <v>-1.825135</v>
      </c>
      <c r="G97" s="30"/>
      <c r="H97" s="13"/>
    </row>
    <row r="98" spans="1:8" x14ac:dyDescent="0.25">
      <c r="A98" s="1">
        <v>44835</v>
      </c>
      <c r="B98" s="5">
        <v>2.2373470000000002</v>
      </c>
      <c r="C98" s="5">
        <v>-3.667081</v>
      </c>
      <c r="D98" s="5">
        <f t="shared" si="4"/>
        <v>3.667081</v>
      </c>
      <c r="E98" s="286">
        <f t="shared" si="3"/>
        <v>-1.4297339999999998</v>
      </c>
      <c r="G98" s="30"/>
      <c r="H98" s="13"/>
    </row>
    <row r="99" spans="1:8" x14ac:dyDescent="0.25">
      <c r="A99" s="1">
        <v>44866</v>
      </c>
      <c r="B99" s="5">
        <v>2.1472720000000001</v>
      </c>
      <c r="C99" s="5">
        <v>-3.7840470000000002</v>
      </c>
      <c r="D99" s="5">
        <f t="shared" si="4"/>
        <v>3.7840470000000002</v>
      </c>
      <c r="E99" s="286">
        <f t="shared" si="3"/>
        <v>-1.6367750000000001</v>
      </c>
      <c r="G99" s="30"/>
      <c r="H99" s="13"/>
    </row>
    <row r="100" spans="1:8" x14ac:dyDescent="0.25">
      <c r="A100" s="1">
        <v>44896</v>
      </c>
      <c r="B100" s="5">
        <v>2.2279429999999998</v>
      </c>
      <c r="C100" s="5">
        <v>-4.236567</v>
      </c>
      <c r="D100" s="5">
        <f t="shared" si="4"/>
        <v>4.236567</v>
      </c>
      <c r="E100" s="286">
        <f t="shared" si="3"/>
        <v>-2.0086240000000002</v>
      </c>
      <c r="G100" s="30"/>
      <c r="H100" s="13"/>
    </row>
    <row r="101" spans="1:8" x14ac:dyDescent="0.25">
      <c r="A101" s="1">
        <v>44927</v>
      </c>
      <c r="B101" s="5">
        <v>2.7634940000000001</v>
      </c>
      <c r="C101" s="5">
        <v>-3.7278989999999999</v>
      </c>
      <c r="D101" s="5">
        <f t="shared" si="4"/>
        <v>3.7278989999999999</v>
      </c>
      <c r="E101" s="286">
        <f t="shared" si="3"/>
        <v>-0.96440499999999973</v>
      </c>
      <c r="G101" s="30"/>
      <c r="H101" s="13"/>
    </row>
    <row r="102" spans="1:8" x14ac:dyDescent="0.25">
      <c r="A102" s="1">
        <v>44958</v>
      </c>
      <c r="B102" s="5">
        <v>2.598357</v>
      </c>
      <c r="C102" s="5">
        <v>-3.441754</v>
      </c>
      <c r="D102" s="5">
        <f t="shared" si="4"/>
        <v>3.441754</v>
      </c>
      <c r="E102" s="286">
        <f t="shared" si="3"/>
        <v>-0.84339699999999995</v>
      </c>
      <c r="G102" s="30"/>
      <c r="H102" s="13"/>
    </row>
    <row r="103" spans="1:8" x14ac:dyDescent="0.25">
      <c r="A103" s="1">
        <v>44986</v>
      </c>
      <c r="B103" s="5">
        <v>1.4879910000000001</v>
      </c>
      <c r="C103" s="5">
        <v>-4.5225799999999996</v>
      </c>
      <c r="D103" s="5">
        <f t="shared" si="4"/>
        <v>4.5225799999999996</v>
      </c>
      <c r="E103" s="286">
        <f t="shared" si="3"/>
        <v>-3.0345889999999995</v>
      </c>
      <c r="G103" s="30"/>
      <c r="H103" s="13"/>
    </row>
    <row r="104" spans="1:8" x14ac:dyDescent="0.25">
      <c r="A104" s="1">
        <v>45017</v>
      </c>
      <c r="B104" s="5">
        <v>2.185184</v>
      </c>
      <c r="C104" s="5">
        <v>-3.496883</v>
      </c>
      <c r="D104" s="5">
        <f t="shared" si="4"/>
        <v>3.496883</v>
      </c>
      <c r="E104" s="286">
        <f t="shared" si="3"/>
        <v>-1.3116989999999999</v>
      </c>
      <c r="G104" s="30"/>
      <c r="H104" s="13"/>
    </row>
    <row r="105" spans="1:8" x14ac:dyDescent="0.25">
      <c r="A105" s="1">
        <v>45047</v>
      </c>
      <c r="B105" s="5">
        <v>2.6802800000000002</v>
      </c>
      <c r="C105" s="5">
        <v>-3.780233</v>
      </c>
      <c r="D105" s="5">
        <f t="shared" si="4"/>
        <v>3.780233</v>
      </c>
      <c r="E105" s="286">
        <f t="shared" si="3"/>
        <v>-1.0999529999999997</v>
      </c>
      <c r="G105" s="30"/>
      <c r="H105" s="13"/>
    </row>
    <row r="106" spans="1:8" x14ac:dyDescent="0.25">
      <c r="A106" s="1">
        <v>45078</v>
      </c>
      <c r="B106" s="5">
        <v>2.6731959999999999</v>
      </c>
      <c r="C106" s="5">
        <v>-3.8647170000000002</v>
      </c>
      <c r="D106" s="5">
        <f t="shared" si="4"/>
        <v>3.8647170000000002</v>
      </c>
      <c r="E106" s="286">
        <f t="shared" si="3"/>
        <v>-1.1915210000000003</v>
      </c>
      <c r="G106" s="30"/>
      <c r="H106" s="13"/>
    </row>
    <row r="107" spans="1:8" x14ac:dyDescent="0.25">
      <c r="A107" s="1">
        <v>45108</v>
      </c>
      <c r="B107" s="5">
        <v>2.7532580645000002</v>
      </c>
      <c r="C107" s="5">
        <v>-4.7478851703</v>
      </c>
      <c r="D107" s="5">
        <f t="shared" si="4"/>
        <v>4.7478851703</v>
      </c>
      <c r="E107" s="286">
        <f t="shared" si="3"/>
        <v>-1.9946271057999998</v>
      </c>
      <c r="G107" s="30"/>
      <c r="H107" s="13"/>
    </row>
    <row r="108" spans="1:8" x14ac:dyDescent="0.25">
      <c r="A108" s="1">
        <v>45139</v>
      </c>
      <c r="B108" s="5">
        <v>2.4868709676999998</v>
      </c>
      <c r="C108" s="5">
        <v>-4.5125170854999999</v>
      </c>
      <c r="D108" s="5">
        <f t="shared" si="4"/>
        <v>4.5125170854999999</v>
      </c>
      <c r="E108" s="286">
        <f t="shared" si="3"/>
        <v>-2.0256461178</v>
      </c>
      <c r="G108" s="30"/>
      <c r="H108" s="13"/>
    </row>
    <row r="109" spans="1:8" x14ac:dyDescent="0.25">
      <c r="A109" s="1">
        <v>45170</v>
      </c>
      <c r="B109" s="5">
        <v>2.6189740000000001</v>
      </c>
      <c r="C109" s="5">
        <v>-3.791668</v>
      </c>
      <c r="D109" s="5">
        <f t="shared" si="4"/>
        <v>3.791668</v>
      </c>
      <c r="E109" s="286">
        <f t="shared" si="3"/>
        <v>-1.1726939999999999</v>
      </c>
      <c r="G109" s="30"/>
      <c r="H109" s="13"/>
    </row>
    <row r="110" spans="1:8" x14ac:dyDescent="0.25">
      <c r="A110" s="1">
        <v>45200</v>
      </c>
      <c r="B110" s="5">
        <v>2.4051900000000002</v>
      </c>
      <c r="C110" s="5">
        <v>-3.9386060000000001</v>
      </c>
      <c r="D110" s="5">
        <f t="shared" si="4"/>
        <v>3.9386060000000001</v>
      </c>
      <c r="E110" s="286">
        <f t="shared" si="3"/>
        <v>-1.5334159999999999</v>
      </c>
      <c r="G110" s="30"/>
      <c r="H110" s="13"/>
    </row>
    <row r="111" spans="1:8" x14ac:dyDescent="0.25">
      <c r="A111" s="1">
        <v>45231</v>
      </c>
      <c r="B111" s="5">
        <v>2.5815299999999999</v>
      </c>
      <c r="C111" s="5">
        <v>-4.3027379999999997</v>
      </c>
      <c r="D111" s="5">
        <f t="shared" si="4"/>
        <v>4.3027379999999997</v>
      </c>
      <c r="E111" s="286">
        <f t="shared" si="3"/>
        <v>-1.7212079999999998</v>
      </c>
      <c r="G111" s="30"/>
      <c r="H111" s="13"/>
    </row>
    <row r="112" spans="1:8" x14ac:dyDescent="0.25">
      <c r="A112" s="1">
        <v>45261</v>
      </c>
      <c r="B112" s="5">
        <v>2.4553539999999998</v>
      </c>
      <c r="C112" s="5">
        <v>-4.637956</v>
      </c>
      <c r="D112" s="5">
        <f t="shared" si="4"/>
        <v>4.637956</v>
      </c>
      <c r="E112" s="286">
        <f t="shared" si="3"/>
        <v>-2.1826020000000002</v>
      </c>
      <c r="G112" s="30"/>
      <c r="H112" s="13"/>
    </row>
    <row r="113" spans="1:8" x14ac:dyDescent="0.25">
      <c r="A113" s="1">
        <v>45292</v>
      </c>
      <c r="B113" s="5">
        <v>2.3747690000000001</v>
      </c>
      <c r="C113" s="5">
        <v>-3.9605920000000001</v>
      </c>
      <c r="D113" s="5">
        <f t="shared" si="4"/>
        <v>3.9605920000000001</v>
      </c>
      <c r="E113" s="286">
        <f t="shared" si="3"/>
        <v>-1.585823</v>
      </c>
      <c r="G113" s="30"/>
      <c r="H113" s="13"/>
    </row>
    <row r="114" spans="1:8" x14ac:dyDescent="0.25">
      <c r="A114" s="1">
        <v>45323</v>
      </c>
      <c r="B114" s="5">
        <v>1.85019</v>
      </c>
      <c r="C114" s="5">
        <v>-4.0517089999999998</v>
      </c>
      <c r="D114" s="5">
        <f t="shared" si="4"/>
        <v>4.0517089999999998</v>
      </c>
      <c r="E114" s="286">
        <f t="shared" si="3"/>
        <v>-2.2015189999999998</v>
      </c>
      <c r="G114" s="30"/>
      <c r="H114" s="13"/>
    </row>
    <row r="115" spans="1:8" x14ac:dyDescent="0.25">
      <c r="A115" s="1">
        <v>45352</v>
      </c>
      <c r="B115" s="5">
        <v>2.4308830000000001</v>
      </c>
      <c r="C115" s="5">
        <v>-4.0648039999999996</v>
      </c>
      <c r="D115" s="5">
        <f t="shared" si="4"/>
        <v>4.0648039999999996</v>
      </c>
      <c r="E115" s="286">
        <f t="shared" si="3"/>
        <v>-1.6339209999999995</v>
      </c>
      <c r="G115" s="30"/>
      <c r="H115" s="13"/>
    </row>
    <row r="116" spans="1:8" x14ac:dyDescent="0.25">
      <c r="A116" s="1">
        <v>45383</v>
      </c>
      <c r="B116" s="5">
        <v>2.4777049999999998</v>
      </c>
      <c r="C116" s="5">
        <v>-3.9876399999999999</v>
      </c>
      <c r="D116" s="5">
        <f t="shared" si="4"/>
        <v>3.9876399999999999</v>
      </c>
      <c r="E116" s="286">
        <f t="shared" si="3"/>
        <v>-1.509935</v>
      </c>
      <c r="G116" s="30"/>
      <c r="H116" s="13"/>
    </row>
    <row r="117" spans="1:8" x14ac:dyDescent="0.25">
      <c r="A117" s="1">
        <v>45413</v>
      </c>
      <c r="B117" s="5">
        <v>2.6385730000000001</v>
      </c>
      <c r="C117" s="5">
        <v>-3.790365</v>
      </c>
      <c r="D117" s="5">
        <f t="shared" si="4"/>
        <v>3.790365</v>
      </c>
      <c r="E117" s="286">
        <f t="shared" si="3"/>
        <v>-1.1517919999999999</v>
      </c>
      <c r="G117" s="30"/>
      <c r="H117" s="13"/>
    </row>
    <row r="118" spans="1:8" x14ac:dyDescent="0.25">
      <c r="A118" s="1">
        <v>45444</v>
      </c>
      <c r="B118" s="5">
        <v>2.7511899999999998</v>
      </c>
      <c r="C118" s="5">
        <v>-4.3523180000000004</v>
      </c>
      <c r="D118" s="5">
        <f t="shared" si="4"/>
        <v>4.3523180000000004</v>
      </c>
      <c r="E118" s="286">
        <f t="shared" si="3"/>
        <v>-1.6011280000000006</v>
      </c>
      <c r="G118" s="30"/>
      <c r="H118" s="13"/>
    </row>
    <row r="119" spans="1:8" x14ac:dyDescent="0.25">
      <c r="A119" s="1">
        <v>45474</v>
      </c>
      <c r="B119" s="5">
        <v>2.7001599999999999</v>
      </c>
      <c r="C119" s="5">
        <v>-4.3343610000000004</v>
      </c>
      <c r="D119" s="5">
        <f t="shared" si="4"/>
        <v>4.3343610000000004</v>
      </c>
      <c r="E119" s="286">
        <f t="shared" si="3"/>
        <v>-1.6342010000000005</v>
      </c>
      <c r="G119" s="30"/>
      <c r="H119" s="13"/>
    </row>
    <row r="120" spans="1:8" x14ac:dyDescent="0.25">
      <c r="A120" s="1">
        <v>45505</v>
      </c>
      <c r="B120" s="5">
        <v>2.7403529999999998</v>
      </c>
      <c r="C120" s="5">
        <v>-4.1543270000000003</v>
      </c>
      <c r="D120" s="5">
        <f t="shared" si="4"/>
        <v>4.1543270000000003</v>
      </c>
      <c r="E120" s="286">
        <f t="shared" si="3"/>
        <v>-1.4139740000000005</v>
      </c>
      <c r="G120" s="30"/>
      <c r="H120" s="13"/>
    </row>
    <row r="121" spans="1:8" x14ac:dyDescent="0.25">
      <c r="A121" s="1">
        <v>45536</v>
      </c>
      <c r="B121" s="5">
        <v>2.4813550000000002</v>
      </c>
      <c r="C121" s="5">
        <v>-4.2729179999999998</v>
      </c>
      <c r="D121" s="5">
        <f t="shared" si="4"/>
        <v>4.2729179999999998</v>
      </c>
      <c r="E121" s="286">
        <f t="shared" si="3"/>
        <v>-1.7915629999999996</v>
      </c>
      <c r="G121" s="30"/>
      <c r="H121" s="13"/>
    </row>
    <row r="122" spans="1:8" x14ac:dyDescent="0.25">
      <c r="A122" s="1">
        <v>45566</v>
      </c>
      <c r="B122" s="5">
        <v>2.0987269999999998</v>
      </c>
      <c r="C122" s="5">
        <v>-4.3264740000000002</v>
      </c>
      <c r="D122" s="5">
        <f t="shared" si="4"/>
        <v>4.3264740000000002</v>
      </c>
      <c r="E122" s="286">
        <f t="shared" si="3"/>
        <v>-2.2277470000000004</v>
      </c>
      <c r="G122" s="30"/>
      <c r="H122" s="13"/>
    </row>
    <row r="123" spans="1:8" x14ac:dyDescent="0.25">
      <c r="A123" s="1">
        <v>45597</v>
      </c>
      <c r="B123" s="5">
        <v>2.0382359999999999</v>
      </c>
      <c r="C123" s="5">
        <v>-4.2476570000000002</v>
      </c>
      <c r="D123" s="5">
        <f t="shared" si="4"/>
        <v>4.2476570000000002</v>
      </c>
      <c r="E123" s="286">
        <f t="shared" si="3"/>
        <v>-2.2094210000000003</v>
      </c>
      <c r="G123" s="30"/>
      <c r="H123" s="13"/>
    </row>
    <row r="124" spans="1:8" x14ac:dyDescent="0.25">
      <c r="A124" s="1">
        <v>45627</v>
      </c>
      <c r="B124" s="5">
        <v>1.7573810000000001</v>
      </c>
      <c r="C124" s="5">
        <v>-4.5727599999999997</v>
      </c>
      <c r="D124" s="5">
        <f t="shared" si="4"/>
        <v>4.5727599999999997</v>
      </c>
      <c r="E124" s="286">
        <f t="shared" si="3"/>
        <v>-2.8153789999999996</v>
      </c>
      <c r="G124" s="30"/>
      <c r="H124" s="13"/>
    </row>
    <row r="125" spans="1:8" x14ac:dyDescent="0.25">
      <c r="A125" s="1"/>
      <c r="B125" s="5"/>
      <c r="C125" s="5"/>
      <c r="D125" s="286"/>
      <c r="G125" s="30"/>
      <c r="H125" s="13"/>
    </row>
    <row r="126" spans="1:8" x14ac:dyDescent="0.25">
      <c r="A126" s="278" t="s">
        <v>674</v>
      </c>
    </row>
    <row r="127" spans="1:8" x14ac:dyDescent="0.25">
      <c r="A127" s="23" t="str">
        <f>"Note: Petroleum product and other liquids include: gasoline, distillate fuels, hydrocarbon gas liquids, jet fuel, residual fuel oil, unfinished oils, other hydrocarbons/oxygenates, and other oils."</f>
        <v>Note: Petroleum product and other liquids include: gasoline, distillate fuels, hydrocarbon gas liquids, jet fuel, residual fuel oil, unfinished oils, other hydrocarbons/oxygenates, and other oils.</v>
      </c>
    </row>
    <row r="129" spans="1:2" x14ac:dyDescent="0.25">
      <c r="A129" s="3"/>
      <c r="B129" s="4" t="s">
        <v>342</v>
      </c>
    </row>
    <row r="130" spans="1:2" x14ac:dyDescent="0.25">
      <c r="A130" s="13">
        <v>80</v>
      </c>
      <c r="B130">
        <v>0</v>
      </c>
    </row>
    <row r="131" spans="1:2" x14ac:dyDescent="0.25">
      <c r="A131" s="13">
        <v>80</v>
      </c>
      <c r="B131">
        <v>1</v>
      </c>
    </row>
  </sheetData>
  <hyperlinks>
    <hyperlink ref="A3" location="Contents!A1" display="Return to Contents" xr:uid="{00000000-0004-0000-1500-000000000000}"/>
  </hyperlinks>
  <pageMargins left="0.75" right="0.75" top="1" bottom="1" header="0.5" footer="0.5"/>
  <pageSetup scale="57" fitToHeight="2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5">
    <pageSetUpPr fitToPage="1"/>
  </sheetPr>
  <dimension ref="A2:Y44"/>
  <sheetViews>
    <sheetView workbookViewId="0"/>
  </sheetViews>
  <sheetFormatPr defaultColWidth="9.1796875" defaultRowHeight="14.5" x14ac:dyDescent="0.35"/>
  <cols>
    <col min="1" max="1" width="9.1796875" style="136"/>
    <col min="2" max="2" width="13.81640625" style="136" customWidth="1"/>
    <col min="3" max="3" width="15" style="136" customWidth="1"/>
    <col min="4" max="4" width="7.81640625" style="136" customWidth="1"/>
    <col min="5" max="5" width="6" style="136" customWidth="1"/>
    <col min="6" max="6" width="7.81640625" style="136" customWidth="1"/>
    <col min="7" max="7" width="6" style="136" customWidth="1"/>
    <col min="8" max="8" width="6.1796875" style="136" customWidth="1"/>
    <col min="9" max="16" width="9.1796875" style="136"/>
    <col min="17" max="17" width="15.81640625" style="136" customWidth="1"/>
    <col min="18" max="24" width="9.1796875" style="136"/>
    <col min="25" max="25" width="27" style="136" customWidth="1"/>
    <col min="26" max="16384" width="9.1796875" style="136"/>
  </cols>
  <sheetData>
    <row r="2" spans="1:25" ht="15.5" x14ac:dyDescent="0.35">
      <c r="A2" s="31" t="s">
        <v>644</v>
      </c>
      <c r="N2" s="289"/>
    </row>
    <row r="3" spans="1:25" x14ac:dyDescent="0.35">
      <c r="A3" s="16" t="s">
        <v>16</v>
      </c>
      <c r="N3"/>
    </row>
    <row r="4" spans="1:25" x14ac:dyDescent="0.35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Y4" s="138"/>
    </row>
    <row r="5" spans="1:25" x14ac:dyDescent="0.35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Q5" s="142" t="s">
        <v>343</v>
      </c>
      <c r="R5" s="143"/>
      <c r="Y5" s="139"/>
    </row>
    <row r="6" spans="1:25" x14ac:dyDescent="0.35">
      <c r="A6" s="150"/>
      <c r="B6" s="150"/>
      <c r="C6" s="150"/>
      <c r="D6" s="150"/>
      <c r="E6" s="150"/>
      <c r="F6" s="150"/>
      <c r="G6" s="150"/>
      <c r="H6" s="150"/>
      <c r="I6" s="150"/>
      <c r="J6" s="150"/>
      <c r="K6" s="150"/>
      <c r="Q6" s="234" t="s">
        <v>345</v>
      </c>
      <c r="R6" s="235" t="s">
        <v>344</v>
      </c>
      <c r="Y6" s="139"/>
    </row>
    <row r="7" spans="1:25" x14ac:dyDescent="0.35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Q7" s="236" t="s">
        <v>235</v>
      </c>
      <c r="R7" s="237" t="s">
        <v>346</v>
      </c>
      <c r="Y7" s="139"/>
    </row>
    <row r="8" spans="1:25" x14ac:dyDescent="0.35">
      <c r="A8" s="150"/>
      <c r="B8" s="150"/>
      <c r="C8" s="150"/>
      <c r="D8" s="150"/>
      <c r="E8" s="150"/>
      <c r="F8" s="150"/>
      <c r="G8" s="150"/>
      <c r="H8" s="150"/>
      <c r="I8" s="150"/>
      <c r="J8" s="150"/>
      <c r="K8" s="150"/>
      <c r="Q8" s="236" t="s">
        <v>233</v>
      </c>
      <c r="R8" s="237" t="s">
        <v>347</v>
      </c>
      <c r="Y8" s="139"/>
    </row>
    <row r="9" spans="1:25" x14ac:dyDescent="0.35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Q9" s="238" t="s">
        <v>234</v>
      </c>
      <c r="R9" s="239" t="s">
        <v>348</v>
      </c>
      <c r="Y9" s="139"/>
    </row>
    <row r="10" spans="1:25" x14ac:dyDescent="0.35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Y10" s="139"/>
    </row>
    <row r="11" spans="1:25" x14ac:dyDescent="0.35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Y11" s="139"/>
    </row>
    <row r="12" spans="1:25" x14ac:dyDescent="0.35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Y12" s="139"/>
    </row>
    <row r="13" spans="1:25" x14ac:dyDescent="0.3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Y13" s="139"/>
    </row>
    <row r="14" spans="1:25" x14ac:dyDescent="0.35">
      <c r="A14" s="150"/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Y14" s="139"/>
    </row>
    <row r="15" spans="1:25" x14ac:dyDescent="0.35">
      <c r="A15" s="150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Y15" s="139"/>
    </row>
    <row r="16" spans="1:25" x14ac:dyDescent="0.35">
      <c r="A16" s="150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Y16" s="139"/>
    </row>
    <row r="17" spans="1:25" x14ac:dyDescent="0.35">
      <c r="A17" s="150"/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Y17" s="139"/>
    </row>
    <row r="18" spans="1:25" x14ac:dyDescent="0.35">
      <c r="A18" s="150"/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Y18" s="139"/>
    </row>
    <row r="19" spans="1:25" x14ac:dyDescent="0.35">
      <c r="A19" s="150"/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Y19" s="139"/>
    </row>
    <row r="20" spans="1:25" x14ac:dyDescent="0.35">
      <c r="A20" s="150"/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Y20" s="138"/>
    </row>
    <row r="21" spans="1:25" x14ac:dyDescent="0.35">
      <c r="A21" s="150"/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Y21" s="139"/>
    </row>
    <row r="22" spans="1:25" x14ac:dyDescent="0.35">
      <c r="Y22" s="139"/>
    </row>
    <row r="23" spans="1:25" x14ac:dyDescent="0.35">
      <c r="Y23" s="139"/>
    </row>
    <row r="24" spans="1:25" x14ac:dyDescent="0.35">
      <c r="Y24" s="139"/>
    </row>
    <row r="25" spans="1:25" x14ac:dyDescent="0.35">
      <c r="B25" s="136" t="s">
        <v>12</v>
      </c>
      <c r="C25" s="136">
        <v>2002</v>
      </c>
      <c r="D25" s="136">
        <f>C25+1</f>
        <v>2003</v>
      </c>
      <c r="E25" s="136">
        <f t="shared" ref="E25:X25" si="0">D25+1</f>
        <v>2004</v>
      </c>
      <c r="F25" s="136">
        <f t="shared" si="0"/>
        <v>2005</v>
      </c>
      <c r="G25" s="136">
        <f t="shared" si="0"/>
        <v>2006</v>
      </c>
      <c r="H25" s="136">
        <f t="shared" si="0"/>
        <v>2007</v>
      </c>
      <c r="I25" s="136">
        <f t="shared" si="0"/>
        <v>2008</v>
      </c>
      <c r="J25" s="136">
        <f t="shared" si="0"/>
        <v>2009</v>
      </c>
      <c r="K25" s="136">
        <f t="shared" si="0"/>
        <v>2010</v>
      </c>
      <c r="L25" s="136">
        <f t="shared" si="0"/>
        <v>2011</v>
      </c>
      <c r="M25" s="136">
        <f t="shared" si="0"/>
        <v>2012</v>
      </c>
      <c r="N25" s="136">
        <f t="shared" si="0"/>
        <v>2013</v>
      </c>
      <c r="O25" s="136">
        <f t="shared" si="0"/>
        <v>2014</v>
      </c>
      <c r="P25" s="136">
        <f t="shared" si="0"/>
        <v>2015</v>
      </c>
      <c r="Q25" s="136">
        <f t="shared" si="0"/>
        <v>2016</v>
      </c>
      <c r="R25" s="136">
        <f t="shared" si="0"/>
        <v>2017</v>
      </c>
      <c r="S25" s="136">
        <f t="shared" si="0"/>
        <v>2018</v>
      </c>
      <c r="T25" s="136">
        <f t="shared" si="0"/>
        <v>2019</v>
      </c>
      <c r="U25" s="136">
        <f t="shared" si="0"/>
        <v>2020</v>
      </c>
      <c r="V25" s="136">
        <f t="shared" si="0"/>
        <v>2021</v>
      </c>
      <c r="W25" s="136">
        <f t="shared" si="0"/>
        <v>2022</v>
      </c>
      <c r="X25" s="136">
        <f t="shared" si="0"/>
        <v>2023</v>
      </c>
      <c r="Y25" s="139"/>
    </row>
    <row r="26" spans="1:25" x14ac:dyDescent="0.35">
      <c r="A26" s="155"/>
      <c r="B26" s="264" t="s">
        <v>345</v>
      </c>
      <c r="C26" s="265">
        <v>9.0456027396999997E-2</v>
      </c>
      <c r="D26" s="265">
        <v>0.13054520548000001</v>
      </c>
      <c r="E26" s="265">
        <v>0.18103860383000001</v>
      </c>
      <c r="F26" s="265">
        <v>0.19568473973</v>
      </c>
      <c r="G26" s="265">
        <v>0.18233403288</v>
      </c>
      <c r="H26" s="265">
        <v>0.13933212603</v>
      </c>
      <c r="I26" s="265">
        <v>0.13245945081999999</v>
      </c>
      <c r="J26" s="265">
        <v>6.2311679452000002E-2</v>
      </c>
      <c r="K26" s="265">
        <v>1.1957958903999999E-2</v>
      </c>
      <c r="L26" s="265">
        <v>-1.4400073972999999E-2</v>
      </c>
      <c r="M26" s="265">
        <v>-5.4726661202000003E-2</v>
      </c>
      <c r="N26" s="265">
        <v>-0.17501173425</v>
      </c>
      <c r="O26" s="265">
        <v>-0.31520097260000002</v>
      </c>
      <c r="P26" s="265">
        <v>-0.4912113863</v>
      </c>
      <c r="Q26" s="265">
        <v>-0.65689627321999999</v>
      </c>
      <c r="R26" s="265">
        <v>-0.75761447671000004</v>
      </c>
      <c r="S26" s="265">
        <v>-0.79254433699000004</v>
      </c>
      <c r="T26" s="265">
        <v>-0.94905866848999998</v>
      </c>
      <c r="U26" s="265">
        <v>-1.1357285792</v>
      </c>
      <c r="V26" s="265">
        <v>-1.1984581342</v>
      </c>
      <c r="W26" s="265">
        <v>-1.2717028136999999</v>
      </c>
      <c r="X26" s="265">
        <v>-1.4096020329000001</v>
      </c>
      <c r="Y26" s="139"/>
    </row>
    <row r="27" spans="1:25" x14ac:dyDescent="0.35">
      <c r="A27" s="155"/>
      <c r="B27" s="155" t="s">
        <v>235</v>
      </c>
      <c r="C27" s="137">
        <v>0</v>
      </c>
      <c r="D27" s="137">
        <v>2.5205479452000001E-4</v>
      </c>
      <c r="E27" s="137">
        <v>4.0382786885000002E-4</v>
      </c>
      <c r="F27" s="137">
        <v>6.3250958904E-4</v>
      </c>
      <c r="G27" s="137">
        <v>4.1865753424999999E-4</v>
      </c>
      <c r="H27" s="137">
        <v>3.2271780822000002E-4</v>
      </c>
      <c r="I27" s="137">
        <v>3.3015027321999998E-4</v>
      </c>
      <c r="J27" s="137">
        <v>3.5024383561999998E-4</v>
      </c>
      <c r="K27" s="137">
        <v>3.6975890411000001E-4</v>
      </c>
      <c r="L27" s="137">
        <v>3.2614520548E-4</v>
      </c>
      <c r="M27" s="137">
        <v>3.1421311475000001E-4</v>
      </c>
      <c r="N27" s="137">
        <v>3.3705205479000002E-4</v>
      </c>
      <c r="O27" s="137">
        <v>-3.7509539725999998E-2</v>
      </c>
      <c r="P27" s="137">
        <v>-6.4611095889999998E-2</v>
      </c>
      <c r="Q27" s="137">
        <v>-9.4826969945000006E-2</v>
      </c>
      <c r="R27" s="137">
        <v>-0.17759438082000001</v>
      </c>
      <c r="S27" s="137">
        <v>-0.25591668766999998</v>
      </c>
      <c r="T27" s="137">
        <v>-0.27696658355999998</v>
      </c>
      <c r="U27" s="137">
        <v>-0.27068763115</v>
      </c>
      <c r="V27" s="137">
        <v>-0.36927176711999998</v>
      </c>
      <c r="W27" s="137">
        <v>-0.41886086574999998</v>
      </c>
      <c r="X27" s="137">
        <v>-0.48308091424999999</v>
      </c>
      <c r="Y27" s="139"/>
    </row>
    <row r="28" spans="1:25" x14ac:dyDescent="0.35">
      <c r="A28" s="155"/>
      <c r="B28" s="155" t="s">
        <v>233</v>
      </c>
      <c r="C28" s="137">
        <v>2.5012443836000001E-2</v>
      </c>
      <c r="D28" s="137">
        <v>3.8761643835999997E-2</v>
      </c>
      <c r="E28" s="137">
        <v>3.8184125683000003E-2</v>
      </c>
      <c r="F28" s="137">
        <v>7.8523120547999994E-2</v>
      </c>
      <c r="G28" s="137">
        <v>9.3106786301E-2</v>
      </c>
      <c r="H28" s="137">
        <v>5.0729624658000003E-2</v>
      </c>
      <c r="I28" s="137">
        <v>5.3002699453999998E-2</v>
      </c>
      <c r="J28" s="137">
        <v>1.9929290411E-2</v>
      </c>
      <c r="K28" s="137">
        <v>8.9496931506999992E-3</v>
      </c>
      <c r="L28" s="137">
        <v>4.8309589041000003E-4</v>
      </c>
      <c r="M28" s="137">
        <v>-1.3427868852E-3</v>
      </c>
      <c r="N28" s="137">
        <v>-8.9113945205000003E-3</v>
      </c>
      <c r="O28" s="137">
        <v>-5.6082010958999999E-2</v>
      </c>
      <c r="P28" s="137">
        <v>-8.3071605478999999E-2</v>
      </c>
      <c r="Q28" s="137">
        <v>-9.1469770492000002E-2</v>
      </c>
      <c r="R28" s="137">
        <v>-0.10744454795</v>
      </c>
      <c r="S28" s="137">
        <v>-0.17350081096</v>
      </c>
      <c r="T28" s="137">
        <v>-0.22629719726</v>
      </c>
      <c r="U28" s="137">
        <v>-0.32320968851999998</v>
      </c>
      <c r="V28" s="137">
        <v>-0.37169570684999997</v>
      </c>
      <c r="W28" s="137">
        <v>-0.37326026026999998</v>
      </c>
      <c r="X28" s="137">
        <v>-0.45018721479000001</v>
      </c>
      <c r="Y28" s="139"/>
    </row>
    <row r="29" spans="1:25" x14ac:dyDescent="0.35">
      <c r="A29" s="155"/>
      <c r="B29" s="155" t="s">
        <v>234</v>
      </c>
      <c r="C29" s="137">
        <v>1.5747345204999999E-2</v>
      </c>
      <c r="D29" s="137">
        <v>4.3139224657999999E-2</v>
      </c>
      <c r="E29" s="137">
        <v>4.0103338798000002E-2</v>
      </c>
      <c r="F29" s="137">
        <v>4.0064265752999997E-2</v>
      </c>
      <c r="G29" s="137">
        <v>1.5807350684999999E-2</v>
      </c>
      <c r="H29" s="137">
        <v>1.5858863014E-2</v>
      </c>
      <c r="I29" s="137">
        <v>-1.2047642076999999E-2</v>
      </c>
      <c r="J29" s="137">
        <v>-2.748810137E-2</v>
      </c>
      <c r="K29" s="137">
        <v>-6.2864821917999998E-3</v>
      </c>
      <c r="L29" s="137">
        <v>-5.2482635616000001E-2</v>
      </c>
      <c r="M29" s="137">
        <v>-8.8676674863000002E-2</v>
      </c>
      <c r="N29" s="137">
        <v>-0.10312920822</v>
      </c>
      <c r="O29" s="137">
        <v>-0.15163440274000001</v>
      </c>
      <c r="P29" s="137">
        <v>-0.17159646848999999</v>
      </c>
      <c r="Q29" s="137">
        <v>-0.18785296721</v>
      </c>
      <c r="R29" s="137">
        <v>-0.16575204658000001</v>
      </c>
      <c r="S29" s="137">
        <v>-0.18254033424999999</v>
      </c>
      <c r="T29" s="137">
        <v>-0.17101643835999999</v>
      </c>
      <c r="U29" s="137">
        <v>-0.19168844262000001</v>
      </c>
      <c r="V29" s="137">
        <v>-0.19633565753000001</v>
      </c>
      <c r="W29" s="137">
        <v>-0.17136379726000001</v>
      </c>
      <c r="X29" s="137">
        <v>-0.11956859397</v>
      </c>
      <c r="Y29" s="139"/>
    </row>
    <row r="30" spans="1:25" x14ac:dyDescent="0.35">
      <c r="B30" s="266" t="s">
        <v>349</v>
      </c>
      <c r="C30" s="267">
        <f t="shared" ref="C30:X30" si="1">+SUM(C26:C29)</f>
        <v>0.13121581643800001</v>
      </c>
      <c r="D30" s="267">
        <f t="shared" si="1"/>
        <v>0.21269812876852001</v>
      </c>
      <c r="E30" s="267">
        <f t="shared" si="1"/>
        <v>0.25972989617984998</v>
      </c>
      <c r="F30" s="267">
        <f t="shared" si="1"/>
        <v>0.31490463562003995</v>
      </c>
      <c r="G30" s="267">
        <f t="shared" si="1"/>
        <v>0.29166682740025002</v>
      </c>
      <c r="H30" s="267">
        <f t="shared" si="1"/>
        <v>0.20624333151021998</v>
      </c>
      <c r="I30" s="267">
        <f t="shared" si="1"/>
        <v>0.17374465847022</v>
      </c>
      <c r="J30" s="267">
        <f t="shared" si="1"/>
        <v>5.5103112328620002E-2</v>
      </c>
      <c r="K30" s="267">
        <f t="shared" si="1"/>
        <v>1.4990928767010001E-2</v>
      </c>
      <c r="L30" s="267">
        <f t="shared" si="1"/>
        <v>-6.6073468493109994E-2</v>
      </c>
      <c r="M30" s="267">
        <f t="shared" si="1"/>
        <v>-0.14443190983545001</v>
      </c>
      <c r="N30" s="267">
        <f t="shared" si="1"/>
        <v>-0.28671528493570997</v>
      </c>
      <c r="O30" s="267">
        <f t="shared" si="1"/>
        <v>-0.56042692602500011</v>
      </c>
      <c r="P30" s="267">
        <f t="shared" si="1"/>
        <v>-0.8104905561589999</v>
      </c>
      <c r="Q30" s="267">
        <f t="shared" si="1"/>
        <v>-1.0310459808670001</v>
      </c>
      <c r="R30" s="267">
        <f t="shared" si="1"/>
        <v>-1.2084054520600001</v>
      </c>
      <c r="S30" s="267">
        <f t="shared" si="1"/>
        <v>-1.40450216987</v>
      </c>
      <c r="T30" s="267">
        <f t="shared" si="1"/>
        <v>-1.6233388876699999</v>
      </c>
      <c r="U30" s="267">
        <f t="shared" si="1"/>
        <v>-1.92131434149</v>
      </c>
      <c r="V30" s="267">
        <f t="shared" si="1"/>
        <v>-2.1357612656999998</v>
      </c>
      <c r="W30" s="267">
        <f t="shared" si="1"/>
        <v>-2.23518773698</v>
      </c>
      <c r="X30" s="267">
        <f t="shared" si="1"/>
        <v>-2.4624387559100001</v>
      </c>
      <c r="Y30" s="140"/>
    </row>
    <row r="31" spans="1:25" x14ac:dyDescent="0.35">
      <c r="Y31" s="139"/>
    </row>
    <row r="32" spans="1:25" x14ac:dyDescent="0.35">
      <c r="B32" s="278" t="s">
        <v>674</v>
      </c>
    </row>
    <row r="42" spans="2:3" x14ac:dyDescent="0.35">
      <c r="B42" s="4"/>
      <c r="C42" s="4" t="s">
        <v>342</v>
      </c>
    </row>
    <row r="43" spans="2:3" x14ac:dyDescent="0.35">
      <c r="B43">
        <v>20.5</v>
      </c>
      <c r="C43" s="5">
        <v>0</v>
      </c>
    </row>
    <row r="44" spans="2:3" x14ac:dyDescent="0.35">
      <c r="B44">
        <v>20.5</v>
      </c>
      <c r="C44" s="5">
        <v>2.5</v>
      </c>
    </row>
  </sheetData>
  <hyperlinks>
    <hyperlink ref="A3" location="Contents!A1" display="Return to Contents" xr:uid="{00000000-0004-0000-1600-000000000000}"/>
  </hyperlinks>
  <pageMargins left="0.7" right="0.7" top="0.75" bottom="0.75" header="0.3" footer="0.3"/>
  <pageSetup scale="55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>
    <pageSetUpPr fitToPage="1"/>
  </sheetPr>
  <dimension ref="A2:R134"/>
  <sheetViews>
    <sheetView workbookViewId="0"/>
  </sheetViews>
  <sheetFormatPr defaultRowHeight="12.5" x14ac:dyDescent="0.25"/>
  <cols>
    <col min="10" max="11" width="9.1796875" hidden="1" customWidth="1"/>
    <col min="17" max="17" width="15.453125" customWidth="1"/>
    <col min="18" max="18" width="10.81640625" customWidth="1"/>
  </cols>
  <sheetData>
    <row r="2" spans="1:18" ht="15.5" x14ac:dyDescent="0.35">
      <c r="A2" s="31" t="s">
        <v>644</v>
      </c>
    </row>
    <row r="3" spans="1:18" x14ac:dyDescent="0.25">
      <c r="A3" s="16" t="s">
        <v>16</v>
      </c>
    </row>
    <row r="5" spans="1:18" ht="13" x14ac:dyDescent="0.3">
      <c r="Q5" s="142" t="s">
        <v>343</v>
      </c>
      <c r="R5" s="143"/>
    </row>
    <row r="6" spans="1:18" x14ac:dyDescent="0.25">
      <c r="Q6" s="178" t="s">
        <v>386</v>
      </c>
      <c r="R6" s="173" t="s">
        <v>272</v>
      </c>
    </row>
    <row r="24" spans="2:11" ht="13" x14ac:dyDescent="0.3">
      <c r="B24" s="32" t="s">
        <v>49</v>
      </c>
      <c r="C24" s="33"/>
      <c r="D24" s="33"/>
      <c r="E24" s="33"/>
      <c r="F24" s="33"/>
    </row>
    <row r="25" spans="2:11" ht="13" x14ac:dyDescent="0.3">
      <c r="B25" s="32" t="s">
        <v>50</v>
      </c>
      <c r="C25" s="33"/>
      <c r="D25" s="33"/>
      <c r="E25" s="33"/>
      <c r="F25" s="33"/>
      <c r="H25" s="480">
        <v>0.95</v>
      </c>
      <c r="I25" s="480"/>
    </row>
    <row r="26" spans="2:11" ht="13" x14ac:dyDescent="0.3">
      <c r="J26" s="481"/>
      <c r="K26" s="481"/>
    </row>
    <row r="27" spans="2:11" ht="13" x14ac:dyDescent="0.3">
      <c r="B27" s="34"/>
      <c r="C27" s="34" t="s">
        <v>51</v>
      </c>
      <c r="D27" s="34" t="s">
        <v>52</v>
      </c>
      <c r="E27" s="34" t="s">
        <v>53</v>
      </c>
      <c r="F27" s="34" t="s">
        <v>54</v>
      </c>
      <c r="G27" s="34" t="s">
        <v>55</v>
      </c>
      <c r="H27" s="463" t="s">
        <v>56</v>
      </c>
      <c r="I27" s="463"/>
      <c r="J27" s="463"/>
      <c r="K27" s="463"/>
    </row>
    <row r="28" spans="2:11" ht="13" x14ac:dyDescent="0.3">
      <c r="B28" s="35" t="s">
        <v>1</v>
      </c>
      <c r="C28" s="35" t="s">
        <v>3</v>
      </c>
      <c r="D28" s="35" t="s">
        <v>0</v>
      </c>
      <c r="E28" s="35" t="s">
        <v>3</v>
      </c>
      <c r="F28" s="36" t="s">
        <v>57</v>
      </c>
      <c r="G28" s="35" t="s">
        <v>58</v>
      </c>
      <c r="H28" s="35" t="s">
        <v>59</v>
      </c>
      <c r="I28" s="35" t="s">
        <v>37</v>
      </c>
      <c r="J28" s="34"/>
      <c r="K28" s="34"/>
    </row>
    <row r="29" spans="2:11" ht="13" x14ac:dyDescent="0.3">
      <c r="B29" s="105">
        <v>43101</v>
      </c>
      <c r="C29" s="106">
        <v>3.69</v>
      </c>
      <c r="D29" s="44" t="e">
        <v>#N/A</v>
      </c>
      <c r="E29" s="44" t="e">
        <v>#N/A</v>
      </c>
      <c r="F29" s="46" t="e">
        <v>#N/A</v>
      </c>
      <c r="G29" s="45" t="e">
        <v>#N/A</v>
      </c>
      <c r="H29" s="44" t="e">
        <f t="shared" ref="H29:H76" si="0">$E29*EXP((+NORMSINV((1-$H$25)/2)*$F29*SQRT($G29/252)))</f>
        <v>#N/A</v>
      </c>
      <c r="I29" s="44" t="e">
        <f t="shared" ref="I29:I76" si="1">$E29*EXP(-NORMSINV((1-$H$25)/2)*$F29*SQRT($G29/252))</f>
        <v>#N/A</v>
      </c>
      <c r="J29" s="34"/>
      <c r="K29" s="34"/>
    </row>
    <row r="30" spans="2:11" ht="13" x14ac:dyDescent="0.3">
      <c r="B30" s="41">
        <v>43132</v>
      </c>
      <c r="C30" s="106">
        <v>2.67</v>
      </c>
      <c r="D30" s="44" t="e">
        <v>#N/A</v>
      </c>
      <c r="E30" s="37" t="e">
        <v>#N/A</v>
      </c>
      <c r="F30" s="47" t="e">
        <v>#N/A</v>
      </c>
      <c r="G30" s="38" t="e">
        <v>#N/A</v>
      </c>
      <c r="H30" s="37" t="e">
        <f t="shared" si="0"/>
        <v>#N/A</v>
      </c>
      <c r="I30" s="37" t="e">
        <f t="shared" si="1"/>
        <v>#N/A</v>
      </c>
      <c r="J30" s="34"/>
      <c r="K30" s="34"/>
    </row>
    <row r="31" spans="2:11" ht="13" x14ac:dyDescent="0.3">
      <c r="B31" s="41">
        <v>43160</v>
      </c>
      <c r="C31" s="106">
        <v>2.6930000000000001</v>
      </c>
      <c r="D31" s="44" t="e">
        <v>#N/A</v>
      </c>
      <c r="E31" s="37" t="e">
        <v>#N/A</v>
      </c>
      <c r="F31" s="47" t="e">
        <v>#N/A</v>
      </c>
      <c r="G31" s="38" t="e">
        <v>#N/A</v>
      </c>
      <c r="H31" s="37" t="e">
        <f t="shared" si="0"/>
        <v>#N/A</v>
      </c>
      <c r="I31" s="37" t="e">
        <f t="shared" si="1"/>
        <v>#N/A</v>
      </c>
      <c r="J31" s="34"/>
      <c r="K31" s="34"/>
    </row>
    <row r="32" spans="2:11" ht="13" x14ac:dyDescent="0.3">
      <c r="B32" s="41">
        <v>43191</v>
      </c>
      <c r="C32" s="106">
        <v>2.7959999999999998</v>
      </c>
      <c r="D32" s="44" t="e">
        <v>#N/A</v>
      </c>
      <c r="E32" s="37" t="e">
        <v>#N/A</v>
      </c>
      <c r="F32" s="47" t="e">
        <v>#N/A</v>
      </c>
      <c r="G32" s="38" t="e">
        <v>#N/A</v>
      </c>
      <c r="H32" s="37" t="e">
        <f t="shared" si="0"/>
        <v>#N/A</v>
      </c>
      <c r="I32" s="37" t="e">
        <f t="shared" si="1"/>
        <v>#N/A</v>
      </c>
      <c r="J32" s="34"/>
      <c r="K32" s="34"/>
    </row>
    <row r="33" spans="2:11" ht="13" x14ac:dyDescent="0.3">
      <c r="B33" s="41">
        <v>43221</v>
      </c>
      <c r="C33" s="106">
        <v>2.8</v>
      </c>
      <c r="D33" s="44" t="e">
        <v>#N/A</v>
      </c>
      <c r="E33" s="37" t="e">
        <v>#N/A</v>
      </c>
      <c r="F33" s="47" t="e">
        <v>#N/A</v>
      </c>
      <c r="G33" s="38" t="e">
        <v>#N/A</v>
      </c>
      <c r="H33" s="37" t="e">
        <f t="shared" si="0"/>
        <v>#N/A</v>
      </c>
      <c r="I33" s="37" t="e">
        <f t="shared" si="1"/>
        <v>#N/A</v>
      </c>
      <c r="J33" s="34"/>
      <c r="K33" s="34"/>
    </row>
    <row r="34" spans="2:11" ht="13" x14ac:dyDescent="0.3">
      <c r="B34" s="41">
        <v>43252</v>
      </c>
      <c r="C34" s="106">
        <v>2.9670000000000001</v>
      </c>
      <c r="D34" s="44" t="e">
        <v>#N/A</v>
      </c>
      <c r="E34" s="37" t="e">
        <v>#N/A</v>
      </c>
      <c r="F34" s="47" t="e">
        <v>#N/A</v>
      </c>
      <c r="G34" s="38" t="e">
        <v>#N/A</v>
      </c>
      <c r="H34" s="37" t="e">
        <f t="shared" si="0"/>
        <v>#N/A</v>
      </c>
      <c r="I34" s="37" t="e">
        <f t="shared" si="1"/>
        <v>#N/A</v>
      </c>
      <c r="J34" s="34"/>
      <c r="K34" s="34"/>
    </row>
    <row r="35" spans="2:11" ht="13" x14ac:dyDescent="0.3">
      <c r="B35" s="41">
        <v>43282</v>
      </c>
      <c r="C35" s="106">
        <v>2.8330000000000002</v>
      </c>
      <c r="D35" s="44" t="e">
        <v>#N/A</v>
      </c>
      <c r="E35" s="37" t="e">
        <v>#N/A</v>
      </c>
      <c r="F35" s="47" t="e">
        <v>#N/A</v>
      </c>
      <c r="G35" s="38" t="e">
        <v>#N/A</v>
      </c>
      <c r="H35" s="37" t="e">
        <f t="shared" si="0"/>
        <v>#N/A</v>
      </c>
      <c r="I35" s="37" t="e">
        <f t="shared" si="1"/>
        <v>#N/A</v>
      </c>
      <c r="J35" s="34"/>
      <c r="K35" s="34"/>
    </row>
    <row r="36" spans="2:11" ht="13" x14ac:dyDescent="0.3">
      <c r="B36" s="41">
        <v>43313</v>
      </c>
      <c r="C36" s="106">
        <v>2.9609999999999999</v>
      </c>
      <c r="D36" s="44" t="e">
        <v>#N/A</v>
      </c>
      <c r="E36" s="37" t="e">
        <v>#N/A</v>
      </c>
      <c r="F36" s="47" t="e">
        <v>#N/A</v>
      </c>
      <c r="G36" s="38" t="e">
        <v>#N/A</v>
      </c>
      <c r="H36" s="37" t="e">
        <f t="shared" si="0"/>
        <v>#N/A</v>
      </c>
      <c r="I36" s="37" t="e">
        <f t="shared" si="1"/>
        <v>#N/A</v>
      </c>
      <c r="J36" s="34"/>
      <c r="K36" s="34"/>
    </row>
    <row r="37" spans="2:11" ht="13" x14ac:dyDescent="0.3">
      <c r="B37" s="41">
        <v>43344</v>
      </c>
      <c r="C37" s="106">
        <v>2.9950000000000001</v>
      </c>
      <c r="D37" s="44" t="e">
        <v>#N/A</v>
      </c>
      <c r="E37" s="37" t="e">
        <v>#N/A</v>
      </c>
      <c r="F37" s="47" t="e">
        <v>#N/A</v>
      </c>
      <c r="G37" s="38" t="e">
        <v>#N/A</v>
      </c>
      <c r="H37" s="37" t="e">
        <f t="shared" si="0"/>
        <v>#N/A</v>
      </c>
      <c r="I37" s="37" t="e">
        <f t="shared" si="1"/>
        <v>#N/A</v>
      </c>
      <c r="J37" s="34"/>
      <c r="K37" s="34"/>
    </row>
    <row r="38" spans="2:11" ht="13" x14ac:dyDescent="0.3">
      <c r="B38" s="41">
        <v>43374</v>
      </c>
      <c r="C38" s="106">
        <v>3.2759999999999998</v>
      </c>
      <c r="D38" s="44" t="e">
        <v>#N/A</v>
      </c>
      <c r="E38" s="37" t="e">
        <v>#N/A</v>
      </c>
      <c r="F38" s="47" t="e">
        <v>#N/A</v>
      </c>
      <c r="G38" s="38" t="e">
        <v>#N/A</v>
      </c>
      <c r="H38" s="37" t="e">
        <f t="shared" si="0"/>
        <v>#N/A</v>
      </c>
      <c r="I38" s="37" t="e">
        <f t="shared" si="1"/>
        <v>#N/A</v>
      </c>
      <c r="J38" s="34"/>
      <c r="K38" s="34"/>
    </row>
    <row r="39" spans="2:11" ht="13" x14ac:dyDescent="0.3">
      <c r="B39" s="41">
        <v>43405</v>
      </c>
      <c r="C39" s="106">
        <v>4.0910000000000002</v>
      </c>
      <c r="D39" s="44" t="e">
        <v>#N/A</v>
      </c>
      <c r="E39" s="37" t="e">
        <v>#N/A</v>
      </c>
      <c r="F39" s="47" t="e">
        <v>#N/A</v>
      </c>
      <c r="G39" s="38" t="e">
        <v>#N/A</v>
      </c>
      <c r="H39" s="37" t="e">
        <f t="shared" si="0"/>
        <v>#N/A</v>
      </c>
      <c r="I39" s="37" t="e">
        <f t="shared" si="1"/>
        <v>#N/A</v>
      </c>
      <c r="J39" s="34"/>
      <c r="K39" s="34"/>
    </row>
    <row r="40" spans="2:11" ht="13" x14ac:dyDescent="0.3">
      <c r="B40" s="41">
        <v>43435</v>
      </c>
      <c r="C40" s="106">
        <v>4.0410000000000004</v>
      </c>
      <c r="D40" s="44" t="e">
        <v>#N/A</v>
      </c>
      <c r="E40" s="37" t="e">
        <v>#N/A</v>
      </c>
      <c r="F40" s="47" t="e">
        <v>#N/A</v>
      </c>
      <c r="G40" s="38" t="e">
        <v>#N/A</v>
      </c>
      <c r="H40" s="37" t="e">
        <f t="shared" si="0"/>
        <v>#N/A</v>
      </c>
      <c r="I40" s="37" t="e">
        <f t="shared" si="1"/>
        <v>#N/A</v>
      </c>
      <c r="J40" s="34"/>
      <c r="K40" s="34"/>
    </row>
    <row r="41" spans="2:11" ht="13" x14ac:dyDescent="0.3">
      <c r="B41" s="41">
        <v>43466</v>
      </c>
      <c r="C41" s="106">
        <v>3.109</v>
      </c>
      <c r="D41" s="44" t="e">
        <v>#N/A</v>
      </c>
      <c r="E41" s="44" t="e">
        <v>#N/A</v>
      </c>
      <c r="F41" s="46" t="e">
        <v>#N/A</v>
      </c>
      <c r="G41" s="45" t="e">
        <v>#N/A</v>
      </c>
      <c r="H41" s="44" t="e">
        <f t="shared" si="0"/>
        <v>#N/A</v>
      </c>
      <c r="I41" s="44" t="e">
        <f t="shared" si="1"/>
        <v>#N/A</v>
      </c>
      <c r="J41" s="34"/>
      <c r="K41" s="34"/>
    </row>
    <row r="42" spans="2:11" ht="13" x14ac:dyDescent="0.3">
      <c r="B42" s="41">
        <v>43497</v>
      </c>
      <c r="C42" s="106">
        <v>2.6909999999999998</v>
      </c>
      <c r="D42" s="44" t="e">
        <v>#N/A</v>
      </c>
      <c r="E42" s="37" t="e">
        <v>#N/A</v>
      </c>
      <c r="F42" s="47" t="e">
        <v>#N/A</v>
      </c>
      <c r="G42" s="38" t="e">
        <v>#N/A</v>
      </c>
      <c r="H42" s="37" t="e">
        <f t="shared" si="0"/>
        <v>#N/A</v>
      </c>
      <c r="I42" s="37" t="e">
        <f t="shared" si="1"/>
        <v>#N/A</v>
      </c>
      <c r="J42" s="34"/>
      <c r="K42" s="34"/>
    </row>
    <row r="43" spans="2:11" ht="13" x14ac:dyDescent="0.3">
      <c r="B43" s="41">
        <v>43525</v>
      </c>
      <c r="C43" s="106">
        <v>2.948</v>
      </c>
      <c r="D43" s="44" t="e">
        <v>#N/A</v>
      </c>
      <c r="E43" s="37" t="e">
        <v>#N/A</v>
      </c>
      <c r="F43" s="47" t="e">
        <v>#N/A</v>
      </c>
      <c r="G43" s="38" t="e">
        <v>#N/A</v>
      </c>
      <c r="H43" s="37" t="e">
        <f t="shared" si="0"/>
        <v>#N/A</v>
      </c>
      <c r="I43" s="37" t="e">
        <f t="shared" si="1"/>
        <v>#N/A</v>
      </c>
      <c r="J43" s="34"/>
      <c r="K43" s="34"/>
    </row>
    <row r="44" spans="2:11" ht="13" x14ac:dyDescent="0.3">
      <c r="B44" s="41">
        <v>43556</v>
      </c>
      <c r="C44" s="106">
        <v>2.6469999999999998</v>
      </c>
      <c r="D44" s="44" t="e">
        <v>#N/A</v>
      </c>
      <c r="E44" s="37" t="e">
        <v>#N/A</v>
      </c>
      <c r="F44" s="47" t="e">
        <v>#N/A</v>
      </c>
      <c r="G44" s="38" t="e">
        <v>#N/A</v>
      </c>
      <c r="H44" s="37" t="e">
        <f t="shared" si="0"/>
        <v>#N/A</v>
      </c>
      <c r="I44" s="37" t="e">
        <f t="shared" si="1"/>
        <v>#N/A</v>
      </c>
      <c r="J44" s="34"/>
      <c r="K44" s="34"/>
    </row>
    <row r="45" spans="2:11" ht="13" x14ac:dyDescent="0.3">
      <c r="B45" s="41">
        <v>43586</v>
      </c>
      <c r="C45" s="106">
        <v>2.6379999999999999</v>
      </c>
      <c r="D45" s="44" t="e">
        <v>#N/A</v>
      </c>
      <c r="E45" s="37" t="e">
        <v>#N/A</v>
      </c>
      <c r="F45" s="47" t="e">
        <v>#N/A</v>
      </c>
      <c r="G45" s="38" t="e">
        <v>#N/A</v>
      </c>
      <c r="H45" s="37" t="e">
        <f t="shared" si="0"/>
        <v>#N/A</v>
      </c>
      <c r="I45" s="37" t="e">
        <f t="shared" si="1"/>
        <v>#N/A</v>
      </c>
      <c r="J45" s="34"/>
      <c r="K45" s="34"/>
    </row>
    <row r="46" spans="2:11" ht="13" x14ac:dyDescent="0.3">
      <c r="B46" s="41">
        <v>43617</v>
      </c>
      <c r="C46" s="106">
        <v>2.399</v>
      </c>
      <c r="D46" s="44" t="e">
        <v>#N/A</v>
      </c>
      <c r="E46" s="37" t="e">
        <v>#N/A</v>
      </c>
      <c r="F46" s="47" t="e">
        <v>#N/A</v>
      </c>
      <c r="G46" s="38" t="e">
        <v>#N/A</v>
      </c>
      <c r="H46" s="37" t="e">
        <f t="shared" si="0"/>
        <v>#N/A</v>
      </c>
      <c r="I46" s="37" t="e">
        <f t="shared" si="1"/>
        <v>#N/A</v>
      </c>
      <c r="J46" s="34"/>
      <c r="K46" s="34"/>
    </row>
    <row r="47" spans="2:11" ht="13" x14ac:dyDescent="0.3">
      <c r="B47" s="41">
        <v>43647</v>
      </c>
      <c r="C47" s="106">
        <v>2.3660000000000001</v>
      </c>
      <c r="D47" s="44" t="e">
        <v>#N/A</v>
      </c>
      <c r="E47" s="37" t="e">
        <v>#N/A</v>
      </c>
      <c r="F47" s="47" t="e">
        <v>#N/A</v>
      </c>
      <c r="G47" s="38" t="e">
        <v>#N/A</v>
      </c>
      <c r="H47" s="37" t="e">
        <f t="shared" si="0"/>
        <v>#N/A</v>
      </c>
      <c r="I47" s="37" t="e">
        <f t="shared" si="1"/>
        <v>#N/A</v>
      </c>
      <c r="J47" s="34"/>
      <c r="K47" s="34"/>
    </row>
    <row r="48" spans="2:11" ht="13" x14ac:dyDescent="0.3">
      <c r="B48" s="41">
        <v>43678</v>
      </c>
      <c r="C48" s="106">
        <v>2.2210000000000001</v>
      </c>
      <c r="D48" s="44" t="e">
        <v>#N/A</v>
      </c>
      <c r="E48" s="37" t="e">
        <v>#N/A</v>
      </c>
      <c r="F48" s="47" t="e">
        <v>#N/A</v>
      </c>
      <c r="G48" s="38" t="e">
        <v>#N/A</v>
      </c>
      <c r="H48" s="37" t="e">
        <f t="shared" si="0"/>
        <v>#N/A</v>
      </c>
      <c r="I48" s="37" t="e">
        <f t="shared" si="1"/>
        <v>#N/A</v>
      </c>
      <c r="J48" s="34"/>
      <c r="K48" s="34"/>
    </row>
    <row r="49" spans="2:11" ht="13" x14ac:dyDescent="0.3">
      <c r="B49" s="41">
        <v>43709</v>
      </c>
      <c r="C49" s="106">
        <v>2.5590000000000002</v>
      </c>
      <c r="D49" s="44" t="e">
        <v>#N/A</v>
      </c>
      <c r="E49" s="37" t="e">
        <v>#N/A</v>
      </c>
      <c r="F49" s="47" t="e">
        <v>#N/A</v>
      </c>
      <c r="G49" s="38" t="e">
        <v>#N/A</v>
      </c>
      <c r="H49" s="37" t="e">
        <f t="shared" si="0"/>
        <v>#N/A</v>
      </c>
      <c r="I49" s="37" t="e">
        <f t="shared" si="1"/>
        <v>#N/A</v>
      </c>
      <c r="J49" s="34"/>
      <c r="K49" s="34"/>
    </row>
    <row r="50" spans="2:11" ht="13" x14ac:dyDescent="0.3">
      <c r="B50" s="41">
        <v>43739</v>
      </c>
      <c r="C50" s="106">
        <v>2.331</v>
      </c>
      <c r="D50" s="44" t="e">
        <v>#N/A</v>
      </c>
      <c r="E50" s="37" t="e">
        <v>#N/A</v>
      </c>
      <c r="F50" s="47" t="e">
        <v>#N/A</v>
      </c>
      <c r="G50" s="38" t="e">
        <v>#N/A</v>
      </c>
      <c r="H50" s="37" t="e">
        <f t="shared" si="0"/>
        <v>#N/A</v>
      </c>
      <c r="I50" s="37" t="e">
        <f t="shared" si="1"/>
        <v>#N/A</v>
      </c>
      <c r="J50" s="34"/>
      <c r="K50" s="34"/>
    </row>
    <row r="51" spans="2:11" ht="13" x14ac:dyDescent="0.3">
      <c r="B51" s="41">
        <v>43770</v>
      </c>
      <c r="C51" s="106">
        <v>2.653</v>
      </c>
      <c r="D51" s="44" t="e">
        <v>#N/A</v>
      </c>
      <c r="E51" s="37" t="e">
        <v>#N/A</v>
      </c>
      <c r="F51" s="47" t="e">
        <v>#N/A</v>
      </c>
      <c r="G51" s="38" t="e">
        <v>#N/A</v>
      </c>
      <c r="H51" s="37" t="e">
        <f t="shared" si="0"/>
        <v>#N/A</v>
      </c>
      <c r="I51" s="37" t="e">
        <f t="shared" si="1"/>
        <v>#N/A</v>
      </c>
      <c r="J51" s="34"/>
      <c r="K51" s="34"/>
    </row>
    <row r="52" spans="2:11" ht="13" x14ac:dyDescent="0.3">
      <c r="B52" s="41">
        <v>43800</v>
      </c>
      <c r="C52" s="106">
        <v>2.2189999999999999</v>
      </c>
      <c r="D52" s="44" t="e">
        <v>#N/A</v>
      </c>
      <c r="E52" s="37" t="e">
        <v>#N/A</v>
      </c>
      <c r="F52" s="47" t="e">
        <v>#N/A</v>
      </c>
      <c r="G52" s="38" t="e">
        <v>#N/A</v>
      </c>
      <c r="H52" s="37" t="e">
        <f t="shared" si="0"/>
        <v>#N/A</v>
      </c>
      <c r="I52" s="37" t="e">
        <f t="shared" si="1"/>
        <v>#N/A</v>
      </c>
      <c r="J52" s="34"/>
      <c r="K52" s="34"/>
    </row>
    <row r="53" spans="2:11" ht="13" x14ac:dyDescent="0.3">
      <c r="B53" s="41">
        <v>43831</v>
      </c>
      <c r="C53" s="106">
        <v>2.02</v>
      </c>
      <c r="D53" s="44" t="e">
        <v>#N/A</v>
      </c>
      <c r="E53" s="44" t="e">
        <v>#N/A</v>
      </c>
      <c r="F53" s="46" t="e">
        <v>#N/A</v>
      </c>
      <c r="G53" s="45" t="e">
        <v>#N/A</v>
      </c>
      <c r="H53" s="44" t="e">
        <f t="shared" si="0"/>
        <v>#N/A</v>
      </c>
      <c r="I53" s="44" t="e">
        <f t="shared" si="1"/>
        <v>#N/A</v>
      </c>
      <c r="J53" s="34"/>
      <c r="K53" s="34"/>
    </row>
    <row r="54" spans="2:11" ht="13" x14ac:dyDescent="0.3">
      <c r="B54" s="41">
        <v>43862</v>
      </c>
      <c r="C54" s="106">
        <v>1.91</v>
      </c>
      <c r="D54" s="44" t="e">
        <v>#N/A</v>
      </c>
      <c r="E54" s="37" t="e">
        <v>#N/A</v>
      </c>
      <c r="F54" s="47" t="e">
        <v>#N/A</v>
      </c>
      <c r="G54" s="38" t="e">
        <v>#N/A</v>
      </c>
      <c r="H54" s="37" t="e">
        <f t="shared" si="0"/>
        <v>#N/A</v>
      </c>
      <c r="I54" s="37" t="e">
        <f t="shared" si="1"/>
        <v>#N/A</v>
      </c>
      <c r="J54" s="34"/>
      <c r="K54" s="34"/>
    </row>
    <row r="55" spans="2:11" ht="13" x14ac:dyDescent="0.3">
      <c r="B55" s="41">
        <v>43891</v>
      </c>
      <c r="C55" s="106">
        <v>1.79</v>
      </c>
      <c r="D55" s="44" t="e">
        <v>#N/A</v>
      </c>
      <c r="E55" s="37" t="e">
        <v>#N/A</v>
      </c>
      <c r="F55" s="47" t="e">
        <v>#N/A</v>
      </c>
      <c r="G55" s="38" t="e">
        <v>#N/A</v>
      </c>
      <c r="H55" s="37" t="e">
        <f t="shared" si="0"/>
        <v>#N/A</v>
      </c>
      <c r="I55" s="37" t="e">
        <f t="shared" si="1"/>
        <v>#N/A</v>
      </c>
      <c r="J55" s="34"/>
      <c r="K55" s="34"/>
    </row>
    <row r="56" spans="2:11" ht="13" x14ac:dyDescent="0.3">
      <c r="B56" s="41">
        <v>43922</v>
      </c>
      <c r="C56" s="106">
        <v>1.74</v>
      </c>
      <c r="D56" s="44" t="e">
        <v>#N/A</v>
      </c>
      <c r="E56" s="37" t="e">
        <v>#N/A</v>
      </c>
      <c r="F56" s="47" t="e">
        <v>#N/A</v>
      </c>
      <c r="G56" s="38" t="e">
        <v>#N/A</v>
      </c>
      <c r="H56" s="37" t="e">
        <f t="shared" si="0"/>
        <v>#N/A</v>
      </c>
      <c r="I56" s="37" t="e">
        <f t="shared" si="1"/>
        <v>#N/A</v>
      </c>
      <c r="J56" s="34"/>
      <c r="K56" s="34"/>
    </row>
    <row r="57" spans="2:11" ht="13" x14ac:dyDescent="0.3">
      <c r="B57" s="41">
        <v>43952</v>
      </c>
      <c r="C57" s="106">
        <v>1.748</v>
      </c>
      <c r="D57" s="44" t="e">
        <v>#N/A</v>
      </c>
      <c r="E57" s="37" t="e">
        <v>#N/A</v>
      </c>
      <c r="F57" s="47" t="e">
        <v>#N/A</v>
      </c>
      <c r="G57" s="38" t="e">
        <v>#N/A</v>
      </c>
      <c r="H57" s="37" t="e">
        <f t="shared" si="0"/>
        <v>#N/A</v>
      </c>
      <c r="I57" s="37" t="e">
        <f t="shared" si="1"/>
        <v>#N/A</v>
      </c>
      <c r="J57" s="34"/>
      <c r="K57" s="34"/>
    </row>
    <row r="58" spans="2:11" ht="13" x14ac:dyDescent="0.3">
      <c r="B58" s="41">
        <v>43983</v>
      </c>
      <c r="C58" s="106">
        <v>1.631</v>
      </c>
      <c r="D58" s="44" t="e">
        <v>#N/A</v>
      </c>
      <c r="E58" s="37" t="e">
        <v>#N/A</v>
      </c>
      <c r="F58" s="47" t="e">
        <v>#N/A</v>
      </c>
      <c r="G58" s="38" t="e">
        <v>#N/A</v>
      </c>
      <c r="H58" s="37" t="e">
        <f t="shared" si="0"/>
        <v>#N/A</v>
      </c>
      <c r="I58" s="37" t="e">
        <f t="shared" si="1"/>
        <v>#N/A</v>
      </c>
      <c r="J58" s="34"/>
      <c r="K58" s="34"/>
    </row>
    <row r="59" spans="2:11" ht="13" x14ac:dyDescent="0.3">
      <c r="B59" s="41">
        <v>44013</v>
      </c>
      <c r="C59" s="106">
        <v>1.7669999999999999</v>
      </c>
      <c r="D59" s="44" t="e">
        <v>#N/A</v>
      </c>
      <c r="E59" s="37" t="e">
        <v>#N/A</v>
      </c>
      <c r="F59" s="47" t="e">
        <v>#N/A</v>
      </c>
      <c r="G59" s="38" t="e">
        <v>#N/A</v>
      </c>
      <c r="H59" s="37" t="e">
        <f t="shared" si="0"/>
        <v>#N/A</v>
      </c>
      <c r="I59" s="37" t="e">
        <f t="shared" si="1"/>
        <v>#N/A</v>
      </c>
      <c r="J59" s="34"/>
      <c r="K59" s="34"/>
    </row>
    <row r="60" spans="2:11" ht="13" x14ac:dyDescent="0.3">
      <c r="B60" s="41">
        <v>44044</v>
      </c>
      <c r="C60" s="106">
        <v>2.2999999999999998</v>
      </c>
      <c r="D60" s="44" t="e">
        <v>#N/A</v>
      </c>
      <c r="E60" s="37" t="e">
        <v>#N/A</v>
      </c>
      <c r="F60" s="47" t="e">
        <v>#N/A</v>
      </c>
      <c r="G60" s="38" t="e">
        <v>#N/A</v>
      </c>
      <c r="H60" s="37" t="e">
        <f t="shared" si="0"/>
        <v>#N/A</v>
      </c>
      <c r="I60" s="37" t="e">
        <f t="shared" si="1"/>
        <v>#N/A</v>
      </c>
      <c r="J60" s="34"/>
      <c r="K60" s="34"/>
    </row>
    <row r="61" spans="2:11" ht="13" x14ac:dyDescent="0.3">
      <c r="B61" s="41">
        <v>44075</v>
      </c>
      <c r="C61" s="106">
        <v>1.9219999999999999</v>
      </c>
      <c r="D61" s="44" t="e">
        <v>#N/A</v>
      </c>
      <c r="E61" s="37" t="e">
        <v>#N/A</v>
      </c>
      <c r="F61" s="47" t="e">
        <v>#N/A</v>
      </c>
      <c r="G61" s="38" t="e">
        <v>#N/A</v>
      </c>
      <c r="H61" s="37" t="e">
        <f t="shared" si="0"/>
        <v>#N/A</v>
      </c>
      <c r="I61" s="37" t="e">
        <f t="shared" si="1"/>
        <v>#N/A</v>
      </c>
      <c r="J61" s="34"/>
      <c r="K61" s="34"/>
    </row>
    <row r="62" spans="2:11" ht="13" x14ac:dyDescent="0.3">
      <c r="B62" s="41">
        <v>44105</v>
      </c>
      <c r="C62" s="106">
        <v>2.39</v>
      </c>
      <c r="D62" s="44" t="e">
        <v>#N/A</v>
      </c>
      <c r="E62" s="37" t="e">
        <v>#N/A</v>
      </c>
      <c r="F62" s="47" t="e">
        <v>#N/A</v>
      </c>
      <c r="G62" s="38" t="e">
        <v>#N/A</v>
      </c>
      <c r="H62" s="37" t="e">
        <f t="shared" si="0"/>
        <v>#N/A</v>
      </c>
      <c r="I62" s="37" t="e">
        <f t="shared" si="1"/>
        <v>#N/A</v>
      </c>
      <c r="J62" s="34"/>
      <c r="K62" s="34"/>
    </row>
    <row r="63" spans="2:11" ht="13" x14ac:dyDescent="0.3">
      <c r="B63" s="41">
        <v>44136</v>
      </c>
      <c r="C63" s="106">
        <v>2.61</v>
      </c>
      <c r="D63" s="44" t="e">
        <v>#N/A</v>
      </c>
      <c r="E63" s="37" t="e">
        <v>#N/A</v>
      </c>
      <c r="F63" s="47" t="e">
        <v>#N/A</v>
      </c>
      <c r="G63" s="38" t="e">
        <v>#N/A</v>
      </c>
      <c r="H63" s="37" t="e">
        <f t="shared" si="0"/>
        <v>#N/A</v>
      </c>
      <c r="I63" s="37" t="e">
        <f t="shared" si="1"/>
        <v>#N/A</v>
      </c>
      <c r="J63" s="34"/>
      <c r="K63" s="34"/>
    </row>
    <row r="64" spans="2:11" ht="13" x14ac:dyDescent="0.3">
      <c r="B64" s="41">
        <v>44166</v>
      </c>
      <c r="C64" s="106">
        <v>2.59</v>
      </c>
      <c r="D64" s="44" t="e">
        <v>#N/A</v>
      </c>
      <c r="E64" s="37" t="e">
        <v>#N/A</v>
      </c>
      <c r="F64" s="47" t="e">
        <v>#N/A</v>
      </c>
      <c r="G64" s="38" t="e">
        <v>#N/A</v>
      </c>
      <c r="H64" s="37" t="e">
        <f t="shared" si="0"/>
        <v>#N/A</v>
      </c>
      <c r="I64" s="37" t="e">
        <f t="shared" si="1"/>
        <v>#N/A</v>
      </c>
      <c r="J64" s="34"/>
      <c r="K64" s="34"/>
    </row>
    <row r="65" spans="2:11" ht="13" x14ac:dyDescent="0.3">
      <c r="B65" s="41">
        <v>44197</v>
      </c>
      <c r="C65" s="106">
        <v>2.71</v>
      </c>
      <c r="D65" s="44" t="e">
        <v>#N/A</v>
      </c>
      <c r="E65" s="44" t="e">
        <v>#N/A</v>
      </c>
      <c r="F65" s="46" t="e">
        <v>#N/A</v>
      </c>
      <c r="G65" s="45" t="e">
        <v>#N/A</v>
      </c>
      <c r="H65" s="44" t="e">
        <f t="shared" si="0"/>
        <v>#N/A</v>
      </c>
      <c r="I65" s="44" t="e">
        <f t="shared" si="1"/>
        <v>#N/A</v>
      </c>
      <c r="J65" s="34"/>
      <c r="K65" s="34"/>
    </row>
    <row r="66" spans="2:11" ht="13" x14ac:dyDescent="0.3">
      <c r="B66" s="41">
        <v>44228</v>
      </c>
      <c r="C66" s="106">
        <v>5.35</v>
      </c>
      <c r="D66" s="44" t="e">
        <v>#N/A</v>
      </c>
      <c r="E66" s="37" t="e">
        <v>#N/A</v>
      </c>
      <c r="F66" s="47" t="e">
        <v>#N/A</v>
      </c>
      <c r="G66" s="38" t="e">
        <v>#N/A</v>
      </c>
      <c r="H66" s="37" t="e">
        <f t="shared" si="0"/>
        <v>#N/A</v>
      </c>
      <c r="I66" s="37" t="e">
        <f t="shared" si="1"/>
        <v>#N/A</v>
      </c>
      <c r="J66" s="34"/>
      <c r="K66" s="34"/>
    </row>
    <row r="67" spans="2:11" ht="13" x14ac:dyDescent="0.3">
      <c r="B67" s="41">
        <v>44256</v>
      </c>
      <c r="C67" s="106">
        <v>2.62</v>
      </c>
      <c r="D67" s="44" t="e">
        <v>#N/A</v>
      </c>
      <c r="E67" s="37" t="e">
        <v>#N/A</v>
      </c>
      <c r="F67" s="47" t="e">
        <v>#N/A</v>
      </c>
      <c r="G67" s="38" t="e">
        <v>#N/A</v>
      </c>
      <c r="H67" s="37" t="e">
        <f t="shared" si="0"/>
        <v>#N/A</v>
      </c>
      <c r="I67" s="37" t="e">
        <f t="shared" si="1"/>
        <v>#N/A</v>
      </c>
      <c r="J67" s="34"/>
      <c r="K67" s="34"/>
    </row>
    <row r="68" spans="2:11" ht="13" x14ac:dyDescent="0.3">
      <c r="B68" s="41">
        <v>44287</v>
      </c>
      <c r="C68" s="106">
        <v>2.6629999999999998</v>
      </c>
      <c r="D68" s="44" t="e">
        <v>#N/A</v>
      </c>
      <c r="E68" s="37" t="e">
        <v>#N/A</v>
      </c>
      <c r="F68" s="47" t="e">
        <v>#N/A</v>
      </c>
      <c r="G68" s="38" t="e">
        <v>#N/A</v>
      </c>
      <c r="H68" s="37" t="e">
        <f t="shared" si="0"/>
        <v>#N/A</v>
      </c>
      <c r="I68" s="37" t="e">
        <f t="shared" si="1"/>
        <v>#N/A</v>
      </c>
      <c r="J68" s="34"/>
      <c r="K68" s="34"/>
    </row>
    <row r="69" spans="2:11" ht="13" x14ac:dyDescent="0.3">
      <c r="B69" s="41">
        <v>44317</v>
      </c>
      <c r="C69" s="106">
        <v>2.91</v>
      </c>
      <c r="D69" s="44" t="e">
        <v>#N/A</v>
      </c>
      <c r="E69" s="37" t="e">
        <v>#N/A</v>
      </c>
      <c r="F69" s="47" t="e">
        <v>#N/A</v>
      </c>
      <c r="G69" s="38" t="e">
        <v>#N/A</v>
      </c>
      <c r="H69" s="37" t="e">
        <f t="shared" si="0"/>
        <v>#N/A</v>
      </c>
      <c r="I69" s="37" t="e">
        <f t="shared" si="1"/>
        <v>#N/A</v>
      </c>
      <c r="J69" s="34"/>
      <c r="K69" s="34"/>
    </row>
    <row r="70" spans="2:11" ht="13" x14ac:dyDescent="0.3">
      <c r="B70" s="41">
        <v>44348</v>
      </c>
      <c r="C70" s="106">
        <v>3.26</v>
      </c>
      <c r="D70" s="44" t="e">
        <v>#N/A</v>
      </c>
      <c r="E70" s="37" t="e">
        <v>#N/A</v>
      </c>
      <c r="F70" s="47" t="e">
        <v>#N/A</v>
      </c>
      <c r="G70" s="38" t="e">
        <v>#N/A</v>
      </c>
      <c r="H70" s="37" t="e">
        <f t="shared" si="0"/>
        <v>#N/A</v>
      </c>
      <c r="I70" s="37" t="e">
        <f t="shared" si="1"/>
        <v>#N/A</v>
      </c>
      <c r="J70" s="34"/>
      <c r="K70" s="34"/>
    </row>
    <row r="71" spans="2:11" ht="13" x14ac:dyDescent="0.3">
      <c r="B71" s="41">
        <v>44378</v>
      </c>
      <c r="C71" s="106">
        <v>3.84</v>
      </c>
      <c r="D71" s="44" t="e">
        <v>#N/A</v>
      </c>
      <c r="E71" s="37" t="e">
        <v>#N/A</v>
      </c>
      <c r="F71" s="47" t="e">
        <v>#N/A</v>
      </c>
      <c r="G71" s="38" t="e">
        <v>#N/A</v>
      </c>
      <c r="H71" s="37" t="e">
        <f t="shared" si="0"/>
        <v>#N/A</v>
      </c>
      <c r="I71" s="37" t="e">
        <f t="shared" si="1"/>
        <v>#N/A</v>
      </c>
      <c r="J71" s="34"/>
      <c r="K71" s="34"/>
    </row>
    <row r="72" spans="2:11" ht="13" x14ac:dyDescent="0.3">
      <c r="B72" s="41">
        <v>44409</v>
      </c>
      <c r="C72" s="106">
        <v>4.07</v>
      </c>
      <c r="D72" s="44" t="e">
        <v>#N/A</v>
      </c>
      <c r="E72" s="37" t="e">
        <v>#N/A</v>
      </c>
      <c r="F72" s="47" t="e">
        <v>#N/A</v>
      </c>
      <c r="G72" s="38" t="e">
        <v>#N/A</v>
      </c>
      <c r="H72" s="37" t="e">
        <f t="shared" si="0"/>
        <v>#N/A</v>
      </c>
      <c r="I72" s="37" t="e">
        <f t="shared" si="1"/>
        <v>#N/A</v>
      </c>
      <c r="J72" s="34"/>
      <c r="K72" s="34"/>
    </row>
    <row r="73" spans="2:11" ht="13" x14ac:dyDescent="0.3">
      <c r="B73" s="41">
        <v>44440</v>
      </c>
      <c r="C73" s="106">
        <v>5.16</v>
      </c>
      <c r="D73" s="44" t="e">
        <v>#N/A</v>
      </c>
      <c r="E73" s="37" t="e">
        <v>#N/A</v>
      </c>
      <c r="F73" s="47" t="e">
        <v>#N/A</v>
      </c>
      <c r="G73" s="38" t="e">
        <v>#N/A</v>
      </c>
      <c r="H73" s="37" t="e">
        <f t="shared" si="0"/>
        <v>#N/A</v>
      </c>
      <c r="I73" s="37" t="e">
        <f t="shared" si="1"/>
        <v>#N/A</v>
      </c>
      <c r="J73" s="34"/>
      <c r="K73" s="34"/>
    </row>
    <row r="74" spans="2:11" ht="13" x14ac:dyDescent="0.3">
      <c r="B74" s="41">
        <v>44470</v>
      </c>
      <c r="C74" s="106">
        <v>5.51</v>
      </c>
      <c r="D74" s="44" t="e">
        <v>#N/A</v>
      </c>
      <c r="E74" s="37" t="e">
        <v>#N/A</v>
      </c>
      <c r="F74" s="47" t="e">
        <v>#N/A</v>
      </c>
      <c r="G74" s="38" t="e">
        <v>#N/A</v>
      </c>
      <c r="H74" s="37" t="e">
        <f t="shared" si="0"/>
        <v>#N/A</v>
      </c>
      <c r="I74" s="37" t="e">
        <f t="shared" si="1"/>
        <v>#N/A</v>
      </c>
      <c r="J74" s="34"/>
      <c r="K74" s="34"/>
    </row>
    <row r="75" spans="2:11" ht="13" x14ac:dyDescent="0.3">
      <c r="B75" s="41">
        <v>44501</v>
      </c>
      <c r="C75" s="106">
        <v>5.05</v>
      </c>
      <c r="D75" s="44" t="e">
        <v>#N/A</v>
      </c>
      <c r="E75" s="37" t="e">
        <v>#N/A</v>
      </c>
      <c r="F75" s="47" t="e">
        <v>#N/A</v>
      </c>
      <c r="G75" s="38" t="e">
        <v>#N/A</v>
      </c>
      <c r="H75" s="37" t="e">
        <f t="shared" si="0"/>
        <v>#N/A</v>
      </c>
      <c r="I75" s="37" t="e">
        <f t="shared" si="1"/>
        <v>#N/A</v>
      </c>
      <c r="J75" s="34"/>
      <c r="K75" s="34"/>
    </row>
    <row r="76" spans="2:11" ht="13" x14ac:dyDescent="0.3">
      <c r="B76" s="41">
        <v>44531</v>
      </c>
      <c r="C76" s="106">
        <v>3.76</v>
      </c>
      <c r="D76" s="44" t="e">
        <v>#N/A</v>
      </c>
      <c r="E76" s="37" t="e">
        <v>#N/A</v>
      </c>
      <c r="F76" s="47" t="e">
        <v>#N/A</v>
      </c>
      <c r="G76" s="38" t="e">
        <v>#N/A</v>
      </c>
      <c r="H76" s="37" t="e">
        <f t="shared" si="0"/>
        <v>#N/A</v>
      </c>
      <c r="I76" s="37" t="e">
        <f t="shared" si="1"/>
        <v>#N/A</v>
      </c>
      <c r="J76" s="34"/>
      <c r="K76" s="34"/>
    </row>
    <row r="77" spans="2:11" x14ac:dyDescent="0.25">
      <c r="B77" s="81">
        <v>44562</v>
      </c>
      <c r="C77" s="80">
        <v>4.38</v>
      </c>
      <c r="D77" s="80" t="e">
        <v>#N/A</v>
      </c>
      <c r="E77" s="80" t="e">
        <v>#N/A</v>
      </c>
      <c r="F77" s="82" t="e">
        <v>#N/A</v>
      </c>
      <c r="G77" s="83" t="e">
        <v>#N/A</v>
      </c>
      <c r="H77" s="80" t="e">
        <f t="shared" ref="H77:H112" si="2">$E77*EXP((+NORMSINV((1-$H$25)/2)*$F77*SQRT($G77/252)))</f>
        <v>#N/A</v>
      </c>
      <c r="I77" s="80" t="e">
        <f t="shared" ref="I77:I112" si="3">$E77*EXP(-NORMSINV((1-$H$25)/2)*$F77*SQRT($G77/252))</f>
        <v>#N/A</v>
      </c>
      <c r="J77" s="37" t="e">
        <f>$E77*EXP((-1.959963985*$F77*SQRT($G77/252)))</f>
        <v>#N/A</v>
      </c>
      <c r="K77" s="37" t="e">
        <f>$E77*EXP((1.959963985*$F77*SQRT($G77/252)))</f>
        <v>#N/A</v>
      </c>
    </row>
    <row r="78" spans="2:11" x14ac:dyDescent="0.25">
      <c r="B78" s="81">
        <v>44593</v>
      </c>
      <c r="C78" s="80">
        <v>4.6900000000000004</v>
      </c>
      <c r="D78" s="84" t="e">
        <v>#N/A</v>
      </c>
      <c r="E78" s="84" t="e">
        <v>#N/A</v>
      </c>
      <c r="F78" s="85" t="e">
        <v>#N/A</v>
      </c>
      <c r="G78" s="86" t="e">
        <v>#N/A</v>
      </c>
      <c r="H78" s="37" t="e">
        <f t="shared" si="2"/>
        <v>#N/A</v>
      </c>
      <c r="I78" s="37" t="e">
        <f t="shared" si="3"/>
        <v>#N/A</v>
      </c>
      <c r="J78" s="37" t="e">
        <f t="shared" ref="J78:J112" si="4">$E78*EXP((-1.959963985*$F78*SQRT($G78/252)))</f>
        <v>#N/A</v>
      </c>
      <c r="K78" s="37" t="e">
        <f t="shared" ref="K78:K112" si="5">$E78*EXP((1.959963985*$F78*SQRT($G78/252)))</f>
        <v>#N/A</v>
      </c>
    </row>
    <row r="79" spans="2:11" x14ac:dyDescent="0.25">
      <c r="B79" s="81">
        <v>44621</v>
      </c>
      <c r="C79" s="80">
        <v>4.9000000000000004</v>
      </c>
      <c r="D79" s="84" t="e">
        <v>#N/A</v>
      </c>
      <c r="E79" s="84" t="e">
        <v>#N/A</v>
      </c>
      <c r="F79" s="85" t="e">
        <v>#N/A</v>
      </c>
      <c r="G79" s="86" t="e">
        <v>#N/A</v>
      </c>
      <c r="H79" s="37" t="e">
        <f t="shared" si="2"/>
        <v>#N/A</v>
      </c>
      <c r="I79" s="37" t="e">
        <f t="shared" si="3"/>
        <v>#N/A</v>
      </c>
      <c r="J79" s="37" t="e">
        <f t="shared" si="4"/>
        <v>#N/A</v>
      </c>
      <c r="K79" s="37" t="e">
        <f t="shared" si="5"/>
        <v>#N/A</v>
      </c>
    </row>
    <row r="80" spans="2:11" x14ac:dyDescent="0.25">
      <c r="B80" s="81">
        <v>44652</v>
      </c>
      <c r="C80" s="80">
        <v>6.59</v>
      </c>
      <c r="D80" s="84" t="e">
        <v>#N/A</v>
      </c>
      <c r="E80" s="84" t="e">
        <v>#N/A</v>
      </c>
      <c r="F80" s="85" t="e">
        <v>#N/A</v>
      </c>
      <c r="G80" s="86" t="e">
        <v>#N/A</v>
      </c>
      <c r="H80" s="37" t="e">
        <f t="shared" si="2"/>
        <v>#N/A</v>
      </c>
      <c r="I80" s="37" t="e">
        <f t="shared" si="3"/>
        <v>#N/A</v>
      </c>
      <c r="J80" s="37" t="e">
        <f t="shared" si="4"/>
        <v>#N/A</v>
      </c>
      <c r="K80" s="37" t="e">
        <f t="shared" si="5"/>
        <v>#N/A</v>
      </c>
    </row>
    <row r="81" spans="2:11" x14ac:dyDescent="0.25">
      <c r="B81" s="81">
        <v>44682</v>
      </c>
      <c r="C81" s="80">
        <v>8.14</v>
      </c>
      <c r="D81" s="84" t="e">
        <v>#N/A</v>
      </c>
      <c r="E81" s="84" t="e">
        <v>#N/A</v>
      </c>
      <c r="F81" s="85" t="e">
        <v>#N/A</v>
      </c>
      <c r="G81" s="86" t="e">
        <v>#N/A</v>
      </c>
      <c r="H81" s="37" t="e">
        <f t="shared" si="2"/>
        <v>#N/A</v>
      </c>
      <c r="I81" s="37" t="e">
        <f t="shared" si="3"/>
        <v>#N/A</v>
      </c>
      <c r="J81" s="37" t="e">
        <f t="shared" si="4"/>
        <v>#N/A</v>
      </c>
      <c r="K81" s="37" t="e">
        <f t="shared" si="5"/>
        <v>#N/A</v>
      </c>
    </row>
    <row r="82" spans="2:11" x14ac:dyDescent="0.25">
      <c r="B82" s="81">
        <v>44713</v>
      </c>
      <c r="C82" s="80">
        <v>7.7</v>
      </c>
      <c r="D82" s="84" t="e">
        <v>#N/A</v>
      </c>
      <c r="E82" s="84" t="e">
        <v>#N/A</v>
      </c>
      <c r="F82" s="85" t="e">
        <v>#N/A</v>
      </c>
      <c r="G82" s="86" t="e">
        <v>#N/A</v>
      </c>
      <c r="H82" s="37" t="e">
        <f t="shared" si="2"/>
        <v>#N/A</v>
      </c>
      <c r="I82" s="37" t="e">
        <f t="shared" si="3"/>
        <v>#N/A</v>
      </c>
      <c r="J82" s="37" t="e">
        <f t="shared" si="4"/>
        <v>#N/A</v>
      </c>
      <c r="K82" s="37" t="e">
        <f t="shared" si="5"/>
        <v>#N/A</v>
      </c>
    </row>
    <row r="83" spans="2:11" x14ac:dyDescent="0.25">
      <c r="B83" s="81">
        <v>44743</v>
      </c>
      <c r="C83" s="80">
        <v>7.2839999999999998</v>
      </c>
      <c r="D83" s="84" t="e">
        <v>#N/A</v>
      </c>
      <c r="E83" s="84" t="e">
        <v>#N/A</v>
      </c>
      <c r="F83" s="85" t="e">
        <v>#N/A</v>
      </c>
      <c r="G83" s="86" t="e">
        <v>#N/A</v>
      </c>
      <c r="H83" s="37" t="e">
        <f t="shared" si="2"/>
        <v>#N/A</v>
      </c>
      <c r="I83" s="37" t="e">
        <f t="shared" si="3"/>
        <v>#N/A</v>
      </c>
      <c r="J83" s="37" t="e">
        <f t="shared" si="4"/>
        <v>#N/A</v>
      </c>
      <c r="K83" s="37" t="e">
        <f t="shared" si="5"/>
        <v>#N/A</v>
      </c>
    </row>
    <row r="84" spans="2:11" x14ac:dyDescent="0.25">
      <c r="B84" s="81">
        <v>44774</v>
      </c>
      <c r="C84" s="80">
        <v>8.8000000000000007</v>
      </c>
      <c r="D84" s="84" t="e">
        <v>#N/A</v>
      </c>
      <c r="E84" s="84" t="e">
        <v>#N/A</v>
      </c>
      <c r="F84" s="85" t="e">
        <v>#N/A</v>
      </c>
      <c r="G84" s="86" t="e">
        <v>#N/A</v>
      </c>
      <c r="H84" s="37" t="e">
        <f t="shared" si="2"/>
        <v>#N/A</v>
      </c>
      <c r="I84" s="37" t="e">
        <f t="shared" si="3"/>
        <v>#N/A</v>
      </c>
      <c r="J84" s="37" t="e">
        <f t="shared" si="4"/>
        <v>#N/A</v>
      </c>
      <c r="K84" s="37" t="e">
        <f t="shared" si="5"/>
        <v>#N/A</v>
      </c>
    </row>
    <row r="85" spans="2:11" x14ac:dyDescent="0.25">
      <c r="B85" s="81">
        <v>44805</v>
      </c>
      <c r="C85" s="80">
        <v>7.88</v>
      </c>
      <c r="D85" s="84" t="e">
        <v>#N/A</v>
      </c>
      <c r="E85" s="84" t="e">
        <v>#N/A</v>
      </c>
      <c r="F85" s="85" t="e">
        <v>#N/A</v>
      </c>
      <c r="G85" s="86" t="e">
        <v>#N/A</v>
      </c>
      <c r="H85" s="37" t="e">
        <f t="shared" si="2"/>
        <v>#N/A</v>
      </c>
      <c r="I85" s="37" t="e">
        <f t="shared" si="3"/>
        <v>#N/A</v>
      </c>
      <c r="J85" s="37" t="e">
        <f t="shared" si="4"/>
        <v>#N/A</v>
      </c>
      <c r="K85" s="37" t="e">
        <f t="shared" si="5"/>
        <v>#N/A</v>
      </c>
    </row>
    <row r="86" spans="2:11" x14ac:dyDescent="0.25">
      <c r="B86" s="81">
        <v>44835</v>
      </c>
      <c r="C86" s="80">
        <v>5.66</v>
      </c>
      <c r="D86" s="84" t="e">
        <v>#N/A</v>
      </c>
      <c r="E86" s="84" t="e">
        <v>#N/A</v>
      </c>
      <c r="F86" s="85" t="e">
        <v>#N/A</v>
      </c>
      <c r="G86" s="86" t="e">
        <v>#N/A</v>
      </c>
      <c r="H86" s="37" t="e">
        <f t="shared" si="2"/>
        <v>#N/A</v>
      </c>
      <c r="I86" s="37" t="e">
        <f t="shared" si="3"/>
        <v>#N/A</v>
      </c>
      <c r="J86" s="37" t="e">
        <f t="shared" si="4"/>
        <v>#N/A</v>
      </c>
      <c r="K86" s="37" t="e">
        <f t="shared" si="5"/>
        <v>#N/A</v>
      </c>
    </row>
    <row r="87" spans="2:11" x14ac:dyDescent="0.25">
      <c r="B87" s="81">
        <v>44866</v>
      </c>
      <c r="C87" s="80">
        <v>5.45</v>
      </c>
      <c r="D87" s="84" t="e">
        <v>#N/A</v>
      </c>
      <c r="E87" s="84" t="e">
        <v>#N/A</v>
      </c>
      <c r="F87" s="85" t="e">
        <v>#N/A</v>
      </c>
      <c r="G87" s="86" t="e">
        <v>#N/A</v>
      </c>
      <c r="H87" s="37" t="e">
        <f t="shared" si="2"/>
        <v>#N/A</v>
      </c>
      <c r="I87" s="37" t="e">
        <f t="shared" si="3"/>
        <v>#N/A</v>
      </c>
      <c r="J87" s="37" t="e">
        <f t="shared" si="4"/>
        <v>#N/A</v>
      </c>
      <c r="K87" s="37" t="e">
        <f t="shared" si="5"/>
        <v>#N/A</v>
      </c>
    </row>
    <row r="88" spans="2:11" x14ac:dyDescent="0.25">
      <c r="B88" s="81">
        <v>44896</v>
      </c>
      <c r="C88" s="80">
        <v>5.53</v>
      </c>
      <c r="D88" s="84" t="e">
        <v>#N/A</v>
      </c>
      <c r="E88" s="84" t="e">
        <v>#N/A</v>
      </c>
      <c r="F88" s="85" t="e">
        <v>#N/A</v>
      </c>
      <c r="G88" s="86" t="e">
        <v>#N/A</v>
      </c>
      <c r="H88" s="37" t="e">
        <f t="shared" si="2"/>
        <v>#N/A</v>
      </c>
      <c r="I88" s="37" t="e">
        <f t="shared" si="3"/>
        <v>#N/A</v>
      </c>
      <c r="J88" s="37" t="e">
        <f t="shared" si="4"/>
        <v>#N/A</v>
      </c>
      <c r="K88" s="37" t="e">
        <f t="shared" si="5"/>
        <v>#N/A</v>
      </c>
    </row>
    <row r="89" spans="2:11" x14ac:dyDescent="0.25">
      <c r="B89" s="81">
        <v>44927</v>
      </c>
      <c r="C89" s="80">
        <v>3.27</v>
      </c>
      <c r="D89" s="84" t="e">
        <v>#N/A</v>
      </c>
      <c r="E89" s="84" t="e">
        <v>#N/A</v>
      </c>
      <c r="F89" s="85" t="e">
        <v>#N/A</v>
      </c>
      <c r="G89" s="86" t="e">
        <v>#N/A</v>
      </c>
      <c r="H89" s="37" t="e">
        <f t="shared" si="2"/>
        <v>#N/A</v>
      </c>
      <c r="I89" s="37" t="e">
        <f t="shared" si="3"/>
        <v>#N/A</v>
      </c>
      <c r="J89" s="37" t="e">
        <f t="shared" si="4"/>
        <v>#N/A</v>
      </c>
      <c r="K89" s="37" t="e">
        <f t="shared" si="5"/>
        <v>#N/A</v>
      </c>
    </row>
    <row r="90" spans="2:11" x14ac:dyDescent="0.25">
      <c r="B90" s="81">
        <v>44958</v>
      </c>
      <c r="C90" s="80">
        <v>2.38</v>
      </c>
      <c r="D90" s="84" t="e">
        <v>#N/A</v>
      </c>
      <c r="E90" s="84" t="e">
        <v>#N/A</v>
      </c>
      <c r="F90" s="85" t="e">
        <v>#N/A</v>
      </c>
      <c r="G90" s="86" t="e">
        <v>#N/A</v>
      </c>
      <c r="H90" s="37" t="e">
        <f t="shared" si="2"/>
        <v>#N/A</v>
      </c>
      <c r="I90" s="37" t="e">
        <f t="shared" si="3"/>
        <v>#N/A</v>
      </c>
      <c r="J90" s="37" t="e">
        <f t="shared" si="4"/>
        <v>#N/A</v>
      </c>
      <c r="K90" s="37" t="e">
        <f t="shared" si="5"/>
        <v>#N/A</v>
      </c>
    </row>
    <row r="91" spans="2:11" x14ac:dyDescent="0.25">
      <c r="B91" s="81">
        <v>44986</v>
      </c>
      <c r="C91" s="80">
        <v>2.31</v>
      </c>
      <c r="D91" s="84" t="e">
        <v>#N/A</v>
      </c>
      <c r="E91" s="84" t="e">
        <v>#N/A</v>
      </c>
      <c r="F91" s="85" t="e">
        <v>#N/A</v>
      </c>
      <c r="G91" s="86" t="e">
        <v>#N/A</v>
      </c>
      <c r="H91" s="37" t="e">
        <f t="shared" si="2"/>
        <v>#N/A</v>
      </c>
      <c r="I91" s="37" t="e">
        <f t="shared" si="3"/>
        <v>#N/A</v>
      </c>
      <c r="J91" s="37" t="e">
        <f t="shared" si="4"/>
        <v>#N/A</v>
      </c>
      <c r="K91" s="37" t="e">
        <f t="shared" si="5"/>
        <v>#N/A</v>
      </c>
    </row>
    <row r="92" spans="2:11" x14ac:dyDescent="0.25">
      <c r="B92" s="81">
        <v>45017</v>
      </c>
      <c r="C92" s="80">
        <v>2.16</v>
      </c>
      <c r="D92" s="84" t="e">
        <v>#N/A</v>
      </c>
      <c r="E92" s="84" t="e">
        <v>#N/A</v>
      </c>
      <c r="F92" s="85" t="e">
        <v>#N/A</v>
      </c>
      <c r="G92" s="86" t="e">
        <v>#N/A</v>
      </c>
      <c r="H92" s="37" t="e">
        <f t="shared" si="2"/>
        <v>#N/A</v>
      </c>
      <c r="I92" s="37" t="e">
        <f t="shared" si="3"/>
        <v>#N/A</v>
      </c>
      <c r="J92" s="37" t="e">
        <f t="shared" si="4"/>
        <v>#N/A</v>
      </c>
      <c r="K92" s="37" t="e">
        <f t="shared" si="5"/>
        <v>#N/A</v>
      </c>
    </row>
    <row r="93" spans="2:11" x14ac:dyDescent="0.25">
      <c r="B93" s="81">
        <v>45047</v>
      </c>
      <c r="C93" s="80">
        <v>2.15</v>
      </c>
      <c r="D93" s="84" t="e">
        <v>#N/A</v>
      </c>
      <c r="E93" s="84" t="e">
        <v>#N/A</v>
      </c>
      <c r="F93" s="85" t="e">
        <v>#N/A</v>
      </c>
      <c r="G93" s="86" t="e">
        <v>#N/A</v>
      </c>
      <c r="H93" s="37" t="e">
        <f t="shared" si="2"/>
        <v>#N/A</v>
      </c>
      <c r="I93" s="37" t="e">
        <f t="shared" si="3"/>
        <v>#N/A</v>
      </c>
      <c r="J93" s="37" t="e">
        <f t="shared" si="4"/>
        <v>#N/A</v>
      </c>
      <c r="K93" s="37" t="e">
        <f t="shared" si="5"/>
        <v>#N/A</v>
      </c>
    </row>
    <row r="94" spans="2:11" x14ac:dyDescent="0.25">
      <c r="B94" s="81">
        <v>45078</v>
      </c>
      <c r="C94" s="80">
        <v>2.1800000000000002</v>
      </c>
      <c r="D94" s="84" t="e">
        <v>#N/A</v>
      </c>
      <c r="E94" s="84" t="e">
        <v>#N/A</v>
      </c>
      <c r="F94" s="85" t="e">
        <v>#N/A</v>
      </c>
      <c r="G94" s="86" t="e">
        <v>#N/A</v>
      </c>
      <c r="H94" s="37" t="e">
        <f t="shared" si="2"/>
        <v>#N/A</v>
      </c>
      <c r="I94" s="37" t="e">
        <f t="shared" si="3"/>
        <v>#N/A</v>
      </c>
      <c r="J94" s="37" t="e">
        <f t="shared" si="4"/>
        <v>#N/A</v>
      </c>
      <c r="K94" s="37" t="e">
        <f t="shared" si="5"/>
        <v>#N/A</v>
      </c>
    </row>
    <row r="95" spans="2:11" x14ac:dyDescent="0.25">
      <c r="B95" s="81">
        <v>45108</v>
      </c>
      <c r="C95" s="80">
        <v>2.5499999999999998</v>
      </c>
      <c r="D95" s="84" t="e">
        <v>#N/A</v>
      </c>
      <c r="E95" s="84" t="e">
        <v>#N/A</v>
      </c>
      <c r="F95" s="85" t="e">
        <v>#N/A</v>
      </c>
      <c r="G95" s="86" t="e">
        <v>#N/A</v>
      </c>
      <c r="H95" s="37" t="e">
        <f t="shared" si="2"/>
        <v>#N/A</v>
      </c>
      <c r="I95" s="37" t="e">
        <f t="shared" si="3"/>
        <v>#N/A</v>
      </c>
      <c r="J95" s="37" t="e">
        <f t="shared" si="4"/>
        <v>#N/A</v>
      </c>
      <c r="K95" s="37" t="e">
        <f t="shared" si="5"/>
        <v>#N/A</v>
      </c>
    </row>
    <row r="96" spans="2:11" x14ac:dyDescent="0.25">
      <c r="B96" s="81">
        <v>45139</v>
      </c>
      <c r="C96" s="80">
        <v>2.58</v>
      </c>
      <c r="D96" s="84">
        <v>2.58</v>
      </c>
      <c r="E96" s="84" t="e">
        <v>#N/A</v>
      </c>
      <c r="F96" s="85" t="e">
        <v>#N/A</v>
      </c>
      <c r="G96" s="86" t="e">
        <v>#N/A</v>
      </c>
      <c r="H96" s="37" t="e">
        <f t="shared" si="2"/>
        <v>#N/A</v>
      </c>
      <c r="I96" s="37" t="e">
        <f t="shared" si="3"/>
        <v>#N/A</v>
      </c>
      <c r="J96" s="37" t="e">
        <f t="shared" si="4"/>
        <v>#N/A</v>
      </c>
      <c r="K96" s="37" t="e">
        <f t="shared" si="5"/>
        <v>#N/A</v>
      </c>
    </row>
    <row r="97" spans="2:11" x14ac:dyDescent="0.25">
      <c r="B97" s="81">
        <v>45170</v>
      </c>
      <c r="C97" s="80" t="e">
        <v>#N/A</v>
      </c>
      <c r="D97" s="84">
        <v>2.516286</v>
      </c>
      <c r="E97" s="84" t="e">
        <v>#N/A</v>
      </c>
      <c r="F97" s="85" t="e">
        <v>#N/A</v>
      </c>
      <c r="G97" s="86" t="e">
        <v>#N/A</v>
      </c>
      <c r="H97" s="37" t="e">
        <f t="shared" si="2"/>
        <v>#N/A</v>
      </c>
      <c r="I97" s="37" t="e">
        <f t="shared" si="3"/>
        <v>#N/A</v>
      </c>
      <c r="J97" s="37" t="e">
        <f t="shared" si="4"/>
        <v>#N/A</v>
      </c>
      <c r="K97" s="37" t="e">
        <f t="shared" si="5"/>
        <v>#N/A</v>
      </c>
    </row>
    <row r="98" spans="2:11" x14ac:dyDescent="0.25">
      <c r="B98" s="81">
        <v>45200</v>
      </c>
      <c r="C98" s="80" t="e">
        <v>#N/A</v>
      </c>
      <c r="D98" s="84">
        <v>2.5810680000000001</v>
      </c>
      <c r="E98" s="84">
        <v>2.6402000000000001</v>
      </c>
      <c r="F98" s="85">
        <v>0.64891822499999985</v>
      </c>
      <c r="G98" s="86">
        <v>13</v>
      </c>
      <c r="H98" s="37">
        <f t="shared" si="2"/>
        <v>1.9777898776894995</v>
      </c>
      <c r="I98" s="37">
        <f t="shared" si="3"/>
        <v>3.5244674465334431</v>
      </c>
      <c r="J98" s="37">
        <f t="shared" si="4"/>
        <v>1.9777898775554243</v>
      </c>
      <c r="K98" s="37">
        <f t="shared" si="5"/>
        <v>3.5244674467723685</v>
      </c>
    </row>
    <row r="99" spans="2:11" x14ac:dyDescent="0.25">
      <c r="B99" s="81">
        <v>45231</v>
      </c>
      <c r="C99" s="80" t="e">
        <v>#N/A</v>
      </c>
      <c r="D99" s="84">
        <v>2.9111210000000001</v>
      </c>
      <c r="E99" s="84">
        <v>3.0228000000000002</v>
      </c>
      <c r="F99" s="85">
        <v>0.63541864999999997</v>
      </c>
      <c r="G99" s="86">
        <v>35</v>
      </c>
      <c r="H99" s="37">
        <f t="shared" si="2"/>
        <v>1.9003750212635118</v>
      </c>
      <c r="I99" s="37">
        <f t="shared" si="3"/>
        <v>4.8081666711893662</v>
      </c>
      <c r="J99" s="37">
        <f t="shared" si="4"/>
        <v>1.9003750210565262</v>
      </c>
      <c r="K99" s="37">
        <f t="shared" si="5"/>
        <v>4.8081666717130638</v>
      </c>
    </row>
    <row r="100" spans="2:11" x14ac:dyDescent="0.25">
      <c r="B100" s="81">
        <v>45261</v>
      </c>
      <c r="C100" s="80" t="e">
        <v>#N/A</v>
      </c>
      <c r="D100" s="84">
        <v>3.3630640000000001</v>
      </c>
      <c r="E100" s="84">
        <v>3.4790000000000001</v>
      </c>
      <c r="F100" s="85">
        <v>0.61854397500000002</v>
      </c>
      <c r="G100" s="86">
        <v>56</v>
      </c>
      <c r="H100" s="37">
        <f t="shared" si="2"/>
        <v>1.9645238933754905</v>
      </c>
      <c r="I100" s="37">
        <f t="shared" si="3"/>
        <v>6.1610047303642554</v>
      </c>
      <c r="J100" s="37">
        <f t="shared" si="4"/>
        <v>1.9645238931120221</v>
      </c>
      <c r="K100" s="37">
        <f t="shared" si="5"/>
        <v>6.1610047311905261</v>
      </c>
    </row>
    <row r="101" spans="2:11" x14ac:dyDescent="0.25">
      <c r="B101" s="81">
        <v>45292</v>
      </c>
      <c r="C101" s="80" t="e">
        <v>#N/A</v>
      </c>
      <c r="D101" s="84">
        <v>3.4521519999999999</v>
      </c>
      <c r="E101" s="84">
        <v>3.7256</v>
      </c>
      <c r="F101" s="85">
        <v>0.65178647500000009</v>
      </c>
      <c r="G101" s="86">
        <v>76</v>
      </c>
      <c r="H101" s="37">
        <f t="shared" si="2"/>
        <v>1.8472088328311163</v>
      </c>
      <c r="I101" s="37">
        <f t="shared" si="3"/>
        <v>7.5140910509434571</v>
      </c>
      <c r="J101" s="37">
        <f t="shared" si="4"/>
        <v>1.8472088325270031</v>
      </c>
      <c r="K101" s="37">
        <f t="shared" si="5"/>
        <v>7.5140910521805324</v>
      </c>
    </row>
    <row r="102" spans="2:11" x14ac:dyDescent="0.25">
      <c r="B102" s="81">
        <v>45323</v>
      </c>
      <c r="C102" s="80" t="e">
        <v>#N/A</v>
      </c>
      <c r="D102" s="84">
        <v>3.3341609999999999</v>
      </c>
      <c r="E102" s="84">
        <v>3.6521999999999997</v>
      </c>
      <c r="F102" s="85">
        <v>0.68745195000000003</v>
      </c>
      <c r="G102" s="86">
        <v>97</v>
      </c>
      <c r="H102" s="37">
        <f t="shared" si="2"/>
        <v>1.5831047291670703</v>
      </c>
      <c r="I102" s="37">
        <f t="shared" si="3"/>
        <v>8.4255732386182096</v>
      </c>
      <c r="J102" s="37">
        <f t="shared" si="4"/>
        <v>1.5831047288565108</v>
      </c>
      <c r="K102" s="37">
        <f t="shared" si="5"/>
        <v>8.4255732402710652</v>
      </c>
    </row>
    <row r="103" spans="2:11" x14ac:dyDescent="0.25">
      <c r="B103" s="81">
        <v>45352</v>
      </c>
      <c r="C103" s="80" t="e">
        <v>#N/A</v>
      </c>
      <c r="D103" s="84">
        <v>3.1653910000000001</v>
      </c>
      <c r="E103" s="84">
        <v>3.3457999999999997</v>
      </c>
      <c r="F103" s="85">
        <v>0.67583891785714278</v>
      </c>
      <c r="G103" s="86">
        <v>117</v>
      </c>
      <c r="H103" s="37">
        <f t="shared" si="2"/>
        <v>1.3568006710659799</v>
      </c>
      <c r="I103" s="37">
        <f t="shared" si="3"/>
        <v>8.2505690620016114</v>
      </c>
      <c r="J103" s="37">
        <f t="shared" si="4"/>
        <v>1.3568006707785982</v>
      </c>
      <c r="K103" s="37">
        <f t="shared" si="5"/>
        <v>8.2505690637491504</v>
      </c>
    </row>
    <row r="104" spans="2:11" x14ac:dyDescent="0.25">
      <c r="B104" s="81">
        <v>45383</v>
      </c>
      <c r="C104" s="80" t="e">
        <v>#N/A</v>
      </c>
      <c r="D104" s="84">
        <v>2.9112230000000001</v>
      </c>
      <c r="E104" s="84">
        <v>3.0674000000000001</v>
      </c>
      <c r="F104" s="85">
        <v>0.52337116190476185</v>
      </c>
      <c r="G104" s="86">
        <v>137</v>
      </c>
      <c r="H104" s="37">
        <f t="shared" si="2"/>
        <v>1.4397778950378746</v>
      </c>
      <c r="I104" s="37">
        <f t="shared" si="3"/>
        <v>6.5349959826633484</v>
      </c>
      <c r="J104" s="37">
        <f t="shared" si="4"/>
        <v>1.4397778947823265</v>
      </c>
      <c r="K104" s="37">
        <f t="shared" si="5"/>
        <v>6.5349959838232516</v>
      </c>
    </row>
    <row r="105" spans="2:11" x14ac:dyDescent="0.25">
      <c r="B105" s="81">
        <v>45413</v>
      </c>
      <c r="C105" s="80" t="e">
        <v>#N/A</v>
      </c>
      <c r="D105" s="84">
        <v>2.8790740000000001</v>
      </c>
      <c r="E105" s="84">
        <v>3.0649999999999999</v>
      </c>
      <c r="F105" s="85">
        <v>0.48653181428571424</v>
      </c>
      <c r="G105" s="86">
        <v>159</v>
      </c>
      <c r="H105" s="37">
        <f t="shared" si="2"/>
        <v>1.4370482614697875</v>
      </c>
      <c r="I105" s="37">
        <f t="shared" si="3"/>
        <v>6.5371673672196318</v>
      </c>
      <c r="J105" s="37">
        <f t="shared" si="4"/>
        <v>1.437048261214348</v>
      </c>
      <c r="K105" s="37">
        <f t="shared" si="5"/>
        <v>6.5371673683816311</v>
      </c>
    </row>
    <row r="106" spans="2:11" x14ac:dyDescent="0.25">
      <c r="B106" s="81">
        <v>45444</v>
      </c>
      <c r="C106" s="80" t="e">
        <v>#N/A</v>
      </c>
      <c r="D106" s="84">
        <v>2.9711270000000001</v>
      </c>
      <c r="E106" s="84">
        <v>3.1732</v>
      </c>
      <c r="F106" s="85">
        <v>0.46377870714285718</v>
      </c>
      <c r="G106" s="86">
        <v>181</v>
      </c>
      <c r="H106" s="37">
        <f t="shared" si="2"/>
        <v>1.4686933260175188</v>
      </c>
      <c r="I106" s="37">
        <f t="shared" si="3"/>
        <v>6.8558888786561383</v>
      </c>
      <c r="J106" s="37">
        <f t="shared" si="4"/>
        <v>1.4686933257520041</v>
      </c>
      <c r="K106" s="37">
        <f t="shared" si="5"/>
        <v>6.8558888798955646</v>
      </c>
    </row>
    <row r="107" spans="2:11" x14ac:dyDescent="0.25">
      <c r="B107" s="81">
        <v>45474</v>
      </c>
      <c r="C107" s="80" t="e">
        <v>#N/A</v>
      </c>
      <c r="D107" s="84">
        <v>3.1883270000000001</v>
      </c>
      <c r="E107" s="84">
        <v>3.2897999999999996</v>
      </c>
      <c r="F107" s="85">
        <v>0.4411115571428571</v>
      </c>
      <c r="G107" s="86">
        <v>200</v>
      </c>
      <c r="H107" s="37">
        <f t="shared" si="2"/>
        <v>1.5228948724299745</v>
      </c>
      <c r="I107" s="37">
        <f t="shared" si="3"/>
        <v>7.1067177622910069</v>
      </c>
      <c r="J107" s="37">
        <f t="shared" si="4"/>
        <v>1.5228948721547164</v>
      </c>
      <c r="K107" s="37">
        <f t="shared" si="5"/>
        <v>7.1067177635755217</v>
      </c>
    </row>
    <row r="108" spans="2:11" x14ac:dyDescent="0.25">
      <c r="B108" s="81">
        <v>45505</v>
      </c>
      <c r="C108" s="80" t="e">
        <v>#N/A</v>
      </c>
      <c r="D108" s="84">
        <v>3.2687569999999999</v>
      </c>
      <c r="E108" s="84">
        <v>3.3282000000000003</v>
      </c>
      <c r="F108" s="85">
        <v>0.43300347500000003</v>
      </c>
      <c r="G108" s="86">
        <v>222</v>
      </c>
      <c r="H108" s="37">
        <f t="shared" si="2"/>
        <v>1.5006176067862278</v>
      </c>
      <c r="I108" s="37">
        <f t="shared" si="3"/>
        <v>7.3815708878177766</v>
      </c>
      <c r="J108" s="37">
        <f t="shared" si="4"/>
        <v>1.50061760650572</v>
      </c>
      <c r="K108" s="37">
        <f t="shared" si="5"/>
        <v>7.3815708891976</v>
      </c>
    </row>
    <row r="109" spans="2:11" x14ac:dyDescent="0.25">
      <c r="B109" s="81">
        <v>45536</v>
      </c>
      <c r="C109" s="80" t="e">
        <v>#N/A</v>
      </c>
      <c r="D109" s="84">
        <v>3.3581629999999998</v>
      </c>
      <c r="E109" s="84">
        <v>3.3102000000000005</v>
      </c>
      <c r="F109" s="85">
        <v>0.43106877500000007</v>
      </c>
      <c r="G109" s="86">
        <v>244</v>
      </c>
      <c r="H109" s="37">
        <f t="shared" si="2"/>
        <v>1.4414481634336433</v>
      </c>
      <c r="I109" s="37">
        <f t="shared" si="3"/>
        <v>7.6016774782233956</v>
      </c>
      <c r="J109" s="37">
        <f t="shared" si="4"/>
        <v>1.4414481631524225</v>
      </c>
      <c r="K109" s="37">
        <f t="shared" si="5"/>
        <v>7.6016774797064528</v>
      </c>
    </row>
    <row r="110" spans="2:11" x14ac:dyDescent="0.25">
      <c r="B110" s="81">
        <v>45566</v>
      </c>
      <c r="C110" s="80" t="e">
        <v>#N/A</v>
      </c>
      <c r="D110" s="84">
        <v>3.3618980000000001</v>
      </c>
      <c r="E110" s="84">
        <v>3.4024000000000001</v>
      </c>
      <c r="F110" s="85">
        <v>0.43246940404761902</v>
      </c>
      <c r="G110" s="86">
        <v>264</v>
      </c>
      <c r="H110" s="37">
        <f t="shared" si="2"/>
        <v>1.4289069404503651</v>
      </c>
      <c r="I110" s="37">
        <f t="shared" si="3"/>
        <v>8.1015253214120122</v>
      </c>
      <c r="J110" s="37">
        <f t="shared" si="4"/>
        <v>1.4289069401594487</v>
      </c>
      <c r="K110" s="37">
        <f t="shared" si="5"/>
        <v>8.1015253230614324</v>
      </c>
    </row>
    <row r="111" spans="2:11" x14ac:dyDescent="0.25">
      <c r="B111" s="81">
        <v>45597</v>
      </c>
      <c r="C111" s="80" t="e">
        <v>#N/A</v>
      </c>
      <c r="D111" s="84">
        <v>3.4259050000000002</v>
      </c>
      <c r="E111" s="84">
        <v>3.7857999999999996</v>
      </c>
      <c r="F111" s="85">
        <v>0.43389692999999996</v>
      </c>
      <c r="G111" s="86">
        <v>287</v>
      </c>
      <c r="H111" s="37">
        <f t="shared" si="2"/>
        <v>1.5275990056424154</v>
      </c>
      <c r="I111" s="37">
        <f t="shared" si="3"/>
        <v>9.3822276572985253</v>
      </c>
      <c r="J111" s="37">
        <f t="shared" si="4"/>
        <v>1.5275990053170705</v>
      </c>
      <c r="K111" s="37">
        <f t="shared" si="5"/>
        <v>9.3822276592967331</v>
      </c>
    </row>
    <row r="112" spans="2:11" x14ac:dyDescent="0.25">
      <c r="B112" s="87">
        <v>45627</v>
      </c>
      <c r="C112" s="80" t="e">
        <v>#N/A</v>
      </c>
      <c r="D112" s="88">
        <v>3.5848879999999999</v>
      </c>
      <c r="E112" s="88">
        <v>4.2277999999999993</v>
      </c>
      <c r="F112" s="89">
        <v>0.43824788571428569</v>
      </c>
      <c r="G112" s="59">
        <v>307</v>
      </c>
      <c r="H112" s="39">
        <f t="shared" si="2"/>
        <v>1.6382351734020926</v>
      </c>
      <c r="I112" s="39">
        <f t="shared" si="3"/>
        <v>10.910700203610439</v>
      </c>
      <c r="J112" s="37">
        <f t="shared" si="4"/>
        <v>1.6382351730376139</v>
      </c>
      <c r="K112" s="37">
        <f t="shared" si="5"/>
        <v>10.910700206037879</v>
      </c>
    </row>
    <row r="113" spans="2:13" x14ac:dyDescent="0.25">
      <c r="B113" s="23" t="s">
        <v>685</v>
      </c>
    </row>
    <row r="114" spans="2:13" ht="12.75" customHeight="1" x14ac:dyDescent="0.25">
      <c r="B114" s="464" t="s">
        <v>643</v>
      </c>
      <c r="C114" s="464"/>
      <c r="D114" s="464"/>
      <c r="E114" s="464"/>
      <c r="F114" s="464"/>
      <c r="G114" s="464"/>
      <c r="H114" s="464"/>
      <c r="I114" s="464"/>
      <c r="J114" s="464"/>
      <c r="K114" s="464"/>
      <c r="L114" s="464"/>
      <c r="M114" s="464"/>
    </row>
    <row r="115" spans="2:13" x14ac:dyDescent="0.25">
      <c r="B115" s="464"/>
      <c r="C115" s="464"/>
      <c r="D115" s="464"/>
      <c r="E115" s="464"/>
      <c r="F115" s="464"/>
      <c r="G115" s="464"/>
      <c r="H115" s="464"/>
      <c r="I115" s="464"/>
      <c r="J115" s="464"/>
      <c r="K115" s="464"/>
      <c r="L115" s="464"/>
      <c r="M115" s="464"/>
    </row>
    <row r="116" spans="2:13" x14ac:dyDescent="0.25">
      <c r="B116" s="280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</row>
    <row r="121" spans="2:13" ht="15.5" x14ac:dyDescent="0.35">
      <c r="B121" s="40" t="s">
        <v>60</v>
      </c>
    </row>
    <row r="132" spans="2:2" x14ac:dyDescent="0.25">
      <c r="B132" s="43"/>
    </row>
    <row r="133" spans="2:2" x14ac:dyDescent="0.25">
      <c r="B133" t="str">
        <f>(100*$H$25)&amp;"% NYMEX futures upper confidence interval"</f>
        <v>95% NYMEX futures upper confidence interval</v>
      </c>
    </row>
    <row r="134" spans="2:2" x14ac:dyDescent="0.25">
      <c r="B134" t="str">
        <f>(100*$H$25)&amp;"% NYMEX futures lower confidence interval"</f>
        <v>95% NYMEX futures lower confidence interval</v>
      </c>
    </row>
  </sheetData>
  <mergeCells count="5">
    <mergeCell ref="H25:I25"/>
    <mergeCell ref="H27:I27"/>
    <mergeCell ref="J26:K26"/>
    <mergeCell ref="J27:K27"/>
    <mergeCell ref="B114:M115"/>
  </mergeCells>
  <phoneticPr fontId="27" type="noConversion"/>
  <conditionalFormatting sqref="C29:I76">
    <cfRule type="expression" dxfId="11" priority="1" stopIfTrue="1">
      <formula>ISNA(C29)</formula>
    </cfRule>
  </conditionalFormatting>
  <conditionalFormatting sqref="C77:K112">
    <cfRule type="expression" dxfId="10" priority="9" stopIfTrue="1">
      <formula>ISNA(C77)</formula>
    </cfRule>
  </conditionalFormatting>
  <conditionalFormatting sqref="H77:I77">
    <cfRule type="expression" dxfId="9" priority="8" stopIfTrue="1">
      <formula>ISNA(H77)</formula>
    </cfRule>
  </conditionalFormatting>
  <dataValidations disablePrompts="1" count="1">
    <dataValidation type="decimal" errorStyle="information" operator="lessThan" allowBlank="1" showInputMessage="1" showErrorMessage="1" errorTitle="Invalid entry" error="Value must be less than 100%" sqref="J26:K26 H25:I25" xr:uid="{00000000-0002-0000-1700-000000000000}">
      <formula1>1</formula1>
    </dataValidation>
  </dataValidations>
  <hyperlinks>
    <hyperlink ref="A3" location="Contents!A1" display="Return to Contents" xr:uid="{00000000-0004-0000-1700-000000000000}"/>
  </hyperlinks>
  <pageMargins left="0.75" right="0.75" top="1" bottom="1" header="0.5" footer="0.5"/>
  <pageSetup scale="28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6"/>
  <dimension ref="A2:AC131"/>
  <sheetViews>
    <sheetView zoomScaleNormal="100" workbookViewId="0"/>
  </sheetViews>
  <sheetFormatPr defaultColWidth="9.1796875" defaultRowHeight="14.5" x14ac:dyDescent="0.35"/>
  <cols>
    <col min="1" max="1" width="7.1796875" style="107" customWidth="1"/>
    <col min="2" max="2" width="9.1796875" style="107"/>
    <col min="3" max="3" width="14.81640625" style="107" customWidth="1"/>
    <col min="4" max="14" width="9.1796875" style="107"/>
    <col min="15" max="16" width="9.1796875" style="108"/>
    <col min="17" max="17" width="25.81640625" style="107" customWidth="1"/>
    <col min="18" max="18" width="10.54296875" style="107" customWidth="1"/>
    <col min="19" max="27" width="9.1796875" style="107"/>
    <col min="28" max="29" width="9.1796875" style="108"/>
    <col min="30" max="16384" width="9.1796875" style="107"/>
  </cols>
  <sheetData>
    <row r="2" spans="1:18" ht="15.5" x14ac:dyDescent="0.35">
      <c r="A2" s="31" t="s">
        <v>644</v>
      </c>
    </row>
    <row r="3" spans="1:18" x14ac:dyDescent="0.35">
      <c r="A3" s="16" t="s">
        <v>16</v>
      </c>
      <c r="R3" s="112"/>
    </row>
    <row r="4" spans="1:18" x14ac:dyDescent="0.35">
      <c r="A4" s="253"/>
      <c r="B4" s="254"/>
      <c r="C4" s="254"/>
      <c r="D4" s="254"/>
      <c r="E4" s="254"/>
      <c r="F4" s="254"/>
      <c r="G4" s="254"/>
      <c r="H4" s="254"/>
      <c r="I4" s="254"/>
      <c r="J4" s="254"/>
      <c r="R4" s="112"/>
    </row>
    <row r="5" spans="1:18" x14ac:dyDescent="0.35">
      <c r="A5" s="253"/>
      <c r="B5" s="254"/>
      <c r="C5" s="254"/>
      <c r="D5" s="254"/>
      <c r="E5" s="254"/>
      <c r="F5" s="254"/>
      <c r="G5" s="254"/>
      <c r="H5" s="254"/>
      <c r="I5" s="254"/>
      <c r="J5" s="254"/>
      <c r="Q5" s="142" t="s">
        <v>343</v>
      </c>
      <c r="R5" s="143"/>
    </row>
    <row r="6" spans="1:18" x14ac:dyDescent="0.35">
      <c r="A6" s="254"/>
      <c r="B6" s="254"/>
      <c r="C6" s="254"/>
      <c r="D6" s="254"/>
      <c r="E6" s="254"/>
      <c r="F6" s="254"/>
      <c r="G6" s="254"/>
      <c r="H6" s="254"/>
      <c r="I6" s="254"/>
      <c r="J6" s="254"/>
      <c r="Q6" s="340" t="s">
        <v>385</v>
      </c>
      <c r="R6" s="341" t="s">
        <v>273</v>
      </c>
    </row>
    <row r="7" spans="1:18" x14ac:dyDescent="0.35">
      <c r="A7" s="254"/>
      <c r="B7" s="254"/>
      <c r="C7" s="254"/>
      <c r="D7" s="254"/>
      <c r="E7" s="254"/>
      <c r="F7" s="254"/>
      <c r="G7" s="254"/>
      <c r="H7" s="254"/>
      <c r="I7" s="254"/>
      <c r="J7" s="254"/>
      <c r="Q7" s="342" t="s">
        <v>386</v>
      </c>
      <c r="R7" s="343" t="s">
        <v>531</v>
      </c>
    </row>
    <row r="8" spans="1:18" x14ac:dyDescent="0.35">
      <c r="A8" s="254"/>
      <c r="B8" s="254"/>
      <c r="C8" s="254"/>
      <c r="D8" s="254"/>
      <c r="E8" s="254"/>
      <c r="F8" s="254"/>
      <c r="G8" s="254"/>
      <c r="H8" s="254"/>
      <c r="I8" s="254"/>
      <c r="J8" s="254"/>
    </row>
    <row r="9" spans="1:18" x14ac:dyDescent="0.35">
      <c r="A9" s="254"/>
      <c r="B9" s="254"/>
      <c r="C9" s="254"/>
      <c r="D9" s="254"/>
      <c r="E9" s="254"/>
      <c r="F9" s="254"/>
      <c r="G9" s="254"/>
      <c r="H9" s="254"/>
      <c r="I9" s="254"/>
      <c r="J9" s="254"/>
    </row>
    <row r="10" spans="1:18" x14ac:dyDescent="0.35">
      <c r="A10" s="254"/>
      <c r="B10" s="254"/>
      <c r="C10" s="254"/>
      <c r="D10" s="254"/>
      <c r="E10" s="254"/>
      <c r="F10" s="254"/>
      <c r="G10" s="254"/>
      <c r="H10" s="254"/>
      <c r="I10" s="254"/>
      <c r="J10" s="254"/>
    </row>
    <row r="11" spans="1:18" x14ac:dyDescent="0.35">
      <c r="A11" s="254"/>
      <c r="B11" s="254"/>
      <c r="C11" s="254"/>
      <c r="D11" s="254"/>
      <c r="E11" s="254"/>
      <c r="F11" s="254"/>
      <c r="G11" s="254"/>
      <c r="H11" s="254"/>
      <c r="I11" s="254"/>
      <c r="J11" s="254"/>
    </row>
    <row r="12" spans="1:18" x14ac:dyDescent="0.35">
      <c r="A12" s="254"/>
      <c r="B12" s="254"/>
      <c r="C12" s="254"/>
      <c r="D12" s="254"/>
      <c r="E12" s="254"/>
      <c r="F12" s="254"/>
      <c r="G12" s="254"/>
      <c r="H12" s="254"/>
      <c r="I12" s="254"/>
      <c r="J12" s="254"/>
    </row>
    <row r="13" spans="1:18" x14ac:dyDescent="0.35">
      <c r="A13" s="254"/>
      <c r="B13" s="254"/>
      <c r="C13" s="254"/>
      <c r="D13" s="254"/>
      <c r="E13" s="254"/>
      <c r="F13" s="254"/>
      <c r="G13" s="254"/>
      <c r="H13" s="254"/>
      <c r="I13" s="254"/>
      <c r="J13" s="254"/>
    </row>
    <row r="14" spans="1:18" x14ac:dyDescent="0.35">
      <c r="A14" s="254"/>
      <c r="B14" s="254"/>
      <c r="C14" s="254"/>
      <c r="D14" s="254"/>
      <c r="E14" s="254"/>
      <c r="F14" s="254"/>
      <c r="G14" s="254"/>
      <c r="H14" s="254"/>
      <c r="I14" s="254"/>
      <c r="J14" s="254"/>
    </row>
    <row r="15" spans="1:18" x14ac:dyDescent="0.35">
      <c r="A15" s="254"/>
      <c r="B15" s="254"/>
      <c r="C15" s="254"/>
      <c r="D15" s="254"/>
      <c r="E15" s="254"/>
      <c r="F15" s="254"/>
      <c r="G15" s="254"/>
      <c r="H15" s="254"/>
      <c r="I15" s="254"/>
      <c r="J15" s="254"/>
    </row>
    <row r="16" spans="1:18" x14ac:dyDescent="0.35">
      <c r="A16" s="254"/>
      <c r="B16" s="254"/>
      <c r="C16" s="254"/>
      <c r="D16" s="254"/>
      <c r="E16" s="254"/>
      <c r="F16" s="254"/>
      <c r="G16" s="254"/>
      <c r="H16" s="254"/>
      <c r="I16" s="254"/>
      <c r="J16" s="254"/>
    </row>
    <row r="17" spans="1:13" x14ac:dyDescent="0.35">
      <c r="A17" s="254"/>
      <c r="B17" s="254"/>
      <c r="C17" s="254"/>
      <c r="D17" s="254"/>
      <c r="E17" s="254"/>
      <c r="F17" s="254"/>
      <c r="G17" s="254"/>
      <c r="H17" s="254"/>
      <c r="I17" s="254"/>
      <c r="J17" s="254"/>
    </row>
    <row r="18" spans="1:13" x14ac:dyDescent="0.35">
      <c r="A18" s="254"/>
      <c r="B18" s="254"/>
      <c r="C18" s="254"/>
      <c r="D18" s="254"/>
      <c r="E18" s="254"/>
      <c r="F18" s="254"/>
      <c r="G18" s="254"/>
      <c r="H18" s="254"/>
      <c r="I18" s="254"/>
      <c r="J18" s="254"/>
    </row>
    <row r="19" spans="1:13" x14ac:dyDescent="0.35">
      <c r="A19" s="254"/>
      <c r="B19" s="254"/>
      <c r="C19" s="254"/>
      <c r="D19" s="254"/>
      <c r="E19" s="254"/>
      <c r="F19" s="254"/>
      <c r="G19" s="254"/>
      <c r="H19" s="254"/>
      <c r="I19" s="254"/>
      <c r="J19" s="254"/>
    </row>
    <row r="20" spans="1:13" x14ac:dyDescent="0.35">
      <c r="A20" s="254"/>
      <c r="B20" s="254"/>
      <c r="C20" s="254"/>
      <c r="D20" s="254"/>
      <c r="E20" s="254"/>
      <c r="F20" s="254"/>
      <c r="G20" s="254"/>
      <c r="H20" s="254"/>
      <c r="I20" s="254"/>
      <c r="J20" s="254"/>
    </row>
    <row r="21" spans="1:13" x14ac:dyDescent="0.35">
      <c r="A21" s="254"/>
      <c r="B21" s="254"/>
      <c r="C21" s="254"/>
      <c r="D21" s="254"/>
      <c r="E21" s="254"/>
      <c r="F21" s="254"/>
      <c r="G21" s="254"/>
      <c r="H21" s="254"/>
      <c r="I21" s="254"/>
      <c r="J21" s="254"/>
    </row>
    <row r="22" spans="1:13" x14ac:dyDescent="0.35">
      <c r="A22" s="254"/>
      <c r="B22" s="254"/>
      <c r="C22" s="254"/>
      <c r="D22" s="254"/>
      <c r="E22" s="254"/>
      <c r="F22" s="254"/>
      <c r="G22" s="254"/>
      <c r="H22" s="254"/>
      <c r="I22" s="254"/>
      <c r="J22" s="254"/>
    </row>
    <row r="23" spans="1:13" x14ac:dyDescent="0.35">
      <c r="A23" s="254"/>
      <c r="B23" s="254"/>
      <c r="C23" s="254"/>
      <c r="D23" s="254"/>
      <c r="E23" s="254"/>
      <c r="F23" s="254"/>
      <c r="G23" s="254"/>
      <c r="H23" s="254"/>
      <c r="I23" s="254"/>
      <c r="J23" s="254"/>
    </row>
    <row r="24" spans="1:13" x14ac:dyDescent="0.35">
      <c r="B24"/>
      <c r="C24"/>
      <c r="D24" s="477"/>
      <c r="E24" s="477"/>
      <c r="F24" s="477"/>
      <c r="G24" s="477"/>
      <c r="H24" s="477"/>
      <c r="I24" s="23"/>
      <c r="J24" s="477"/>
      <c r="K24" s="477"/>
      <c r="L24" s="477"/>
      <c r="M24" s="477"/>
    </row>
    <row r="25" spans="1:13" x14ac:dyDescent="0.35">
      <c r="D25" s="119" t="s">
        <v>499</v>
      </c>
      <c r="E25" s="119" t="s">
        <v>275</v>
      </c>
      <c r="F25" s="344" t="s">
        <v>500</v>
      </c>
      <c r="G25" s="344" t="s">
        <v>457</v>
      </c>
      <c r="H25" s="119"/>
      <c r="I25" s="189" t="s">
        <v>497</v>
      </c>
      <c r="J25" s="119" t="s">
        <v>223</v>
      </c>
      <c r="K25" s="344" t="s">
        <v>498</v>
      </c>
      <c r="L25" s="344" t="s">
        <v>457</v>
      </c>
    </row>
    <row r="26" spans="1:13" x14ac:dyDescent="0.35">
      <c r="B26" s="107">
        <f t="shared" ref="B26:B73" si="0">YEAR(C26)</f>
        <v>2019</v>
      </c>
      <c r="C26" s="109">
        <v>43466</v>
      </c>
      <c r="D26" s="110">
        <v>9.36</v>
      </c>
      <c r="E26" s="115" t="e">
        <v>#N/A</v>
      </c>
      <c r="F26" s="114"/>
      <c r="G26" s="403">
        <v>9.36</v>
      </c>
      <c r="H26" s="113"/>
      <c r="I26" s="110">
        <v>3.2333599999999998</v>
      </c>
      <c r="J26" s="115" t="e">
        <v>#N/A</v>
      </c>
      <c r="K26" s="114"/>
      <c r="L26" s="114">
        <v>3.2333599999999998</v>
      </c>
      <c r="M26" s="114"/>
    </row>
    <row r="27" spans="1:13" x14ac:dyDescent="0.35">
      <c r="B27" s="107">
        <f t="shared" si="0"/>
        <v>2019</v>
      </c>
      <c r="C27" s="109">
        <v>43497</v>
      </c>
      <c r="D27" s="110">
        <v>9.4</v>
      </c>
      <c r="E27" s="115" t="e">
        <v>#N/A</v>
      </c>
      <c r="F27" s="121">
        <f t="shared" ref="F27:F36" si="1">AVERAGEIF($B$26:$B$97,B27,$G$26:$G$97)</f>
        <v>12.683333333333335</v>
      </c>
      <c r="G27" s="114">
        <v>9.4</v>
      </c>
      <c r="H27" s="113"/>
      <c r="I27" s="110">
        <v>2.7986399999999998</v>
      </c>
      <c r="J27" s="115" t="e">
        <v>#N/A</v>
      </c>
      <c r="K27" s="121">
        <f t="shared" ref="K27:K36" si="2">AVERAGEIF($B$26:$B$97,B27,$L$26:$L$97)</f>
        <v>2.667686666666667</v>
      </c>
      <c r="L27" s="114">
        <v>2.7986399999999998</v>
      </c>
      <c r="M27" s="113"/>
    </row>
    <row r="28" spans="1:13" x14ac:dyDescent="0.35">
      <c r="B28" s="107">
        <f t="shared" si="0"/>
        <v>2019</v>
      </c>
      <c r="C28" s="109">
        <v>43525</v>
      </c>
      <c r="D28" s="110">
        <v>9.42</v>
      </c>
      <c r="E28" s="115" t="e">
        <v>#N/A</v>
      </c>
      <c r="F28" s="121">
        <f t="shared" si="1"/>
        <v>12.683333333333335</v>
      </c>
      <c r="G28" s="114">
        <v>9.42</v>
      </c>
      <c r="H28" s="113"/>
      <c r="I28" s="110">
        <v>3.0659200000000002</v>
      </c>
      <c r="J28" s="115" t="e">
        <v>#N/A</v>
      </c>
      <c r="K28" s="121">
        <f t="shared" si="2"/>
        <v>2.667686666666667</v>
      </c>
      <c r="L28" s="114">
        <v>3.0659200000000002</v>
      </c>
      <c r="M28" s="113"/>
    </row>
    <row r="29" spans="1:13" x14ac:dyDescent="0.35">
      <c r="B29" s="107">
        <f t="shared" si="0"/>
        <v>2019</v>
      </c>
      <c r="C29" s="109">
        <v>43556</v>
      </c>
      <c r="D29" s="110">
        <v>10.85</v>
      </c>
      <c r="E29" s="115" t="e">
        <v>#N/A</v>
      </c>
      <c r="F29" s="121">
        <f t="shared" si="1"/>
        <v>12.683333333333335</v>
      </c>
      <c r="G29" s="114">
        <v>10.85</v>
      </c>
      <c r="H29" s="113"/>
      <c r="I29" s="110">
        <v>2.7528800000000002</v>
      </c>
      <c r="J29" s="115" t="e">
        <v>#N/A</v>
      </c>
      <c r="K29" s="114">
        <f t="shared" si="2"/>
        <v>2.667686666666667</v>
      </c>
      <c r="L29" s="114">
        <v>2.7528800000000002</v>
      </c>
      <c r="M29" s="113"/>
    </row>
    <row r="30" spans="1:13" x14ac:dyDescent="0.35">
      <c r="B30" s="107">
        <f t="shared" si="0"/>
        <v>2019</v>
      </c>
      <c r="C30" s="109">
        <v>43586</v>
      </c>
      <c r="D30" s="110">
        <v>12.76</v>
      </c>
      <c r="E30" s="115" t="e">
        <v>#N/A</v>
      </c>
      <c r="F30" s="121">
        <f t="shared" si="1"/>
        <v>12.683333333333335</v>
      </c>
      <c r="G30" s="114">
        <v>12.76</v>
      </c>
      <c r="H30" s="113"/>
      <c r="I30" s="110">
        <v>2.7435200000000002</v>
      </c>
      <c r="J30" s="115" t="e">
        <v>#N/A</v>
      </c>
      <c r="K30" s="114">
        <f t="shared" si="2"/>
        <v>2.667686666666667</v>
      </c>
      <c r="L30" s="114">
        <v>2.7435200000000002</v>
      </c>
      <c r="M30" s="113"/>
    </row>
    <row r="31" spans="1:13" x14ac:dyDescent="0.35">
      <c r="B31" s="107">
        <f t="shared" si="0"/>
        <v>2019</v>
      </c>
      <c r="C31" s="109">
        <v>43617</v>
      </c>
      <c r="D31" s="110">
        <v>15.55</v>
      </c>
      <c r="E31" s="115" t="e">
        <v>#N/A</v>
      </c>
      <c r="F31" s="121">
        <f t="shared" si="1"/>
        <v>12.683333333333335</v>
      </c>
      <c r="G31" s="114">
        <v>15.55</v>
      </c>
      <c r="H31" s="113"/>
      <c r="I31" s="110">
        <v>2.4949599999999998</v>
      </c>
      <c r="J31" s="115" t="e">
        <v>#N/A</v>
      </c>
      <c r="K31" s="114">
        <f t="shared" si="2"/>
        <v>2.667686666666667</v>
      </c>
      <c r="L31" s="114">
        <v>2.4949599999999998</v>
      </c>
      <c r="M31" s="113"/>
    </row>
    <row r="32" spans="1:13" x14ac:dyDescent="0.35">
      <c r="B32" s="107">
        <f t="shared" si="0"/>
        <v>2019</v>
      </c>
      <c r="C32" s="109">
        <v>43647</v>
      </c>
      <c r="D32" s="110">
        <v>17.739999999999998</v>
      </c>
      <c r="E32" s="115" t="e">
        <v>#N/A</v>
      </c>
      <c r="F32" s="121">
        <f t="shared" si="1"/>
        <v>12.683333333333335</v>
      </c>
      <c r="G32" s="114">
        <v>17.739999999999998</v>
      </c>
      <c r="H32" s="113"/>
      <c r="I32" s="110">
        <v>2.4606400000000002</v>
      </c>
      <c r="J32" s="115" t="e">
        <v>#N/A</v>
      </c>
      <c r="K32" s="114">
        <f t="shared" si="2"/>
        <v>2.667686666666667</v>
      </c>
      <c r="L32" s="114">
        <v>2.4606400000000002</v>
      </c>
      <c r="M32" s="113"/>
    </row>
    <row r="33" spans="2:13" x14ac:dyDescent="0.35">
      <c r="B33" s="107">
        <f t="shared" si="0"/>
        <v>2019</v>
      </c>
      <c r="C33" s="109">
        <v>43678</v>
      </c>
      <c r="D33" s="110">
        <v>18.38</v>
      </c>
      <c r="E33" s="115" t="e">
        <v>#N/A</v>
      </c>
      <c r="F33" s="121">
        <f t="shared" si="1"/>
        <v>12.683333333333335</v>
      </c>
      <c r="G33" s="114">
        <v>18.38</v>
      </c>
      <c r="H33" s="113"/>
      <c r="I33" s="110">
        <v>2.3098399999999999</v>
      </c>
      <c r="J33" s="115" t="e">
        <v>#N/A</v>
      </c>
      <c r="K33" s="114">
        <f t="shared" si="2"/>
        <v>2.667686666666667</v>
      </c>
      <c r="L33" s="114">
        <v>2.3098399999999999</v>
      </c>
      <c r="M33" s="113"/>
    </row>
    <row r="34" spans="2:13" x14ac:dyDescent="0.35">
      <c r="B34" s="107">
        <f t="shared" si="0"/>
        <v>2019</v>
      </c>
      <c r="C34" s="109">
        <v>43709</v>
      </c>
      <c r="D34" s="110">
        <v>17.61</v>
      </c>
      <c r="E34" s="115" t="e">
        <v>#N/A</v>
      </c>
      <c r="F34" s="121">
        <f t="shared" si="1"/>
        <v>12.683333333333335</v>
      </c>
      <c r="G34" s="114">
        <v>17.61</v>
      </c>
      <c r="H34" s="113"/>
      <c r="I34" s="110">
        <v>2.6613600000000002</v>
      </c>
      <c r="J34" s="115" t="e">
        <v>#N/A</v>
      </c>
      <c r="K34" s="114">
        <f t="shared" si="2"/>
        <v>2.667686666666667</v>
      </c>
      <c r="L34" s="114">
        <v>2.6613600000000002</v>
      </c>
      <c r="M34" s="113"/>
    </row>
    <row r="35" spans="2:13" x14ac:dyDescent="0.35">
      <c r="B35" s="107">
        <f t="shared" si="0"/>
        <v>2019</v>
      </c>
      <c r="C35" s="109">
        <v>43739</v>
      </c>
      <c r="D35" s="110">
        <v>12.5</v>
      </c>
      <c r="E35" s="115" t="e">
        <v>#N/A</v>
      </c>
      <c r="F35" s="121">
        <f t="shared" si="1"/>
        <v>12.683333333333335</v>
      </c>
      <c r="G35" s="114">
        <v>12.5</v>
      </c>
      <c r="H35" s="113"/>
      <c r="I35" s="110">
        <v>2.4242400000000002</v>
      </c>
      <c r="J35" s="115" t="e">
        <v>#N/A</v>
      </c>
      <c r="K35" s="114">
        <f t="shared" si="2"/>
        <v>2.667686666666667</v>
      </c>
      <c r="L35" s="114">
        <v>2.4242400000000002</v>
      </c>
      <c r="M35" s="113"/>
    </row>
    <row r="36" spans="2:13" x14ac:dyDescent="0.35">
      <c r="B36" s="107">
        <f t="shared" si="0"/>
        <v>2019</v>
      </c>
      <c r="C36" s="109">
        <v>43770</v>
      </c>
      <c r="D36" s="110">
        <v>9.33</v>
      </c>
      <c r="E36" s="115" t="e">
        <v>#N/A</v>
      </c>
      <c r="F36" s="121">
        <f t="shared" si="1"/>
        <v>12.683333333333335</v>
      </c>
      <c r="G36" s="114">
        <v>9.33</v>
      </c>
      <c r="H36" s="113"/>
      <c r="I36" s="110">
        <v>2.7591199999999998</v>
      </c>
      <c r="J36" s="115" t="e">
        <v>#N/A</v>
      </c>
      <c r="K36" s="121">
        <f t="shared" si="2"/>
        <v>2.667686666666667</v>
      </c>
      <c r="L36" s="114">
        <v>2.7591199999999998</v>
      </c>
      <c r="M36" s="113"/>
    </row>
    <row r="37" spans="2:13" x14ac:dyDescent="0.35">
      <c r="B37" s="107">
        <f t="shared" si="0"/>
        <v>2019</v>
      </c>
      <c r="C37" s="109">
        <v>43800</v>
      </c>
      <c r="D37" s="110">
        <v>9.3000000000000007</v>
      </c>
      <c r="E37" s="115" t="e">
        <v>#N/A</v>
      </c>
      <c r="F37" s="114"/>
      <c r="G37" s="114">
        <v>9.3000000000000007</v>
      </c>
      <c r="H37" s="113"/>
      <c r="I37" s="110">
        <v>2.30776</v>
      </c>
      <c r="J37" s="115" t="e">
        <v>#N/A</v>
      </c>
      <c r="K37" s="114"/>
      <c r="L37" s="114">
        <v>2.30776</v>
      </c>
      <c r="M37" s="113"/>
    </row>
    <row r="38" spans="2:13" x14ac:dyDescent="0.35">
      <c r="B38" s="107">
        <f t="shared" si="0"/>
        <v>2020</v>
      </c>
      <c r="C38" s="109">
        <v>43831</v>
      </c>
      <c r="D38" s="110">
        <v>9.51</v>
      </c>
      <c r="E38" s="115" t="e">
        <v>#N/A</v>
      </c>
      <c r="F38" s="114"/>
      <c r="G38" s="114">
        <v>9.51</v>
      </c>
      <c r="H38" s="113"/>
      <c r="I38" s="110">
        <v>2.0987800000000001</v>
      </c>
      <c r="J38" s="115" t="e">
        <v>#N/A</v>
      </c>
      <c r="K38" s="114"/>
      <c r="L38" s="114">
        <v>2.0987800000000001</v>
      </c>
      <c r="M38" s="113"/>
    </row>
    <row r="39" spans="2:13" x14ac:dyDescent="0.35">
      <c r="B39" s="107">
        <f t="shared" si="0"/>
        <v>2020</v>
      </c>
      <c r="C39" s="109">
        <v>43862</v>
      </c>
      <c r="D39" s="110">
        <v>9.1199999999999992</v>
      </c>
      <c r="E39" s="115" t="e">
        <v>#N/A</v>
      </c>
      <c r="F39" s="121">
        <f>AVERAGEIF($B$26:$B$97,B39,$G$26:$G$97)</f>
        <v>12.701666666666668</v>
      </c>
      <c r="G39" s="114">
        <v>9.1199999999999992</v>
      </c>
      <c r="H39" s="113"/>
      <c r="I39" s="110">
        <v>1.9844900000000001</v>
      </c>
      <c r="J39" s="115" t="e">
        <v>#N/A</v>
      </c>
      <c r="K39" s="121">
        <f>AVERAGEIF($B$26:$B$97,B39,$L$26:$L$97)</f>
        <v>2.1141918333333334</v>
      </c>
      <c r="L39" s="114">
        <v>1.9844900000000001</v>
      </c>
      <c r="M39" s="113"/>
    </row>
    <row r="40" spans="2:13" x14ac:dyDescent="0.35">
      <c r="B40" s="107">
        <f t="shared" si="0"/>
        <v>2020</v>
      </c>
      <c r="C40" s="109">
        <v>43891</v>
      </c>
      <c r="D40" s="110">
        <v>9.85</v>
      </c>
      <c r="E40" s="115" t="e">
        <v>#N/A</v>
      </c>
      <c r="F40" s="114">
        <f t="shared" ref="F40:F48" si="3">AVERAGEIF($B$26:$B$97,B40,$G$26:$G$97)</f>
        <v>12.701666666666668</v>
      </c>
      <c r="G40" s="114">
        <v>9.85</v>
      </c>
      <c r="H40" s="113"/>
      <c r="I40" s="110">
        <v>1.85981</v>
      </c>
      <c r="J40" s="115" t="e">
        <v>#N/A</v>
      </c>
      <c r="K40" s="114">
        <f t="shared" ref="K40:K48" si="4">AVERAGEIF($B$26:$B$97,B40,$L$26:$L$97)</f>
        <v>2.1141918333333334</v>
      </c>
      <c r="L40" s="114">
        <v>1.85981</v>
      </c>
      <c r="M40" s="113"/>
    </row>
    <row r="41" spans="2:13" x14ac:dyDescent="0.35">
      <c r="B41" s="107">
        <f t="shared" si="0"/>
        <v>2020</v>
      </c>
      <c r="C41" s="109">
        <v>43922</v>
      </c>
      <c r="D41" s="110">
        <v>10.66</v>
      </c>
      <c r="E41" s="115" t="e">
        <v>#N/A</v>
      </c>
      <c r="F41" s="114">
        <f t="shared" si="3"/>
        <v>12.701666666666668</v>
      </c>
      <c r="G41" s="114">
        <v>10.66</v>
      </c>
      <c r="H41" s="113"/>
      <c r="I41" s="110">
        <v>1.80786</v>
      </c>
      <c r="J41" s="115" t="e">
        <v>#N/A</v>
      </c>
      <c r="K41" s="114">
        <f t="shared" si="4"/>
        <v>2.1141918333333334</v>
      </c>
      <c r="L41" s="114">
        <v>1.80786</v>
      </c>
      <c r="M41" s="113"/>
    </row>
    <row r="42" spans="2:13" x14ac:dyDescent="0.35">
      <c r="B42" s="107">
        <f t="shared" si="0"/>
        <v>2020</v>
      </c>
      <c r="C42" s="109">
        <v>43952</v>
      </c>
      <c r="D42" s="110">
        <v>11.85</v>
      </c>
      <c r="E42" s="115" t="e">
        <v>#N/A</v>
      </c>
      <c r="F42" s="114">
        <f t="shared" si="3"/>
        <v>12.701666666666668</v>
      </c>
      <c r="G42" s="114">
        <v>11.85</v>
      </c>
      <c r="H42" s="113"/>
      <c r="I42" s="110">
        <v>1.8161719999999999</v>
      </c>
      <c r="J42" s="115" t="e">
        <v>#N/A</v>
      </c>
      <c r="K42" s="114">
        <f t="shared" si="4"/>
        <v>2.1141918333333334</v>
      </c>
      <c r="L42" s="114">
        <v>1.8161719999999999</v>
      </c>
      <c r="M42" s="113"/>
    </row>
    <row r="43" spans="2:13" x14ac:dyDescent="0.35">
      <c r="B43" s="107">
        <f t="shared" si="0"/>
        <v>2020</v>
      </c>
      <c r="C43" s="109">
        <v>43983</v>
      </c>
      <c r="D43" s="110">
        <v>15.37</v>
      </c>
      <c r="E43" s="115" t="e">
        <v>#N/A</v>
      </c>
      <c r="F43" s="114">
        <f t="shared" si="3"/>
        <v>12.701666666666668</v>
      </c>
      <c r="G43" s="114">
        <v>15.37</v>
      </c>
      <c r="H43" s="113"/>
      <c r="I43" s="110">
        <v>1.694609</v>
      </c>
      <c r="J43" s="115" t="e">
        <v>#N/A</v>
      </c>
      <c r="K43" s="114">
        <f t="shared" si="4"/>
        <v>2.1141918333333334</v>
      </c>
      <c r="L43" s="114">
        <v>1.694609</v>
      </c>
      <c r="M43" s="113"/>
    </row>
    <row r="44" spans="2:13" x14ac:dyDescent="0.35">
      <c r="B44" s="107">
        <f t="shared" si="0"/>
        <v>2020</v>
      </c>
      <c r="C44" s="109">
        <v>44013</v>
      </c>
      <c r="D44" s="110">
        <v>17.57</v>
      </c>
      <c r="E44" s="115" t="e">
        <v>#N/A</v>
      </c>
      <c r="F44" s="114">
        <f t="shared" si="3"/>
        <v>12.701666666666668</v>
      </c>
      <c r="G44" s="114">
        <v>17.57</v>
      </c>
      <c r="H44" s="113"/>
      <c r="I44" s="110">
        <v>1.8359129999999999</v>
      </c>
      <c r="J44" s="115" t="e">
        <v>#N/A</v>
      </c>
      <c r="K44" s="114">
        <f t="shared" si="4"/>
        <v>2.1141918333333334</v>
      </c>
      <c r="L44" s="114">
        <v>1.8359129999999999</v>
      </c>
      <c r="M44" s="113"/>
    </row>
    <row r="45" spans="2:13" x14ac:dyDescent="0.35">
      <c r="B45" s="107">
        <f t="shared" si="0"/>
        <v>2020</v>
      </c>
      <c r="C45" s="109">
        <v>44044</v>
      </c>
      <c r="D45" s="110">
        <v>18.41</v>
      </c>
      <c r="E45" s="115" t="e">
        <v>#N/A</v>
      </c>
      <c r="F45" s="114">
        <f t="shared" si="3"/>
        <v>12.701666666666668</v>
      </c>
      <c r="G45" s="114">
        <v>18.41</v>
      </c>
      <c r="H45" s="113"/>
      <c r="I45" s="110">
        <v>2.3896999999999999</v>
      </c>
      <c r="J45" s="115" t="e">
        <v>#N/A</v>
      </c>
      <c r="K45" s="114">
        <f t="shared" si="4"/>
        <v>2.1141918333333334</v>
      </c>
      <c r="L45" s="114">
        <v>2.3896999999999999</v>
      </c>
      <c r="M45" s="113"/>
    </row>
    <row r="46" spans="2:13" x14ac:dyDescent="0.35">
      <c r="B46" s="107">
        <f t="shared" si="0"/>
        <v>2020</v>
      </c>
      <c r="C46" s="109">
        <v>44075</v>
      </c>
      <c r="D46" s="110">
        <v>16.989999999999998</v>
      </c>
      <c r="E46" s="115" t="e">
        <v>#N/A</v>
      </c>
      <c r="F46" s="114">
        <f t="shared" si="3"/>
        <v>12.701666666666668</v>
      </c>
      <c r="G46" s="114">
        <v>16.989999999999998</v>
      </c>
      <c r="H46" s="113"/>
      <c r="I46" s="110">
        <v>1.996958</v>
      </c>
      <c r="J46" s="115" t="e">
        <v>#N/A</v>
      </c>
      <c r="K46" s="114">
        <f t="shared" si="4"/>
        <v>2.1141918333333334</v>
      </c>
      <c r="L46" s="114">
        <v>1.996958</v>
      </c>
      <c r="M46" s="113"/>
    </row>
    <row r="47" spans="2:13" x14ac:dyDescent="0.35">
      <c r="B47" s="107">
        <f t="shared" si="0"/>
        <v>2020</v>
      </c>
      <c r="C47" s="109">
        <v>44105</v>
      </c>
      <c r="D47" s="110">
        <v>12.35</v>
      </c>
      <c r="E47" s="115" t="e">
        <v>#N/A</v>
      </c>
      <c r="F47" s="114">
        <f t="shared" si="3"/>
        <v>12.701666666666668</v>
      </c>
      <c r="G47" s="114">
        <v>12.35</v>
      </c>
      <c r="H47" s="113"/>
      <c r="I47" s="110">
        <v>2.4832100000000001</v>
      </c>
      <c r="J47" s="115" t="e">
        <v>#N/A</v>
      </c>
      <c r="K47" s="114">
        <f t="shared" si="4"/>
        <v>2.1141918333333334</v>
      </c>
      <c r="L47" s="114">
        <v>2.4832100000000001</v>
      </c>
      <c r="M47" s="113"/>
    </row>
    <row r="48" spans="2:13" x14ac:dyDescent="0.35">
      <c r="B48" s="107">
        <f t="shared" si="0"/>
        <v>2020</v>
      </c>
      <c r="C48" s="109">
        <v>44136</v>
      </c>
      <c r="D48" s="110">
        <v>10.99</v>
      </c>
      <c r="E48" s="115" t="e">
        <v>#N/A</v>
      </c>
      <c r="F48" s="121">
        <f t="shared" si="3"/>
        <v>12.701666666666668</v>
      </c>
      <c r="G48" s="114">
        <v>10.99</v>
      </c>
      <c r="H48" s="113"/>
      <c r="I48" s="110">
        <v>2.7117900000000001</v>
      </c>
      <c r="J48" s="115" t="e">
        <v>#N/A</v>
      </c>
      <c r="K48" s="121">
        <f t="shared" si="4"/>
        <v>2.1141918333333334</v>
      </c>
      <c r="L48" s="114">
        <v>2.7117900000000001</v>
      </c>
      <c r="M48" s="113"/>
    </row>
    <row r="49" spans="2:13" x14ac:dyDescent="0.35">
      <c r="B49" s="107">
        <f t="shared" si="0"/>
        <v>2020</v>
      </c>
      <c r="C49" s="109">
        <v>44166</v>
      </c>
      <c r="D49" s="110">
        <v>9.75</v>
      </c>
      <c r="E49" s="115" t="e">
        <v>#N/A</v>
      </c>
      <c r="F49" s="114"/>
      <c r="G49" s="114">
        <v>9.75</v>
      </c>
      <c r="H49" s="113"/>
      <c r="I49" s="110">
        <v>2.6910099999999999</v>
      </c>
      <c r="J49" s="115" t="e">
        <v>#N/A</v>
      </c>
      <c r="K49" s="114"/>
      <c r="L49" s="114">
        <v>2.6910099999999999</v>
      </c>
      <c r="M49" s="113"/>
    </row>
    <row r="50" spans="2:13" x14ac:dyDescent="0.35">
      <c r="B50" s="107">
        <f t="shared" si="0"/>
        <v>2021</v>
      </c>
      <c r="C50" s="109">
        <v>44197</v>
      </c>
      <c r="D50" s="110">
        <v>9.6300000000000008</v>
      </c>
      <c r="E50" s="115" t="e">
        <v>#N/A</v>
      </c>
      <c r="F50" s="114"/>
      <c r="G50" s="114">
        <v>9.6300000000000008</v>
      </c>
      <c r="H50" s="113"/>
      <c r="I50" s="110">
        <v>2.81569</v>
      </c>
      <c r="J50" s="115" t="e">
        <v>#N/A</v>
      </c>
      <c r="K50" s="114"/>
      <c r="L50" s="114">
        <v>2.81569</v>
      </c>
      <c r="M50" s="113"/>
    </row>
    <row r="51" spans="2:13" x14ac:dyDescent="0.35">
      <c r="B51" s="107">
        <f t="shared" si="0"/>
        <v>2021</v>
      </c>
      <c r="C51" s="109">
        <v>44228</v>
      </c>
      <c r="D51" s="110">
        <v>9.2899999999999991</v>
      </c>
      <c r="E51" s="115" t="e">
        <v>#N/A</v>
      </c>
      <c r="F51" s="121">
        <f>AVERAGEIF($B$26:$B$97,B51,$G$26:$G$97)</f>
        <v>14.816666666666668</v>
      </c>
      <c r="G51" s="114">
        <v>9.2899999999999991</v>
      </c>
      <c r="H51" s="113"/>
      <c r="I51" s="110">
        <v>5.5586500000000001</v>
      </c>
      <c r="J51" s="115" t="e">
        <v>#N/A</v>
      </c>
      <c r="K51" s="121">
        <f>AVERAGEIF($B$26:$B$97,B51,$L$26:$L$97)</f>
        <v>4.0610180833333329</v>
      </c>
      <c r="L51" s="114">
        <v>5.5586500000000001</v>
      </c>
      <c r="M51" s="113"/>
    </row>
    <row r="52" spans="2:13" x14ac:dyDescent="0.35">
      <c r="B52" s="107">
        <f t="shared" si="0"/>
        <v>2021</v>
      </c>
      <c r="C52" s="109">
        <v>44256</v>
      </c>
      <c r="D52" s="110">
        <v>10.48</v>
      </c>
      <c r="E52" s="115" t="e">
        <v>#N/A</v>
      </c>
      <c r="F52" s="114">
        <f t="shared" ref="F52:F60" si="5">AVERAGEIF($B$26:$B$97,B52,$G$26:$G$97)</f>
        <v>14.816666666666668</v>
      </c>
      <c r="G52" s="114">
        <v>10.48</v>
      </c>
      <c r="H52" s="113"/>
      <c r="I52" s="110">
        <v>2.7221799999999998</v>
      </c>
      <c r="J52" s="115" t="e">
        <v>#N/A</v>
      </c>
      <c r="K52" s="114">
        <f t="shared" ref="K52:K60" si="6">AVERAGEIF($B$26:$B$97,B52,$L$26:$L$97)</f>
        <v>4.0610180833333329</v>
      </c>
      <c r="L52" s="114">
        <v>2.7221799999999998</v>
      </c>
      <c r="M52" s="113"/>
    </row>
    <row r="53" spans="2:13" x14ac:dyDescent="0.35">
      <c r="B53" s="107">
        <f t="shared" si="0"/>
        <v>2021</v>
      </c>
      <c r="C53" s="109">
        <v>44287</v>
      </c>
      <c r="D53" s="110">
        <v>12.21</v>
      </c>
      <c r="E53" s="115" t="e">
        <v>#N/A</v>
      </c>
      <c r="F53" s="114">
        <f t="shared" si="5"/>
        <v>14.816666666666668</v>
      </c>
      <c r="G53" s="114">
        <v>12.21</v>
      </c>
      <c r="H53" s="113"/>
      <c r="I53" s="110">
        <v>2.7668569999999999</v>
      </c>
      <c r="J53" s="115" t="e">
        <v>#N/A</v>
      </c>
      <c r="K53" s="114">
        <f t="shared" si="6"/>
        <v>4.0610180833333329</v>
      </c>
      <c r="L53" s="114">
        <v>2.7668569999999999</v>
      </c>
      <c r="M53" s="113"/>
    </row>
    <row r="54" spans="2:13" x14ac:dyDescent="0.35">
      <c r="B54" s="107">
        <f t="shared" si="0"/>
        <v>2021</v>
      </c>
      <c r="C54" s="109">
        <v>44317</v>
      </c>
      <c r="D54" s="110">
        <v>14.08</v>
      </c>
      <c r="E54" s="115" t="e">
        <v>#N/A</v>
      </c>
      <c r="F54" s="114">
        <f t="shared" si="5"/>
        <v>14.816666666666668</v>
      </c>
      <c r="G54" s="114">
        <v>14.08</v>
      </c>
      <c r="H54" s="113"/>
      <c r="I54" s="110">
        <v>3.0234899999999998</v>
      </c>
      <c r="J54" s="115" t="e">
        <v>#N/A</v>
      </c>
      <c r="K54" s="114">
        <f t="shared" si="6"/>
        <v>4.0610180833333329</v>
      </c>
      <c r="L54" s="114">
        <v>3.0234899999999998</v>
      </c>
      <c r="M54" s="113"/>
    </row>
    <row r="55" spans="2:13" x14ac:dyDescent="0.35">
      <c r="B55" s="107">
        <f t="shared" si="0"/>
        <v>2021</v>
      </c>
      <c r="C55" s="109">
        <v>44348</v>
      </c>
      <c r="D55" s="110">
        <v>17.64</v>
      </c>
      <c r="E55" s="115" t="e">
        <v>#N/A</v>
      </c>
      <c r="F55" s="114">
        <f t="shared" si="5"/>
        <v>14.816666666666668</v>
      </c>
      <c r="G55" s="114">
        <v>17.64</v>
      </c>
      <c r="H55" s="113"/>
      <c r="I55" s="110">
        <v>3.38714</v>
      </c>
      <c r="J55" s="115" t="e">
        <v>#N/A</v>
      </c>
      <c r="K55" s="114">
        <f t="shared" si="6"/>
        <v>4.0610180833333329</v>
      </c>
      <c r="L55" s="114">
        <v>3.38714</v>
      </c>
      <c r="M55" s="113"/>
    </row>
    <row r="56" spans="2:13" x14ac:dyDescent="0.35">
      <c r="B56" s="107">
        <f t="shared" si="0"/>
        <v>2021</v>
      </c>
      <c r="C56" s="109">
        <v>44378</v>
      </c>
      <c r="D56" s="110">
        <v>19.829999999999998</v>
      </c>
      <c r="E56" s="115" t="e">
        <v>#N/A</v>
      </c>
      <c r="F56" s="114">
        <f t="shared" si="5"/>
        <v>14.816666666666668</v>
      </c>
      <c r="G56" s="114">
        <v>19.829999999999998</v>
      </c>
      <c r="H56" s="113"/>
      <c r="I56" s="110">
        <v>3.98976</v>
      </c>
      <c r="J56" s="115" t="e">
        <v>#N/A</v>
      </c>
      <c r="K56" s="114">
        <f t="shared" si="6"/>
        <v>4.0610180833333329</v>
      </c>
      <c r="L56" s="114">
        <v>3.98976</v>
      </c>
      <c r="M56" s="113"/>
    </row>
    <row r="57" spans="2:13" x14ac:dyDescent="0.35">
      <c r="B57" s="107">
        <f t="shared" si="0"/>
        <v>2021</v>
      </c>
      <c r="C57" s="109">
        <v>44409</v>
      </c>
      <c r="D57" s="110">
        <v>20.88</v>
      </c>
      <c r="E57" s="115" t="e">
        <v>#N/A</v>
      </c>
      <c r="F57" s="114">
        <f t="shared" si="5"/>
        <v>14.816666666666668</v>
      </c>
      <c r="G57" s="114">
        <v>20.88</v>
      </c>
      <c r="H57" s="113"/>
      <c r="I57" s="110">
        <v>4.2287299999999997</v>
      </c>
      <c r="J57" s="115" t="e">
        <v>#N/A</v>
      </c>
      <c r="K57" s="114">
        <f t="shared" si="6"/>
        <v>4.0610180833333329</v>
      </c>
      <c r="L57" s="114">
        <v>4.2287299999999997</v>
      </c>
      <c r="M57" s="113"/>
    </row>
    <row r="58" spans="2:13" x14ac:dyDescent="0.35">
      <c r="B58" s="107">
        <f t="shared" si="0"/>
        <v>2021</v>
      </c>
      <c r="C58" s="109">
        <v>44440</v>
      </c>
      <c r="D58" s="110">
        <v>20.149999999999999</v>
      </c>
      <c r="E58" s="115" t="e">
        <v>#N/A</v>
      </c>
      <c r="F58" s="114">
        <f t="shared" si="5"/>
        <v>14.816666666666668</v>
      </c>
      <c r="G58" s="114">
        <v>20.149999999999999</v>
      </c>
      <c r="H58" s="113"/>
      <c r="I58" s="110">
        <v>5.3612399999999996</v>
      </c>
      <c r="J58" s="115" t="e">
        <v>#N/A</v>
      </c>
      <c r="K58" s="114">
        <f t="shared" si="6"/>
        <v>4.0610180833333329</v>
      </c>
      <c r="L58" s="114">
        <v>5.3612399999999996</v>
      </c>
      <c r="M58" s="113"/>
    </row>
    <row r="59" spans="2:13" x14ac:dyDescent="0.35">
      <c r="B59" s="107">
        <f t="shared" si="0"/>
        <v>2021</v>
      </c>
      <c r="C59" s="109">
        <v>44470</v>
      </c>
      <c r="D59" s="110">
        <v>17.41</v>
      </c>
      <c r="E59" s="115" t="e">
        <v>#N/A</v>
      </c>
      <c r="F59" s="114">
        <f t="shared" si="5"/>
        <v>14.816666666666668</v>
      </c>
      <c r="G59" s="114">
        <v>17.41</v>
      </c>
      <c r="H59" s="113"/>
      <c r="I59" s="110">
        <v>5.7248900000000003</v>
      </c>
      <c r="J59" s="115" t="e">
        <v>#N/A</v>
      </c>
      <c r="K59" s="114">
        <f t="shared" si="6"/>
        <v>4.0610180833333329</v>
      </c>
      <c r="L59" s="114">
        <v>5.7248900000000003</v>
      </c>
      <c r="M59" s="113"/>
    </row>
    <row r="60" spans="2:13" x14ac:dyDescent="0.35">
      <c r="B60" s="107">
        <f t="shared" si="0"/>
        <v>2021</v>
      </c>
      <c r="C60" s="109">
        <v>44501</v>
      </c>
      <c r="D60" s="110">
        <v>13.12</v>
      </c>
      <c r="E60" s="115" t="e">
        <v>#N/A</v>
      </c>
      <c r="F60" s="121">
        <f t="shared" si="5"/>
        <v>14.816666666666668</v>
      </c>
      <c r="G60" s="114">
        <v>13.12</v>
      </c>
      <c r="H60" s="113"/>
      <c r="I60" s="110">
        <v>5.24695</v>
      </c>
      <c r="J60" s="115" t="e">
        <v>#N/A</v>
      </c>
      <c r="K60" s="121">
        <f t="shared" si="6"/>
        <v>4.0610180833333329</v>
      </c>
      <c r="L60" s="114">
        <v>5.24695</v>
      </c>
      <c r="M60" s="113"/>
    </row>
    <row r="61" spans="2:13" x14ac:dyDescent="0.35">
      <c r="B61" s="107">
        <f t="shared" si="0"/>
        <v>2021</v>
      </c>
      <c r="C61" s="109">
        <v>44531</v>
      </c>
      <c r="D61" s="110">
        <v>13.08</v>
      </c>
      <c r="E61" s="115" t="e">
        <v>#N/A</v>
      </c>
      <c r="F61" s="114"/>
      <c r="G61" s="114">
        <v>13.08</v>
      </c>
      <c r="H61" s="113"/>
      <c r="I61" s="110">
        <v>3.9066399999999999</v>
      </c>
      <c r="J61" s="115" t="e">
        <v>#N/A</v>
      </c>
      <c r="K61" s="114"/>
      <c r="L61" s="114">
        <v>3.9066399999999999</v>
      </c>
      <c r="M61" s="113"/>
    </row>
    <row r="62" spans="2:13" x14ac:dyDescent="0.35">
      <c r="B62" s="107">
        <f t="shared" si="0"/>
        <v>2022</v>
      </c>
      <c r="C62" s="109">
        <v>44562</v>
      </c>
      <c r="D62" s="110">
        <v>12.02</v>
      </c>
      <c r="E62" s="115" t="e">
        <v>#N/A</v>
      </c>
      <c r="F62" s="114"/>
      <c r="G62" s="114">
        <v>12.02</v>
      </c>
      <c r="H62" s="113"/>
      <c r="I62" s="110">
        <v>4.5508199999999999</v>
      </c>
      <c r="J62" s="115" t="e">
        <v>#N/A</v>
      </c>
      <c r="K62" s="114"/>
      <c r="L62" s="114">
        <v>4.5508199999999999</v>
      </c>
      <c r="M62" s="113"/>
    </row>
    <row r="63" spans="2:13" x14ac:dyDescent="0.35">
      <c r="B63" s="107">
        <f t="shared" si="0"/>
        <v>2022</v>
      </c>
      <c r="C63" s="109">
        <v>44593</v>
      </c>
      <c r="D63" s="110">
        <v>12.18</v>
      </c>
      <c r="E63" s="115" t="e">
        <v>#N/A</v>
      </c>
      <c r="F63" s="114">
        <f t="shared" ref="F63:F72" si="7">AVERAGEIF($B$26:$B$97,B63,$G$26:$G$97)</f>
        <v>17.96916666666667</v>
      </c>
      <c r="G63" s="114">
        <v>12.18</v>
      </c>
      <c r="H63" s="113"/>
      <c r="I63" s="110">
        <v>4.8729100000000001</v>
      </c>
      <c r="J63" s="115" t="e">
        <v>#N/A</v>
      </c>
      <c r="K63" s="121">
        <f>AVERAGEIF($B$26:$B$97,B63,$L$26:$L$97)</f>
        <v>6.6672629999999993</v>
      </c>
      <c r="L63" s="114">
        <v>4.8729100000000001</v>
      </c>
      <c r="M63" s="113"/>
    </row>
    <row r="64" spans="2:13" x14ac:dyDescent="0.35">
      <c r="B64" s="107">
        <f t="shared" si="0"/>
        <v>2022</v>
      </c>
      <c r="C64" s="109">
        <v>44621</v>
      </c>
      <c r="D64" s="110">
        <v>12.98</v>
      </c>
      <c r="E64" s="115" t="e">
        <v>#N/A</v>
      </c>
      <c r="F64" s="114">
        <f t="shared" si="7"/>
        <v>17.96916666666667</v>
      </c>
      <c r="G64" s="114">
        <v>12.98</v>
      </c>
      <c r="H64" s="113"/>
      <c r="I64" s="110">
        <v>5.0911</v>
      </c>
      <c r="J64" s="115" t="e">
        <v>#N/A</v>
      </c>
      <c r="K64" s="114">
        <f t="shared" ref="K64:K72" si="8">AVERAGEIF($B$26:$B$97,B64,$L$26:$L$97)</f>
        <v>6.6672629999999993</v>
      </c>
      <c r="L64" s="114">
        <v>5.0911</v>
      </c>
      <c r="M64" s="113"/>
    </row>
    <row r="65" spans="2:13" x14ac:dyDescent="0.35">
      <c r="B65" s="107">
        <f t="shared" si="0"/>
        <v>2022</v>
      </c>
      <c r="C65" s="109">
        <v>44652</v>
      </c>
      <c r="D65" s="110">
        <v>14.01</v>
      </c>
      <c r="E65" s="115" t="e">
        <v>#N/A</v>
      </c>
      <c r="F65" s="122">
        <f t="shared" si="7"/>
        <v>17.96916666666667</v>
      </c>
      <c r="G65" s="114">
        <v>14.01</v>
      </c>
      <c r="H65" s="113"/>
      <c r="I65" s="110">
        <v>6.84701</v>
      </c>
      <c r="J65" s="115" t="e">
        <v>#N/A</v>
      </c>
      <c r="K65" s="114">
        <f t="shared" si="8"/>
        <v>6.6672629999999993</v>
      </c>
      <c r="L65" s="114">
        <v>6.84701</v>
      </c>
      <c r="M65" s="113"/>
    </row>
    <row r="66" spans="2:13" x14ac:dyDescent="0.35">
      <c r="B66" s="107">
        <f t="shared" si="0"/>
        <v>2022</v>
      </c>
      <c r="C66" s="109">
        <v>44682</v>
      </c>
      <c r="D66" s="110">
        <v>17.760000000000002</v>
      </c>
      <c r="E66" s="115" t="e">
        <v>#N/A</v>
      </c>
      <c r="F66" s="122">
        <f t="shared" si="7"/>
        <v>17.96916666666667</v>
      </c>
      <c r="G66" s="114">
        <v>17.760000000000002</v>
      </c>
      <c r="H66" s="113"/>
      <c r="I66" s="110">
        <v>8.4574599999999993</v>
      </c>
      <c r="J66" s="115" t="e">
        <v>#N/A</v>
      </c>
      <c r="K66" s="114">
        <f t="shared" si="8"/>
        <v>6.6672629999999993</v>
      </c>
      <c r="L66" s="114">
        <v>8.4574599999999993</v>
      </c>
      <c r="M66" s="113"/>
    </row>
    <row r="67" spans="2:13" x14ac:dyDescent="0.35">
      <c r="B67" s="107">
        <f t="shared" si="0"/>
        <v>2022</v>
      </c>
      <c r="C67" s="109">
        <v>44713</v>
      </c>
      <c r="D67" s="110">
        <v>22.69</v>
      </c>
      <c r="E67" s="115" t="e">
        <v>#N/A</v>
      </c>
      <c r="F67" s="122">
        <f t="shared" si="7"/>
        <v>17.96916666666667</v>
      </c>
      <c r="G67" s="114">
        <v>22.69</v>
      </c>
      <c r="H67" s="113"/>
      <c r="I67" s="110">
        <v>8.0002999999999993</v>
      </c>
      <c r="J67" s="115" t="e">
        <v>#N/A</v>
      </c>
      <c r="K67" s="114">
        <f t="shared" si="8"/>
        <v>6.6672629999999993</v>
      </c>
      <c r="L67" s="114">
        <v>8.0002999999999993</v>
      </c>
      <c r="M67" s="113"/>
    </row>
    <row r="68" spans="2:13" x14ac:dyDescent="0.35">
      <c r="B68" s="107">
        <f t="shared" si="0"/>
        <v>2022</v>
      </c>
      <c r="C68" s="109">
        <v>44743</v>
      </c>
      <c r="D68" s="110">
        <v>24.73</v>
      </c>
      <c r="E68" s="115" t="e">
        <v>#N/A</v>
      </c>
      <c r="F68" s="122">
        <f t="shared" si="7"/>
        <v>17.96916666666667</v>
      </c>
      <c r="G68" s="114">
        <v>24.73</v>
      </c>
      <c r="H68" s="113"/>
      <c r="I68" s="110">
        <v>7.5680759999999996</v>
      </c>
      <c r="J68" s="115" t="e">
        <v>#N/A</v>
      </c>
      <c r="K68" s="114">
        <f t="shared" si="8"/>
        <v>6.6672629999999993</v>
      </c>
      <c r="L68" s="114">
        <v>7.5680759999999996</v>
      </c>
      <c r="M68" s="113"/>
    </row>
    <row r="69" spans="2:13" x14ac:dyDescent="0.35">
      <c r="B69" s="107">
        <f t="shared" si="0"/>
        <v>2022</v>
      </c>
      <c r="C69" s="109">
        <v>44774</v>
      </c>
      <c r="D69" s="110">
        <v>25.52</v>
      </c>
      <c r="E69" s="115" t="e">
        <v>#N/A</v>
      </c>
      <c r="F69" s="122">
        <f t="shared" si="7"/>
        <v>17.96916666666667</v>
      </c>
      <c r="G69" s="114">
        <v>25.52</v>
      </c>
      <c r="H69" s="113"/>
      <c r="I69" s="110">
        <v>9.1432000000000002</v>
      </c>
      <c r="J69" s="115" t="e">
        <v>#N/A</v>
      </c>
      <c r="K69" s="114">
        <f t="shared" si="8"/>
        <v>6.6672629999999993</v>
      </c>
      <c r="L69" s="114">
        <v>9.1432000000000002</v>
      </c>
      <c r="M69" s="113"/>
    </row>
    <row r="70" spans="2:13" x14ac:dyDescent="0.35">
      <c r="B70" s="107">
        <f t="shared" si="0"/>
        <v>2022</v>
      </c>
      <c r="C70" s="109">
        <v>44805</v>
      </c>
      <c r="D70" s="110">
        <v>24.65</v>
      </c>
      <c r="E70" s="115" t="e">
        <v>#N/A</v>
      </c>
      <c r="F70" s="122">
        <f t="shared" si="7"/>
        <v>17.96916666666667</v>
      </c>
      <c r="G70" s="114">
        <v>24.65</v>
      </c>
      <c r="H70" s="113"/>
      <c r="I70" s="110">
        <v>8.1873199999999997</v>
      </c>
      <c r="J70" s="115" t="e">
        <v>#N/A</v>
      </c>
      <c r="K70" s="114">
        <f t="shared" si="8"/>
        <v>6.6672629999999993</v>
      </c>
      <c r="L70" s="114">
        <v>8.1873199999999997</v>
      </c>
      <c r="M70" s="113"/>
    </row>
    <row r="71" spans="2:13" x14ac:dyDescent="0.35">
      <c r="B71" s="107">
        <f t="shared" si="0"/>
        <v>2022</v>
      </c>
      <c r="C71" s="109">
        <v>44835</v>
      </c>
      <c r="D71" s="110">
        <v>18.72</v>
      </c>
      <c r="E71" s="115" t="e">
        <v>#N/A</v>
      </c>
      <c r="F71" s="122">
        <f t="shared" si="7"/>
        <v>17.96916666666667</v>
      </c>
      <c r="G71" s="114">
        <v>18.72</v>
      </c>
      <c r="H71" s="113"/>
      <c r="I71" s="110">
        <v>5.8807400000000003</v>
      </c>
      <c r="J71" s="115" t="e">
        <v>#N/A</v>
      </c>
      <c r="K71" s="114">
        <f t="shared" si="8"/>
        <v>6.6672629999999993</v>
      </c>
      <c r="L71" s="114">
        <v>5.8807400000000003</v>
      </c>
      <c r="M71" s="113"/>
    </row>
    <row r="72" spans="2:13" x14ac:dyDescent="0.35">
      <c r="B72" s="107">
        <f t="shared" si="0"/>
        <v>2022</v>
      </c>
      <c r="C72" s="109">
        <v>44866</v>
      </c>
      <c r="D72" s="110">
        <v>15.63</v>
      </c>
      <c r="E72" s="115" t="e">
        <v>#N/A</v>
      </c>
      <c r="F72" s="114">
        <f t="shared" si="7"/>
        <v>17.96916666666667</v>
      </c>
      <c r="G72" s="114">
        <v>15.63</v>
      </c>
      <c r="H72" s="113"/>
      <c r="I72" s="110">
        <v>5.6625500000000004</v>
      </c>
      <c r="J72" s="115" t="e">
        <v>#N/A</v>
      </c>
      <c r="K72" s="121">
        <f t="shared" si="8"/>
        <v>6.6672629999999993</v>
      </c>
      <c r="L72" s="114">
        <v>5.6625500000000004</v>
      </c>
      <c r="M72" s="113"/>
    </row>
    <row r="73" spans="2:13" x14ac:dyDescent="0.35">
      <c r="B73" s="107">
        <f t="shared" si="0"/>
        <v>2022</v>
      </c>
      <c r="C73" s="109">
        <v>44896</v>
      </c>
      <c r="D73" s="110">
        <v>14.74</v>
      </c>
      <c r="E73" s="115" t="e">
        <v>#N/A</v>
      </c>
      <c r="F73" s="114"/>
      <c r="G73" s="114">
        <v>14.74</v>
      </c>
      <c r="H73" s="113"/>
      <c r="I73" s="110">
        <v>5.7456699999999996</v>
      </c>
      <c r="J73" s="115" t="e">
        <v>#N/A</v>
      </c>
      <c r="K73" s="114"/>
      <c r="L73" s="114">
        <v>5.7456699999999996</v>
      </c>
      <c r="M73" s="113"/>
    </row>
    <row r="74" spans="2:13" x14ac:dyDescent="0.35">
      <c r="B74" s="107">
        <f t="shared" ref="B74:B97" si="9">YEAR(C74)</f>
        <v>2023</v>
      </c>
      <c r="C74" s="109">
        <v>44927</v>
      </c>
      <c r="D74" s="110">
        <v>15.28</v>
      </c>
      <c r="E74" s="115" t="e">
        <v>#N/A</v>
      </c>
      <c r="F74" s="114"/>
      <c r="G74" s="114">
        <v>15.28</v>
      </c>
      <c r="H74" s="113"/>
      <c r="I74" s="110">
        <v>3.3975300000000002</v>
      </c>
      <c r="J74" s="115" t="e">
        <v>#N/A</v>
      </c>
      <c r="K74" s="114"/>
      <c r="L74" s="114">
        <v>3.3975300000000002</v>
      </c>
      <c r="M74" s="113"/>
    </row>
    <row r="75" spans="2:13" x14ac:dyDescent="0.35">
      <c r="B75" s="107">
        <f t="shared" si="9"/>
        <v>2023</v>
      </c>
      <c r="C75" s="109">
        <v>44958</v>
      </c>
      <c r="D75" s="110">
        <v>15</v>
      </c>
      <c r="E75" s="115" t="e">
        <v>#N/A</v>
      </c>
      <c r="F75" s="114">
        <f>AVERAGEIF($B$26:$B$97,B75,$G$26:$G$97)</f>
        <v>16.198017499999999</v>
      </c>
      <c r="G75" s="114">
        <v>15</v>
      </c>
      <c r="H75" s="113"/>
      <c r="I75" s="110">
        <v>2.47282</v>
      </c>
      <c r="J75" s="115" t="e">
        <v>#N/A</v>
      </c>
      <c r="K75" s="121">
        <f>AVERAGEIF($B$26:$B$97,B75,$L$26:$L$97)</f>
        <v>2.6798874166666669</v>
      </c>
      <c r="L75" s="114">
        <v>2.47282</v>
      </c>
      <c r="M75" s="113"/>
    </row>
    <row r="76" spans="2:13" x14ac:dyDescent="0.35">
      <c r="B76" s="107">
        <f t="shared" si="9"/>
        <v>2023</v>
      </c>
      <c r="C76" s="109">
        <v>44986</v>
      </c>
      <c r="D76" s="110">
        <v>13.76</v>
      </c>
      <c r="E76" s="115" t="e">
        <v>#N/A</v>
      </c>
      <c r="F76" s="114">
        <f t="shared" ref="F76:F84" si="10">AVERAGEIF($B$26:$B$97,B76,$G$26:$G$97)</f>
        <v>16.198017499999999</v>
      </c>
      <c r="G76" s="114">
        <v>13.76</v>
      </c>
      <c r="H76" s="113"/>
      <c r="I76" s="110">
        <v>2.4000900000000001</v>
      </c>
      <c r="J76" s="115" t="e">
        <v>#N/A</v>
      </c>
      <c r="K76" s="114">
        <f t="shared" ref="K76:K84" si="11">AVERAGEIF($B$26:$B$97,B76,$L$26:$L$97)</f>
        <v>2.6798874166666669</v>
      </c>
      <c r="L76" s="114">
        <v>2.4000900000000001</v>
      </c>
      <c r="M76" s="113"/>
    </row>
    <row r="77" spans="2:13" x14ac:dyDescent="0.35">
      <c r="B77" s="107">
        <f t="shared" si="9"/>
        <v>2023</v>
      </c>
      <c r="C77" s="109">
        <v>45017</v>
      </c>
      <c r="D77" s="110">
        <v>14.45</v>
      </c>
      <c r="E77" s="115" t="e">
        <v>#N/A</v>
      </c>
      <c r="F77" s="114">
        <f t="shared" si="10"/>
        <v>16.198017499999999</v>
      </c>
      <c r="G77" s="114">
        <v>14.45</v>
      </c>
      <c r="H77" s="113"/>
      <c r="I77" s="110">
        <v>2.24424</v>
      </c>
      <c r="J77" s="115" t="e">
        <v>#N/A</v>
      </c>
      <c r="K77" s="114">
        <f t="shared" si="11"/>
        <v>2.6798874166666669</v>
      </c>
      <c r="L77" s="114">
        <v>2.24424</v>
      </c>
      <c r="M77" s="113"/>
    </row>
    <row r="78" spans="2:13" x14ac:dyDescent="0.35">
      <c r="B78" s="107">
        <f t="shared" si="9"/>
        <v>2023</v>
      </c>
      <c r="C78" s="109">
        <v>45047</v>
      </c>
      <c r="D78" s="110">
        <v>16.71</v>
      </c>
      <c r="E78" s="115" t="e">
        <v>#N/A</v>
      </c>
      <c r="F78" s="114">
        <f t="shared" si="10"/>
        <v>16.198017499999999</v>
      </c>
      <c r="G78" s="114">
        <v>16.71</v>
      </c>
      <c r="H78" s="113"/>
      <c r="I78" s="110">
        <v>2.2338499999999999</v>
      </c>
      <c r="J78" s="115" t="e">
        <v>#N/A</v>
      </c>
      <c r="K78" s="114">
        <f t="shared" si="11"/>
        <v>2.6798874166666669</v>
      </c>
      <c r="L78" s="114">
        <v>2.2338499999999999</v>
      </c>
      <c r="M78" s="113"/>
    </row>
    <row r="79" spans="2:13" x14ac:dyDescent="0.35">
      <c r="B79" s="107">
        <f t="shared" si="9"/>
        <v>2023</v>
      </c>
      <c r="C79" s="109">
        <v>45078</v>
      </c>
      <c r="D79" s="110">
        <v>20.16</v>
      </c>
      <c r="E79" s="115" t="e">
        <v>#N/A</v>
      </c>
      <c r="F79" s="114">
        <f t="shared" si="10"/>
        <v>16.198017499999999</v>
      </c>
      <c r="G79" s="114">
        <v>20.16</v>
      </c>
      <c r="H79" s="113"/>
      <c r="I79" s="110">
        <v>2.2650199999999998</v>
      </c>
      <c r="J79" s="115" t="e">
        <v>#N/A</v>
      </c>
      <c r="K79" s="114">
        <f t="shared" si="11"/>
        <v>2.6798874166666669</v>
      </c>
      <c r="L79" s="114">
        <v>2.2650199999999998</v>
      </c>
      <c r="M79" s="113"/>
    </row>
    <row r="80" spans="2:13" x14ac:dyDescent="0.35">
      <c r="B80" s="107">
        <f t="shared" si="9"/>
        <v>2023</v>
      </c>
      <c r="C80" s="109">
        <v>45108</v>
      </c>
      <c r="D80" s="110">
        <v>20.828499999999998</v>
      </c>
      <c r="E80" s="115" t="e">
        <v>#N/A</v>
      </c>
      <c r="F80" s="114">
        <f t="shared" si="10"/>
        <v>16.198017499999999</v>
      </c>
      <c r="G80" s="114">
        <v>20.828499999999998</v>
      </c>
      <c r="H80" s="113"/>
      <c r="I80" s="110">
        <v>2.6494499999999999</v>
      </c>
      <c r="J80" s="115" t="e">
        <v>#N/A</v>
      </c>
      <c r="K80" s="114">
        <f t="shared" si="11"/>
        <v>2.6798874166666669</v>
      </c>
      <c r="L80" s="114">
        <v>2.6494499999999999</v>
      </c>
      <c r="M80" s="113"/>
    </row>
    <row r="81" spans="2:13" x14ac:dyDescent="0.35">
      <c r="B81" s="107">
        <f t="shared" si="9"/>
        <v>2023</v>
      </c>
      <c r="C81" s="109">
        <v>45139</v>
      </c>
      <c r="D81" s="110">
        <v>20.93496</v>
      </c>
      <c r="E81" s="115">
        <v>20.93496</v>
      </c>
      <c r="F81" s="114">
        <f t="shared" si="10"/>
        <v>16.198017499999999</v>
      </c>
      <c r="G81" s="114">
        <v>20.93496</v>
      </c>
      <c r="H81" s="113"/>
      <c r="I81" s="110">
        <v>2.6806199999999998</v>
      </c>
      <c r="J81" s="115">
        <v>2.6806199999999998</v>
      </c>
      <c r="K81" s="114">
        <f t="shared" si="11"/>
        <v>2.6798874166666669</v>
      </c>
      <c r="L81" s="114">
        <v>2.6806199999999998</v>
      </c>
      <c r="M81" s="113"/>
    </row>
    <row r="82" spans="2:13" x14ac:dyDescent="0.35">
      <c r="B82" s="107">
        <f t="shared" si="9"/>
        <v>2023</v>
      </c>
      <c r="C82" s="109">
        <v>45170</v>
      </c>
      <c r="D82" s="110" t="e">
        <v>#N/A</v>
      </c>
      <c r="E82" s="115">
        <v>19.372869999999999</v>
      </c>
      <c r="F82" s="114">
        <f t="shared" si="10"/>
        <v>16.198017499999999</v>
      </c>
      <c r="G82" s="114">
        <v>19.372869999999999</v>
      </c>
      <c r="H82" s="113"/>
      <c r="I82" s="110" t="e">
        <v>#N/A</v>
      </c>
      <c r="J82" s="115">
        <v>2.6144210000000001</v>
      </c>
      <c r="K82" s="114">
        <f t="shared" si="11"/>
        <v>2.6798874166666669</v>
      </c>
      <c r="L82" s="114">
        <v>2.6144210000000001</v>
      </c>
      <c r="M82" s="113"/>
    </row>
    <row r="83" spans="2:13" x14ac:dyDescent="0.35">
      <c r="B83" s="107">
        <f t="shared" si="9"/>
        <v>2023</v>
      </c>
      <c r="C83" s="109">
        <v>45200</v>
      </c>
      <c r="D83" s="110" t="e">
        <v>#N/A</v>
      </c>
      <c r="E83" s="115">
        <v>14.551869999999999</v>
      </c>
      <c r="F83" s="114">
        <f t="shared" si="10"/>
        <v>16.198017499999999</v>
      </c>
      <c r="G83" s="114">
        <v>14.551869999999999</v>
      </c>
      <c r="H83" s="113"/>
      <c r="I83" s="110" t="e">
        <v>#N/A</v>
      </c>
      <c r="J83" s="115">
        <v>2.6817299999999999</v>
      </c>
      <c r="K83" s="114">
        <f t="shared" si="11"/>
        <v>2.6798874166666669</v>
      </c>
      <c r="L83" s="114">
        <v>2.6817299999999999</v>
      </c>
      <c r="M83" s="113"/>
    </row>
    <row r="84" spans="2:13" x14ac:dyDescent="0.35">
      <c r="B84" s="107">
        <f t="shared" si="9"/>
        <v>2023</v>
      </c>
      <c r="C84" s="109">
        <v>45231</v>
      </c>
      <c r="D84" s="110" t="e">
        <v>#N/A</v>
      </c>
      <c r="E84" s="115">
        <v>11.985609999999999</v>
      </c>
      <c r="F84" s="114">
        <f t="shared" si="10"/>
        <v>16.198017499999999</v>
      </c>
      <c r="G84" s="114">
        <v>11.985609999999999</v>
      </c>
      <c r="H84" s="113"/>
      <c r="I84" s="110" t="e">
        <v>#N/A</v>
      </c>
      <c r="J84" s="115">
        <v>3.0246550000000001</v>
      </c>
      <c r="K84" s="121">
        <f t="shared" si="11"/>
        <v>2.6798874166666669</v>
      </c>
      <c r="L84" s="114">
        <v>3.0246550000000001</v>
      </c>
      <c r="M84" s="113"/>
    </row>
    <row r="85" spans="2:13" x14ac:dyDescent="0.35">
      <c r="B85" s="107">
        <f t="shared" si="9"/>
        <v>2023</v>
      </c>
      <c r="C85" s="109">
        <v>45261</v>
      </c>
      <c r="D85" s="110" t="e">
        <v>#N/A</v>
      </c>
      <c r="E85" s="115">
        <v>11.3424</v>
      </c>
      <c r="F85" s="114"/>
      <c r="G85" s="114">
        <v>11.3424</v>
      </c>
      <c r="H85" s="113"/>
      <c r="I85" s="110" t="e">
        <v>#N/A</v>
      </c>
      <c r="J85" s="115">
        <v>3.4942229999999999</v>
      </c>
      <c r="K85" s="114"/>
      <c r="L85" s="114">
        <v>3.4942229999999999</v>
      </c>
      <c r="M85" s="113"/>
    </row>
    <row r="86" spans="2:13" x14ac:dyDescent="0.35">
      <c r="B86" s="107">
        <f t="shared" si="9"/>
        <v>2024</v>
      </c>
      <c r="C86" s="109">
        <v>45292</v>
      </c>
      <c r="D86" s="110" t="e">
        <v>#N/A</v>
      </c>
      <c r="E86" s="115">
        <v>11.16808</v>
      </c>
      <c r="F86" s="114"/>
      <c r="G86" s="114">
        <v>11.16808</v>
      </c>
      <c r="H86" s="113"/>
      <c r="I86" s="110" t="e">
        <v>#N/A</v>
      </c>
      <c r="J86" s="115">
        <v>3.586786</v>
      </c>
      <c r="K86" s="114"/>
      <c r="L86" s="114">
        <v>3.586786</v>
      </c>
      <c r="M86" s="113"/>
    </row>
    <row r="87" spans="2:13" x14ac:dyDescent="0.35">
      <c r="B87" s="107">
        <f t="shared" si="9"/>
        <v>2024</v>
      </c>
      <c r="C87" s="109">
        <v>45323</v>
      </c>
      <c r="D87" s="110" t="e">
        <v>#N/A</v>
      </c>
      <c r="E87" s="115">
        <v>10.960369999999999</v>
      </c>
      <c r="F87" s="121">
        <f>AVERAGEIF($B$26:$B$97,B87,$G$26:$G$97)</f>
        <v>14.720118333333332</v>
      </c>
      <c r="G87" s="114">
        <v>10.960369999999999</v>
      </c>
      <c r="H87" s="113"/>
      <c r="I87" s="110" t="e">
        <v>#N/A</v>
      </c>
      <c r="J87" s="115">
        <v>3.4641929999999999</v>
      </c>
      <c r="K87" s="121">
        <f>AVERAGEIF($B$26:$B$97,B87,$L$26:$L$97)</f>
        <v>3.3681839999999998</v>
      </c>
      <c r="L87" s="114">
        <v>3.4641929999999999</v>
      </c>
      <c r="M87" s="113"/>
    </row>
    <row r="88" spans="2:13" x14ac:dyDescent="0.35">
      <c r="B88" s="107">
        <f t="shared" si="9"/>
        <v>2024</v>
      </c>
      <c r="C88" s="109">
        <v>45352</v>
      </c>
      <c r="D88" s="110" t="e">
        <v>#N/A</v>
      </c>
      <c r="E88" s="115">
        <v>11.457649999999999</v>
      </c>
      <c r="F88" s="114">
        <f t="shared" ref="F88:F96" si="12">AVERAGEIF($B$26:$B$97,B88,$G$26:$G$97)</f>
        <v>14.720118333333332</v>
      </c>
      <c r="G88" s="114">
        <v>11.457649999999999</v>
      </c>
      <c r="H88" s="113"/>
      <c r="I88" s="110" t="e">
        <v>#N/A</v>
      </c>
      <c r="J88" s="115">
        <v>3.2888410000000001</v>
      </c>
      <c r="K88" s="114">
        <f t="shared" ref="K88:K96" si="13">AVERAGEIF($B$26:$B$97,B88,$L$26:$L$97)</f>
        <v>3.3681839999999998</v>
      </c>
      <c r="L88" s="114">
        <v>3.2888410000000001</v>
      </c>
      <c r="M88" s="113"/>
    </row>
    <row r="89" spans="2:13" x14ac:dyDescent="0.35">
      <c r="B89" s="107">
        <f t="shared" si="9"/>
        <v>2024</v>
      </c>
      <c r="C89" s="109">
        <v>45383</v>
      </c>
      <c r="D89" s="110" t="e">
        <v>#N/A</v>
      </c>
      <c r="E89" s="115">
        <v>12.08394</v>
      </c>
      <c r="F89" s="114">
        <f t="shared" si="12"/>
        <v>14.720118333333332</v>
      </c>
      <c r="G89" s="114">
        <v>12.08394</v>
      </c>
      <c r="H89" s="113"/>
      <c r="I89" s="110" t="e">
        <v>#N/A</v>
      </c>
      <c r="J89" s="115">
        <v>3.0247609999999998</v>
      </c>
      <c r="K89" s="114">
        <f t="shared" si="13"/>
        <v>3.3681839999999998</v>
      </c>
      <c r="L89" s="114">
        <v>3.0247609999999998</v>
      </c>
      <c r="M89" s="113"/>
    </row>
    <row r="90" spans="2:13" x14ac:dyDescent="0.35">
      <c r="B90" s="107">
        <f t="shared" si="9"/>
        <v>2024</v>
      </c>
      <c r="C90" s="109">
        <v>45413</v>
      </c>
      <c r="D90" s="110" t="e">
        <v>#N/A</v>
      </c>
      <c r="E90" s="115">
        <v>14.343780000000001</v>
      </c>
      <c r="F90" s="114">
        <f t="shared" si="12"/>
        <v>14.720118333333332</v>
      </c>
      <c r="G90" s="114">
        <v>14.343780000000001</v>
      </c>
      <c r="H90" s="113"/>
      <c r="I90" s="110" t="e">
        <v>#N/A</v>
      </c>
      <c r="J90" s="115">
        <v>2.991358</v>
      </c>
      <c r="K90" s="114">
        <f t="shared" si="13"/>
        <v>3.3681839999999998</v>
      </c>
      <c r="L90" s="114">
        <v>2.991358</v>
      </c>
      <c r="M90" s="113"/>
    </row>
    <row r="91" spans="2:13" x14ac:dyDescent="0.35">
      <c r="B91" s="107">
        <f t="shared" si="9"/>
        <v>2024</v>
      </c>
      <c r="C91" s="109">
        <v>45444</v>
      </c>
      <c r="D91" s="110" t="e">
        <v>#N/A</v>
      </c>
      <c r="E91" s="115">
        <v>17.754919999999998</v>
      </c>
      <c r="F91" s="114">
        <f t="shared" si="12"/>
        <v>14.720118333333332</v>
      </c>
      <c r="G91" s="114">
        <v>17.754919999999998</v>
      </c>
      <c r="H91" s="113"/>
      <c r="I91" s="110" t="e">
        <v>#N/A</v>
      </c>
      <c r="J91" s="115">
        <v>3.0870009999999999</v>
      </c>
      <c r="K91" s="114">
        <f t="shared" si="13"/>
        <v>3.3681839999999998</v>
      </c>
      <c r="L91" s="114">
        <v>3.0870009999999999</v>
      </c>
      <c r="M91" s="113"/>
    </row>
    <row r="92" spans="2:13" x14ac:dyDescent="0.35">
      <c r="B92" s="107">
        <f t="shared" si="9"/>
        <v>2024</v>
      </c>
      <c r="C92" s="109">
        <v>45474</v>
      </c>
      <c r="D92" s="110" t="e">
        <v>#N/A</v>
      </c>
      <c r="E92" s="115">
        <v>19.86476</v>
      </c>
      <c r="F92" s="114">
        <f t="shared" si="12"/>
        <v>14.720118333333332</v>
      </c>
      <c r="G92" s="114">
        <v>19.86476</v>
      </c>
      <c r="H92" s="113"/>
      <c r="I92" s="110" t="e">
        <v>#N/A</v>
      </c>
      <c r="J92" s="115">
        <v>3.3126720000000001</v>
      </c>
      <c r="K92" s="114">
        <f t="shared" si="13"/>
        <v>3.3681839999999998</v>
      </c>
      <c r="L92" s="114">
        <v>3.3126720000000001</v>
      </c>
      <c r="M92" s="113"/>
    </row>
    <row r="93" spans="2:13" x14ac:dyDescent="0.35">
      <c r="B93" s="107">
        <f t="shared" si="9"/>
        <v>2024</v>
      </c>
      <c r="C93" s="109">
        <v>45505</v>
      </c>
      <c r="D93" s="110" t="e">
        <v>#N/A</v>
      </c>
      <c r="E93" s="115">
        <v>20.603010000000001</v>
      </c>
      <c r="F93" s="114">
        <f t="shared" si="12"/>
        <v>14.720118333333332</v>
      </c>
      <c r="G93" s="114">
        <v>20.603010000000001</v>
      </c>
      <c r="H93" s="113"/>
      <c r="I93" s="110" t="e">
        <v>#N/A</v>
      </c>
      <c r="J93" s="115">
        <v>3.396239</v>
      </c>
      <c r="K93" s="114">
        <f t="shared" si="13"/>
        <v>3.3681839999999998</v>
      </c>
      <c r="L93" s="114">
        <v>3.396239</v>
      </c>
      <c r="M93" s="113"/>
    </row>
    <row r="94" spans="2:13" x14ac:dyDescent="0.35">
      <c r="B94" s="107">
        <f t="shared" si="9"/>
        <v>2024</v>
      </c>
      <c r="C94" s="109">
        <v>45536</v>
      </c>
      <c r="D94" s="110" t="e">
        <v>#N/A</v>
      </c>
      <c r="E94" s="115">
        <v>19.549219999999998</v>
      </c>
      <c r="F94" s="114">
        <f t="shared" si="12"/>
        <v>14.720118333333332</v>
      </c>
      <c r="G94" s="114">
        <v>19.549219999999998</v>
      </c>
      <c r="H94" s="113"/>
      <c r="I94" s="110" t="e">
        <v>#N/A</v>
      </c>
      <c r="J94" s="115">
        <v>3.489131</v>
      </c>
      <c r="K94" s="114">
        <f t="shared" si="13"/>
        <v>3.3681839999999998</v>
      </c>
      <c r="L94" s="114">
        <v>3.489131</v>
      </c>
      <c r="M94" s="113"/>
    </row>
    <row r="95" spans="2:13" x14ac:dyDescent="0.35">
      <c r="B95" s="107">
        <f t="shared" si="9"/>
        <v>2024</v>
      </c>
      <c r="C95" s="109">
        <v>45566</v>
      </c>
      <c r="D95" s="110" t="e">
        <v>#N/A</v>
      </c>
      <c r="E95" s="115">
        <v>14.90131</v>
      </c>
      <c r="F95" s="114">
        <f t="shared" si="12"/>
        <v>14.720118333333332</v>
      </c>
      <c r="G95" s="114">
        <v>14.90131</v>
      </c>
      <c r="H95" s="113"/>
      <c r="I95" s="110" t="e">
        <v>#N/A</v>
      </c>
      <c r="J95" s="115">
        <v>3.4930119999999998</v>
      </c>
      <c r="K95" s="114">
        <f t="shared" si="13"/>
        <v>3.3681839999999998</v>
      </c>
      <c r="L95" s="114">
        <v>3.4930119999999998</v>
      </c>
      <c r="M95" s="113"/>
    </row>
    <row r="96" spans="2:13" x14ac:dyDescent="0.35">
      <c r="B96" s="107">
        <f t="shared" si="9"/>
        <v>2024</v>
      </c>
      <c r="C96" s="109">
        <v>45597</v>
      </c>
      <c r="D96" s="110" t="e">
        <v>#N/A</v>
      </c>
      <c r="E96" s="115">
        <v>12.332470000000001</v>
      </c>
      <c r="F96" s="121">
        <f t="shared" si="12"/>
        <v>14.720118333333332</v>
      </c>
      <c r="G96" s="114">
        <v>12.332470000000001</v>
      </c>
      <c r="H96" s="113"/>
      <c r="I96" s="110" t="e">
        <v>#N/A</v>
      </c>
      <c r="J96" s="115">
        <v>3.5595150000000002</v>
      </c>
      <c r="K96" s="121">
        <f t="shared" si="13"/>
        <v>3.3681839999999998</v>
      </c>
      <c r="L96" s="114">
        <v>3.5595150000000002</v>
      </c>
      <c r="M96" s="113"/>
    </row>
    <row r="97" spans="2:13" x14ac:dyDescent="0.35">
      <c r="B97" s="107">
        <f t="shared" si="9"/>
        <v>2024</v>
      </c>
      <c r="C97" s="109">
        <v>45627</v>
      </c>
      <c r="D97" s="110" t="e">
        <v>#N/A</v>
      </c>
      <c r="E97" s="115">
        <v>11.62191</v>
      </c>
      <c r="F97" s="114"/>
      <c r="G97" s="114">
        <v>11.62191</v>
      </c>
      <c r="H97" s="113"/>
      <c r="I97" s="110" t="e">
        <v>#N/A</v>
      </c>
      <c r="J97" s="115">
        <v>3.7246990000000002</v>
      </c>
      <c r="K97" s="114"/>
      <c r="L97" s="114">
        <v>3.7246990000000002</v>
      </c>
      <c r="M97" s="113"/>
    </row>
    <row r="98" spans="2:13" x14ac:dyDescent="0.35">
      <c r="G98" s="114"/>
    </row>
    <row r="109" spans="2:13" x14ac:dyDescent="0.35">
      <c r="G109" s="114"/>
    </row>
    <row r="110" spans="2:13" x14ac:dyDescent="0.35">
      <c r="G110" s="114"/>
    </row>
    <row r="111" spans="2:13" x14ac:dyDescent="0.35">
      <c r="B111" s="23"/>
      <c r="G111" s="114"/>
    </row>
    <row r="112" spans="2:13" x14ac:dyDescent="0.35">
      <c r="B112" s="23" t="s">
        <v>679</v>
      </c>
      <c r="G112" s="114"/>
    </row>
    <row r="113" spans="7:7" x14ac:dyDescent="0.35">
      <c r="G113" s="114"/>
    </row>
    <row r="114" spans="7:7" x14ac:dyDescent="0.35">
      <c r="G114" s="114"/>
    </row>
    <row r="115" spans="7:7" x14ac:dyDescent="0.35">
      <c r="G115" s="114"/>
    </row>
    <row r="116" spans="7:7" x14ac:dyDescent="0.35">
      <c r="G116" s="114"/>
    </row>
    <row r="117" spans="7:7" x14ac:dyDescent="0.35">
      <c r="G117" s="114"/>
    </row>
    <row r="118" spans="7:7" x14ac:dyDescent="0.35">
      <c r="G118" s="114"/>
    </row>
    <row r="119" spans="7:7" x14ac:dyDescent="0.35">
      <c r="G119" s="114"/>
    </row>
    <row r="120" spans="7:7" x14ac:dyDescent="0.35">
      <c r="G120" s="114"/>
    </row>
    <row r="121" spans="7:7" x14ac:dyDescent="0.35">
      <c r="G121" s="114"/>
    </row>
    <row r="122" spans="7:7" x14ac:dyDescent="0.35">
      <c r="G122" s="114"/>
    </row>
    <row r="123" spans="7:7" x14ac:dyDescent="0.35">
      <c r="G123" s="114"/>
    </row>
    <row r="124" spans="7:7" x14ac:dyDescent="0.35">
      <c r="G124" s="114"/>
    </row>
    <row r="125" spans="7:7" x14ac:dyDescent="0.35">
      <c r="G125" s="114"/>
    </row>
    <row r="126" spans="7:7" x14ac:dyDescent="0.35">
      <c r="G126" s="114"/>
    </row>
    <row r="127" spans="7:7" x14ac:dyDescent="0.35">
      <c r="G127" s="114"/>
    </row>
    <row r="128" spans="7:7" x14ac:dyDescent="0.35">
      <c r="G128" s="114"/>
    </row>
    <row r="129" spans="7:7" x14ac:dyDescent="0.35">
      <c r="G129" s="114"/>
    </row>
    <row r="130" spans="7:7" x14ac:dyDescent="0.35">
      <c r="G130" s="114"/>
    </row>
    <row r="131" spans="7:7" x14ac:dyDescent="0.35">
      <c r="G131" s="114"/>
    </row>
  </sheetData>
  <mergeCells count="2">
    <mergeCell ref="D24:H24"/>
    <mergeCell ref="J24:M24"/>
  </mergeCells>
  <conditionalFormatting sqref="D26:E97">
    <cfRule type="expression" dxfId="8" priority="7" stopIfTrue="1">
      <formula>ISNA(D26)</formula>
    </cfRule>
  </conditionalFormatting>
  <conditionalFormatting sqref="I26:J97">
    <cfRule type="expression" dxfId="7" priority="1" stopIfTrue="1">
      <formula>ISNA(I26)</formula>
    </cfRule>
  </conditionalFormatting>
  <hyperlinks>
    <hyperlink ref="A3" location="Contents!A1" display="Return to Contents" xr:uid="{00000000-0004-0000-1800-000000000000}"/>
  </hyperlinks>
  <pageMargins left="0.7" right="0.7" top="0.75" bottom="0.75" header="0.3" footer="0.3"/>
  <pageSetup orientation="portrait" verticalDpi="599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>
    <pageSetUpPr fitToPage="1"/>
  </sheetPr>
  <dimension ref="A1:AE64"/>
  <sheetViews>
    <sheetView workbookViewId="0"/>
  </sheetViews>
  <sheetFormatPr defaultColWidth="9.1796875" defaultRowHeight="12.5" x14ac:dyDescent="0.25"/>
  <cols>
    <col min="1" max="10" width="9.1796875" style="76"/>
    <col min="11" max="11" width="10.453125" style="76" customWidth="1"/>
    <col min="12" max="16" width="9.1796875" style="76"/>
    <col min="17" max="17" width="27.54296875" style="76" customWidth="1"/>
    <col min="18" max="18" width="14.54296875" style="76" customWidth="1"/>
    <col min="19" max="16384" width="9.1796875" style="76"/>
  </cols>
  <sheetData>
    <row r="1" spans="1:31" x14ac:dyDescent="0.25">
      <c r="A1" s="76" t="s">
        <v>90</v>
      </c>
    </row>
    <row r="2" spans="1:31" ht="15.5" x14ac:dyDescent="0.35">
      <c r="A2" s="31" t="s">
        <v>644</v>
      </c>
      <c r="F2" s="99"/>
    </row>
    <row r="3" spans="1:31" x14ac:dyDescent="0.25">
      <c r="A3" s="16" t="s">
        <v>16</v>
      </c>
      <c r="F3" s="99"/>
    </row>
    <row r="4" spans="1:3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M4" s="77"/>
    </row>
    <row r="5" spans="1:31" ht="13" x14ac:dyDescent="0.3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Q5" s="142" t="s">
        <v>343</v>
      </c>
      <c r="R5" s="143"/>
    </row>
    <row r="6" spans="1:31" x14ac:dyDescent="0.25">
      <c r="A6" s="146"/>
      <c r="B6" s="146"/>
      <c r="C6" s="146"/>
      <c r="D6" s="146"/>
      <c r="E6" s="146"/>
      <c r="F6" s="146"/>
      <c r="G6" s="146"/>
      <c r="H6" s="146"/>
      <c r="I6" s="146"/>
      <c r="J6" s="146"/>
      <c r="K6" s="146"/>
      <c r="M6" s="77"/>
      <c r="Q6" s="271" t="s">
        <v>425</v>
      </c>
      <c r="R6" s="272" t="s">
        <v>331</v>
      </c>
      <c r="AE6"/>
    </row>
    <row r="7" spans="1:31" x14ac:dyDescent="0.25">
      <c r="A7" s="146"/>
      <c r="B7" s="146"/>
      <c r="C7" s="146"/>
      <c r="D7" s="146"/>
      <c r="E7" s="146"/>
      <c r="F7" s="146"/>
      <c r="G7" s="146"/>
      <c r="H7" s="146"/>
      <c r="I7" s="146"/>
      <c r="J7" s="146"/>
      <c r="K7" s="146"/>
      <c r="Q7" s="161" t="s">
        <v>428</v>
      </c>
      <c r="R7" s="273" t="s">
        <v>340</v>
      </c>
      <c r="U7"/>
    </row>
    <row r="8" spans="1:31" x14ac:dyDescent="0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Q8" s="161" t="s">
        <v>430</v>
      </c>
      <c r="R8" s="273" t="s">
        <v>333</v>
      </c>
    </row>
    <row r="9" spans="1:31" x14ac:dyDescent="0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Q9" s="161" t="s">
        <v>426</v>
      </c>
      <c r="R9" s="273" t="s">
        <v>256</v>
      </c>
    </row>
    <row r="10" spans="1:31" x14ac:dyDescent="0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Q10" s="161" t="s">
        <v>427</v>
      </c>
      <c r="R10" s="273" t="s">
        <v>341</v>
      </c>
    </row>
    <row r="11" spans="1:31" x14ac:dyDescent="0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Q11" s="194" t="s">
        <v>429</v>
      </c>
      <c r="R11" s="274" t="s">
        <v>332</v>
      </c>
    </row>
    <row r="12" spans="1:31" x14ac:dyDescent="0.25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</row>
    <row r="13" spans="1:31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</row>
    <row r="14" spans="1:31" x14ac:dyDescent="0.25">
      <c r="A14" s="146"/>
      <c r="B14" s="146"/>
      <c r="C14" s="146"/>
      <c r="D14" s="146"/>
      <c r="E14" s="146"/>
      <c r="F14" s="146"/>
      <c r="G14" s="146"/>
      <c r="H14" s="146"/>
      <c r="I14" s="146"/>
      <c r="J14" s="146"/>
      <c r="K14" s="146"/>
    </row>
    <row r="15" spans="1:31" x14ac:dyDescent="0.25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</row>
    <row r="16" spans="1:31" x14ac:dyDescent="0.25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</row>
    <row r="17" spans="1:14" x14ac:dyDescent="0.25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</row>
    <row r="18" spans="1:14" x14ac:dyDescent="0.25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</row>
    <row r="19" spans="1:14" x14ac:dyDescent="0.25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</row>
    <row r="20" spans="1:14" x14ac:dyDescent="0.25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</row>
    <row r="21" spans="1:14" x14ac:dyDescent="0.25">
      <c r="A21" s="146"/>
      <c r="B21" s="146"/>
      <c r="C21" s="146"/>
      <c r="D21" s="146"/>
      <c r="E21" s="146"/>
      <c r="F21" s="146"/>
      <c r="G21" s="146"/>
      <c r="H21" s="146"/>
      <c r="I21" s="146"/>
      <c r="J21" s="146"/>
      <c r="K21" s="146"/>
    </row>
    <row r="22" spans="1:14" x14ac:dyDescent="0.25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</row>
    <row r="23" spans="1:14" x14ac:dyDescent="0.25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</row>
    <row r="24" spans="1:14" x14ac:dyDescent="0.25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</row>
    <row r="25" spans="1:14" x14ac:dyDescent="0.25">
      <c r="A25" s="146"/>
      <c r="B25" s="146"/>
      <c r="C25" s="146"/>
      <c r="D25" s="146"/>
      <c r="E25" s="146"/>
      <c r="F25" s="146"/>
      <c r="G25" s="146"/>
      <c r="H25" s="146"/>
      <c r="I25" s="146"/>
      <c r="J25" s="146"/>
      <c r="K25" s="146"/>
    </row>
    <row r="26" spans="1:14" x14ac:dyDescent="0.25">
      <c r="B26" s="77"/>
      <c r="D26" s="77"/>
      <c r="E26" s="77"/>
      <c r="F26" s="159"/>
      <c r="H26" s="159"/>
      <c r="I26" s="159"/>
    </row>
    <row r="27" spans="1:14" x14ac:dyDescent="0.25">
      <c r="B27" s="77"/>
      <c r="D27" s="77"/>
      <c r="E27" s="159"/>
      <c r="F27" s="159"/>
      <c r="H27" s="159"/>
      <c r="I27" s="159"/>
    </row>
    <row r="28" spans="1:14" ht="23" x14ac:dyDescent="0.25">
      <c r="A28" s="372" t="s">
        <v>15</v>
      </c>
      <c r="B28" s="126"/>
      <c r="C28" s="129"/>
      <c r="D28" s="372" t="s">
        <v>72</v>
      </c>
      <c r="E28" s="373" t="s">
        <v>460</v>
      </c>
      <c r="F28" s="373" t="s">
        <v>478</v>
      </c>
      <c r="G28" s="374" t="s">
        <v>430</v>
      </c>
      <c r="H28" s="373" t="s">
        <v>461</v>
      </c>
      <c r="I28" s="373" t="s">
        <v>477</v>
      </c>
      <c r="J28" s="374" t="s">
        <v>339</v>
      </c>
      <c r="K28" s="374" t="s">
        <v>429</v>
      </c>
      <c r="L28" s="374" t="s">
        <v>480</v>
      </c>
      <c r="M28" s="374" t="s">
        <v>479</v>
      </c>
    </row>
    <row r="29" spans="1:14" x14ac:dyDescent="0.25">
      <c r="A29" s="57" t="s">
        <v>646</v>
      </c>
      <c r="B29" s="468" t="str">
        <f>LEFT(A29,4)</f>
        <v>2018</v>
      </c>
      <c r="C29" s="77" t="str">
        <f t="shared" ref="C29:C56" si="0">RIGHT(A29,2)</f>
        <v>Q1</v>
      </c>
      <c r="D29" s="369">
        <v>43101</v>
      </c>
      <c r="E29" s="20">
        <v>80.145744444000002</v>
      </c>
      <c r="F29" s="20">
        <v>8.9785631444000007</v>
      </c>
      <c r="G29" s="20">
        <v>-5.1469355555999997E-2</v>
      </c>
      <c r="H29" s="20">
        <v>98.315122221999999</v>
      </c>
      <c r="I29" s="20">
        <v>9.6372604555999999</v>
      </c>
      <c r="J29" s="132">
        <f>+F29-I29</f>
        <v>-0.65869731119999919</v>
      </c>
      <c r="K29" s="20">
        <v>18.698977778</v>
      </c>
      <c r="L29" s="132">
        <f>+IF(K29&gt;0,+K29,0)*-1</f>
        <v>-18.698977778</v>
      </c>
      <c r="M29" s="132">
        <f>+IF(K29&lt;0,+K29,0)*-1</f>
        <v>0</v>
      </c>
    </row>
    <row r="30" spans="1:14" x14ac:dyDescent="0.25">
      <c r="A30" s="57" t="s">
        <v>647</v>
      </c>
      <c r="B30" s="467"/>
      <c r="C30" s="77" t="str">
        <f t="shared" si="0"/>
        <v>Q2</v>
      </c>
      <c r="D30" s="369">
        <v>43191</v>
      </c>
      <c r="E30" s="20">
        <v>81.952120879000006</v>
      </c>
      <c r="F30" s="20">
        <v>7.6692493187000004</v>
      </c>
      <c r="G30" s="20">
        <v>-0.68575905495</v>
      </c>
      <c r="H30" s="20">
        <v>71.084000000000003</v>
      </c>
      <c r="I30" s="20">
        <v>8.9346331208999992</v>
      </c>
      <c r="J30" s="132">
        <f t="shared" ref="J30:J56" si="1">+F30-I30</f>
        <v>-1.2653838021999988</v>
      </c>
      <c r="K30" s="20">
        <v>-9.1016263736000003</v>
      </c>
      <c r="L30" s="132">
        <f t="shared" ref="L30:L56" si="2">+IF(K30&gt;0,+K30,0)*-1</f>
        <v>0</v>
      </c>
      <c r="M30" s="132">
        <f t="shared" ref="M30:M56" si="3">+IF(K30&lt;0,+K30,0)*-1</f>
        <v>9.1016263736000003</v>
      </c>
      <c r="N30" s="132"/>
    </row>
    <row r="31" spans="1:14" x14ac:dyDescent="0.25">
      <c r="A31" s="57" t="s">
        <v>648</v>
      </c>
      <c r="B31" s="467"/>
      <c r="C31" s="77" t="str">
        <f t="shared" si="0"/>
        <v>Q3</v>
      </c>
      <c r="D31" s="369">
        <v>43282</v>
      </c>
      <c r="E31" s="20">
        <v>85.767456522000003</v>
      </c>
      <c r="F31" s="20">
        <v>7.5881643043000002</v>
      </c>
      <c r="G31" s="20">
        <v>-0.92313199999999995</v>
      </c>
      <c r="H31" s="20">
        <v>74.137130435000003</v>
      </c>
      <c r="I31" s="20">
        <v>9.9911736087000005</v>
      </c>
      <c r="J31" s="132">
        <f t="shared" si="1"/>
        <v>-2.4030093044000003</v>
      </c>
      <c r="K31" s="20">
        <v>-8.4974239130000004</v>
      </c>
      <c r="L31" s="132">
        <f t="shared" si="2"/>
        <v>0</v>
      </c>
      <c r="M31" s="132">
        <f t="shared" si="3"/>
        <v>8.4974239130000004</v>
      </c>
      <c r="N31" s="132"/>
    </row>
    <row r="32" spans="1:14" x14ac:dyDescent="0.25">
      <c r="A32" s="57" t="s">
        <v>649</v>
      </c>
      <c r="B32" s="467"/>
      <c r="C32" s="77" t="str">
        <f t="shared" si="0"/>
        <v>Q4</v>
      </c>
      <c r="D32" s="369">
        <v>43374</v>
      </c>
      <c r="E32" s="20">
        <v>89.270684782999993</v>
      </c>
      <c r="F32" s="20">
        <v>7.4430767609000004</v>
      </c>
      <c r="G32" s="20">
        <v>-1.6085211848000001</v>
      </c>
      <c r="H32" s="20">
        <v>86.970695652000003</v>
      </c>
      <c r="I32" s="20">
        <v>10.95921862</v>
      </c>
      <c r="J32" s="132">
        <f t="shared" si="1"/>
        <v>-3.5161418590999993</v>
      </c>
      <c r="K32" s="20">
        <v>2.6235434782999998</v>
      </c>
      <c r="L32" s="132">
        <f t="shared" si="2"/>
        <v>-2.6235434782999998</v>
      </c>
      <c r="M32" s="132">
        <f t="shared" si="3"/>
        <v>0</v>
      </c>
      <c r="N32" s="132"/>
    </row>
    <row r="33" spans="1:14" x14ac:dyDescent="0.25">
      <c r="A33" s="57" t="s">
        <v>650</v>
      </c>
      <c r="B33" s="467" t="str">
        <f>LEFT(A33,4)</f>
        <v>2019</v>
      </c>
      <c r="C33" s="77" t="str">
        <f t="shared" si="0"/>
        <v>Q1</v>
      </c>
      <c r="D33" s="369">
        <v>43466</v>
      </c>
      <c r="E33" s="20">
        <v>90.011566666999997</v>
      </c>
      <c r="F33" s="20">
        <v>8.6357701444000003</v>
      </c>
      <c r="G33" s="20">
        <v>-0.79441242221999997</v>
      </c>
      <c r="H33" s="20">
        <v>103.62742222</v>
      </c>
      <c r="I33" s="20">
        <v>11.869779943999999</v>
      </c>
      <c r="J33" s="132">
        <f t="shared" si="1"/>
        <v>-3.234009799599999</v>
      </c>
      <c r="K33" s="20">
        <v>17.481144444000002</v>
      </c>
      <c r="L33" s="132">
        <f t="shared" si="2"/>
        <v>-17.481144444000002</v>
      </c>
      <c r="M33" s="132">
        <f t="shared" si="3"/>
        <v>0</v>
      </c>
      <c r="N33" s="132"/>
    </row>
    <row r="34" spans="1:14" x14ac:dyDescent="0.25">
      <c r="A34" s="57" t="s">
        <v>651</v>
      </c>
      <c r="B34" s="467"/>
      <c r="C34" s="77" t="str">
        <f t="shared" si="0"/>
        <v>Q2</v>
      </c>
      <c r="D34" s="369">
        <v>43556</v>
      </c>
      <c r="E34" s="20">
        <v>91.568824176000007</v>
      </c>
      <c r="F34" s="20">
        <v>6.7623325164999999</v>
      </c>
      <c r="G34" s="20">
        <v>-1.0913083956</v>
      </c>
      <c r="H34" s="20">
        <v>70.885241758000006</v>
      </c>
      <c r="I34" s="20">
        <v>11.725342802</v>
      </c>
      <c r="J34" s="132">
        <f t="shared" si="1"/>
        <v>-4.9630102855000002</v>
      </c>
      <c r="K34" s="20">
        <v>-14.79521978</v>
      </c>
      <c r="L34" s="132">
        <f t="shared" si="2"/>
        <v>0</v>
      </c>
      <c r="M34" s="132">
        <f t="shared" si="3"/>
        <v>14.79521978</v>
      </c>
      <c r="N34" s="132"/>
    </row>
    <row r="35" spans="1:14" x14ac:dyDescent="0.25">
      <c r="A35" s="57" t="s">
        <v>652</v>
      </c>
      <c r="B35" s="467"/>
      <c r="C35" s="77" t="str">
        <f t="shared" si="0"/>
        <v>Q3</v>
      </c>
      <c r="D35" s="369">
        <v>43647</v>
      </c>
      <c r="E35" s="20">
        <v>94.001728260999997</v>
      </c>
      <c r="F35" s="20">
        <v>7.1605461848000003</v>
      </c>
      <c r="G35" s="20">
        <v>-0.74759761957000004</v>
      </c>
      <c r="H35" s="20">
        <v>76.820271739000006</v>
      </c>
      <c r="I35" s="20">
        <v>12.748861609</v>
      </c>
      <c r="J35" s="132">
        <f t="shared" si="1"/>
        <v>-5.5883154242000002</v>
      </c>
      <c r="K35" s="20">
        <v>-11.015902174000001</v>
      </c>
      <c r="L35" s="132">
        <f t="shared" si="2"/>
        <v>0</v>
      </c>
      <c r="M35" s="132">
        <f t="shared" si="3"/>
        <v>11.015902174000001</v>
      </c>
      <c r="N35" s="132"/>
    </row>
    <row r="36" spans="1:14" x14ac:dyDescent="0.25">
      <c r="A36" s="57" t="s">
        <v>653</v>
      </c>
      <c r="B36" s="467"/>
      <c r="C36" s="77" t="str">
        <f t="shared" si="0"/>
        <v>Q4</v>
      </c>
      <c r="D36" s="369">
        <v>43739</v>
      </c>
      <c r="E36" s="20">
        <v>96.582489129999999</v>
      </c>
      <c r="F36" s="20">
        <v>7.5038555109000002</v>
      </c>
      <c r="G36" s="20">
        <v>-2.3702521522</v>
      </c>
      <c r="H36" s="20">
        <v>89.723532609000003</v>
      </c>
      <c r="I36" s="20">
        <v>14.653722924</v>
      </c>
      <c r="J36" s="132">
        <f t="shared" si="1"/>
        <v>-7.1498674131</v>
      </c>
      <c r="K36" s="20">
        <v>2.4861195652000001</v>
      </c>
      <c r="L36" s="132">
        <f t="shared" si="2"/>
        <v>-2.4861195652000001</v>
      </c>
      <c r="M36" s="132">
        <f t="shared" si="3"/>
        <v>0</v>
      </c>
      <c r="N36" s="132"/>
    </row>
    <row r="37" spans="1:14" x14ac:dyDescent="0.25">
      <c r="A37" s="57" t="s">
        <v>654</v>
      </c>
      <c r="B37" s="467" t="str">
        <f>LEFT(A37,4)</f>
        <v>2020</v>
      </c>
      <c r="C37" s="77" t="str">
        <f t="shared" si="0"/>
        <v>Q1</v>
      </c>
      <c r="D37" s="369">
        <v>43831</v>
      </c>
      <c r="E37" s="20">
        <v>94.788857143000001</v>
      </c>
      <c r="F37" s="20">
        <v>7.8823362967000001</v>
      </c>
      <c r="G37" s="20">
        <v>-0.1859393956</v>
      </c>
      <c r="H37" s="20">
        <v>99.307373626</v>
      </c>
      <c r="I37" s="20">
        <v>16.066627669999999</v>
      </c>
      <c r="J37" s="132">
        <f t="shared" si="1"/>
        <v>-8.1842913732999989</v>
      </c>
      <c r="K37" s="20">
        <v>12.694472527</v>
      </c>
      <c r="L37" s="132">
        <f t="shared" si="2"/>
        <v>-12.694472527</v>
      </c>
      <c r="M37" s="132">
        <f t="shared" si="3"/>
        <v>0</v>
      </c>
      <c r="N37" s="132"/>
    </row>
    <row r="38" spans="1:14" x14ac:dyDescent="0.25">
      <c r="A38" s="57" t="s">
        <v>655</v>
      </c>
      <c r="B38" s="467"/>
      <c r="C38" s="77" t="str">
        <f t="shared" si="0"/>
        <v>Q2</v>
      </c>
      <c r="D38" s="369">
        <v>43922</v>
      </c>
      <c r="E38" s="20">
        <v>89.674835165000005</v>
      </c>
      <c r="F38" s="20">
        <v>6.2932717911999996</v>
      </c>
      <c r="G38" s="20">
        <v>-0.34269514286000002</v>
      </c>
      <c r="H38" s="20">
        <v>70.891450548999998</v>
      </c>
      <c r="I38" s="20">
        <v>12.686620604</v>
      </c>
      <c r="J38" s="132">
        <f t="shared" si="1"/>
        <v>-6.3933488128000002</v>
      </c>
      <c r="K38" s="20">
        <v>-12.221571429000001</v>
      </c>
      <c r="L38" s="132">
        <f t="shared" si="2"/>
        <v>0</v>
      </c>
      <c r="M38" s="132">
        <f t="shared" si="3"/>
        <v>12.221571429000001</v>
      </c>
      <c r="N38" s="132"/>
    </row>
    <row r="39" spans="1:14" x14ac:dyDescent="0.25">
      <c r="A39" s="57" t="s">
        <v>656</v>
      </c>
      <c r="B39" s="467"/>
      <c r="C39" s="77" t="str">
        <f t="shared" si="0"/>
        <v>Q3</v>
      </c>
      <c r="D39" s="369">
        <v>44013</v>
      </c>
      <c r="E39" s="20">
        <v>89.868771738999996</v>
      </c>
      <c r="F39" s="20">
        <v>6.5352447717000004</v>
      </c>
      <c r="G39" s="20">
        <v>7.0700304347999995E-2</v>
      </c>
      <c r="H39" s="20">
        <v>76.900499999999994</v>
      </c>
      <c r="I39" s="20">
        <v>11.983999424</v>
      </c>
      <c r="J39" s="132">
        <f t="shared" si="1"/>
        <v>-5.4487546522999999</v>
      </c>
      <c r="K39" s="20">
        <v>-7.7399891303999997</v>
      </c>
      <c r="L39" s="132">
        <f t="shared" si="2"/>
        <v>0</v>
      </c>
      <c r="M39" s="132">
        <f t="shared" si="3"/>
        <v>7.7399891303999997</v>
      </c>
      <c r="N39" s="132"/>
    </row>
    <row r="40" spans="1:14" x14ac:dyDescent="0.25">
      <c r="A40" s="57" t="s">
        <v>657</v>
      </c>
      <c r="B40" s="467"/>
      <c r="C40" s="77" t="str">
        <f t="shared" si="0"/>
        <v>Q4</v>
      </c>
      <c r="D40" s="369">
        <v>44105</v>
      </c>
      <c r="E40" s="20">
        <v>91.048347825999997</v>
      </c>
      <c r="F40" s="20">
        <v>7.3899193478000003</v>
      </c>
      <c r="G40" s="20">
        <v>-0.61279716303999998</v>
      </c>
      <c r="H40" s="20">
        <v>86.453119564999994</v>
      </c>
      <c r="I40" s="20">
        <v>16.964198272000001</v>
      </c>
      <c r="J40" s="132">
        <f t="shared" si="1"/>
        <v>-9.5742789242000015</v>
      </c>
      <c r="K40" s="20">
        <v>5.4208913043000004</v>
      </c>
      <c r="L40" s="132">
        <f t="shared" si="2"/>
        <v>-5.4208913043000004</v>
      </c>
      <c r="M40" s="132">
        <f t="shared" si="3"/>
        <v>0</v>
      </c>
      <c r="N40" s="132"/>
    </row>
    <row r="41" spans="1:14" x14ac:dyDescent="0.25">
      <c r="A41" s="57" t="s">
        <v>658</v>
      </c>
      <c r="B41" s="467" t="str">
        <f>LEFT(A41,4)</f>
        <v>2021</v>
      </c>
      <c r="C41" s="77" t="str">
        <f t="shared" si="0"/>
        <v>Q1</v>
      </c>
      <c r="D41" s="369">
        <v>44197</v>
      </c>
      <c r="E41" s="20">
        <v>91.144244443999995</v>
      </c>
      <c r="F41" s="20">
        <v>8.8296274888999999</v>
      </c>
      <c r="G41" s="20">
        <v>0.94222065556000001</v>
      </c>
      <c r="H41" s="20">
        <v>101.02822222</v>
      </c>
      <c r="I41" s="20">
        <v>17.588114811000001</v>
      </c>
      <c r="J41" s="132">
        <f t="shared" si="1"/>
        <v>-8.7584873221000006</v>
      </c>
      <c r="K41" s="20">
        <v>17.525866666999999</v>
      </c>
      <c r="L41" s="132">
        <f t="shared" si="2"/>
        <v>-17.525866666999999</v>
      </c>
      <c r="M41" s="132">
        <f t="shared" si="3"/>
        <v>0</v>
      </c>
      <c r="N41" s="132"/>
    </row>
    <row r="42" spans="1:14" x14ac:dyDescent="0.25">
      <c r="A42" s="57" t="s">
        <v>659</v>
      </c>
      <c r="B42" s="467"/>
      <c r="C42" s="77" t="str">
        <f t="shared" si="0"/>
        <v>Q2</v>
      </c>
      <c r="D42" s="369">
        <v>44287</v>
      </c>
      <c r="E42" s="20">
        <v>94.432175823999998</v>
      </c>
      <c r="F42" s="20">
        <v>6.8254648571000001</v>
      </c>
      <c r="G42" s="20">
        <v>-0.78390959340999999</v>
      </c>
      <c r="H42" s="20">
        <v>72.757494504999997</v>
      </c>
      <c r="I42" s="20">
        <v>18.478610208999999</v>
      </c>
      <c r="J42" s="132">
        <f t="shared" si="1"/>
        <v>-11.653145351899999</v>
      </c>
      <c r="K42" s="20">
        <v>-9.4182967032999994</v>
      </c>
      <c r="L42" s="132">
        <f t="shared" si="2"/>
        <v>0</v>
      </c>
      <c r="M42" s="132">
        <f t="shared" si="3"/>
        <v>9.4182967032999994</v>
      </c>
      <c r="N42" s="132"/>
    </row>
    <row r="43" spans="1:14" x14ac:dyDescent="0.25">
      <c r="A43" s="57" t="s">
        <v>660</v>
      </c>
      <c r="B43" s="467"/>
      <c r="C43" s="77" t="str">
        <f t="shared" si="0"/>
        <v>Q3</v>
      </c>
      <c r="D43" s="369">
        <v>44378</v>
      </c>
      <c r="E43" s="20">
        <v>95.137076086999997</v>
      </c>
      <c r="F43" s="20">
        <v>7.2711268151999997</v>
      </c>
      <c r="G43" s="20">
        <v>-0.51780719565</v>
      </c>
      <c r="H43" s="20">
        <v>75.959706522000005</v>
      </c>
      <c r="I43" s="20">
        <v>18.100015272</v>
      </c>
      <c r="J43" s="132">
        <f t="shared" si="1"/>
        <v>-10.828888456800001</v>
      </c>
      <c r="K43" s="20">
        <v>-8.0126956521999997</v>
      </c>
      <c r="L43" s="132">
        <f t="shared" si="2"/>
        <v>0</v>
      </c>
      <c r="M43" s="132">
        <f t="shared" si="3"/>
        <v>8.0126956521999997</v>
      </c>
      <c r="N43" s="132"/>
    </row>
    <row r="44" spans="1:14" x14ac:dyDescent="0.25">
      <c r="A44" s="57" t="s">
        <v>661</v>
      </c>
      <c r="B44" s="467"/>
      <c r="C44" s="77" t="str">
        <f t="shared" si="0"/>
        <v>Q4</v>
      </c>
      <c r="D44" s="369">
        <v>44470</v>
      </c>
      <c r="E44" s="20">
        <v>97.487728261000001</v>
      </c>
      <c r="F44" s="20">
        <v>7.8612327826000001</v>
      </c>
      <c r="G44" s="20">
        <v>-1.3312706957</v>
      </c>
      <c r="H44" s="20">
        <v>86.556326087000002</v>
      </c>
      <c r="I44" s="20">
        <v>18.727429478000001</v>
      </c>
      <c r="J44" s="132">
        <f t="shared" si="1"/>
        <v>-10.866196695400001</v>
      </c>
      <c r="K44" s="20">
        <v>1.0795543478</v>
      </c>
      <c r="L44" s="132">
        <f t="shared" si="2"/>
        <v>-1.0795543478</v>
      </c>
      <c r="M44" s="132">
        <f t="shared" si="3"/>
        <v>0</v>
      </c>
      <c r="N44" s="132"/>
    </row>
    <row r="45" spans="1:14" x14ac:dyDescent="0.25">
      <c r="A45" s="57" t="s">
        <v>662</v>
      </c>
      <c r="B45" s="467" t="str">
        <f>LEFT(A45,4)</f>
        <v>2022</v>
      </c>
      <c r="C45" s="77" t="str">
        <f t="shared" si="0"/>
        <v>Q1</v>
      </c>
      <c r="D45" s="369">
        <v>44562</v>
      </c>
      <c r="E45" s="20">
        <v>95.094111111000004</v>
      </c>
      <c r="F45" s="20">
        <v>9.0413863778000003</v>
      </c>
      <c r="G45" s="20">
        <v>0.33002035444</v>
      </c>
      <c r="H45" s="20">
        <v>104.85217118</v>
      </c>
      <c r="I45" s="20">
        <v>19.959302222000002</v>
      </c>
      <c r="J45" s="132">
        <f t="shared" si="1"/>
        <v>-10.917915844200001</v>
      </c>
      <c r="K45" s="20">
        <v>20.137688889</v>
      </c>
      <c r="L45" s="132">
        <f t="shared" si="2"/>
        <v>-20.137688889</v>
      </c>
      <c r="M45" s="132">
        <f t="shared" si="3"/>
        <v>0</v>
      </c>
      <c r="N45" s="132"/>
    </row>
    <row r="46" spans="1:14" x14ac:dyDescent="0.25">
      <c r="A46" s="57" t="s">
        <v>663</v>
      </c>
      <c r="B46" s="467"/>
      <c r="C46" s="77" t="str">
        <f t="shared" si="0"/>
        <v>Q2</v>
      </c>
      <c r="D46" s="369">
        <v>44652</v>
      </c>
      <c r="E46" s="20">
        <v>97.593208790999995</v>
      </c>
      <c r="F46" s="20">
        <v>7.7448291647999996</v>
      </c>
      <c r="G46" s="20">
        <v>0.21266009834999999</v>
      </c>
      <c r="H46" s="20">
        <v>76.156117241000004</v>
      </c>
      <c r="I46" s="20">
        <v>19.316591802000001</v>
      </c>
      <c r="J46" s="132">
        <f t="shared" si="1"/>
        <v>-11.571762637200003</v>
      </c>
      <c r="K46" s="20">
        <v>-10.246934066</v>
      </c>
      <c r="L46" s="132">
        <f t="shared" si="2"/>
        <v>0</v>
      </c>
      <c r="M46" s="132">
        <f t="shared" si="3"/>
        <v>10.246934066</v>
      </c>
      <c r="N46" s="132"/>
    </row>
    <row r="47" spans="1:14" x14ac:dyDescent="0.25">
      <c r="A47" s="57" t="s">
        <v>664</v>
      </c>
      <c r="B47" s="467"/>
      <c r="C47" s="77" t="str">
        <f t="shared" si="0"/>
        <v>Q3</v>
      </c>
      <c r="D47" s="369">
        <v>44743</v>
      </c>
      <c r="E47" s="20">
        <v>99.45901087</v>
      </c>
      <c r="F47" s="20">
        <v>7.9022582283</v>
      </c>
      <c r="G47" s="20">
        <v>7.3630785434999999E-2</v>
      </c>
      <c r="H47" s="20">
        <v>80.797841340000005</v>
      </c>
      <c r="I47" s="20">
        <v>17.873232457</v>
      </c>
      <c r="J47" s="132">
        <f t="shared" si="1"/>
        <v>-9.9709742287000012</v>
      </c>
      <c r="K47" s="20">
        <v>-8.9407826086999993</v>
      </c>
      <c r="L47" s="132">
        <f t="shared" si="2"/>
        <v>0</v>
      </c>
      <c r="M47" s="132">
        <f t="shared" si="3"/>
        <v>8.9407826086999993</v>
      </c>
      <c r="N47" s="132"/>
    </row>
    <row r="48" spans="1:14" x14ac:dyDescent="0.25">
      <c r="A48" s="57" t="s">
        <v>665</v>
      </c>
      <c r="B48" s="467"/>
      <c r="C48" s="77" t="str">
        <f t="shared" si="0"/>
        <v>Q4</v>
      </c>
      <c r="D48" s="369">
        <v>44835</v>
      </c>
      <c r="E48" s="20">
        <v>100.28744565</v>
      </c>
      <c r="F48" s="20">
        <v>8.4635667935000001</v>
      </c>
      <c r="G48" s="20">
        <v>-8.6372209239000006E-2</v>
      </c>
      <c r="H48" s="20">
        <v>92.644056660000004</v>
      </c>
      <c r="I48" s="20">
        <v>18.537148793</v>
      </c>
      <c r="J48" s="132">
        <f t="shared" si="1"/>
        <v>-10.0735819995</v>
      </c>
      <c r="K48" s="20">
        <v>2.3538478261</v>
      </c>
      <c r="L48" s="132">
        <f t="shared" si="2"/>
        <v>-2.3538478261</v>
      </c>
      <c r="M48" s="132">
        <f t="shared" si="3"/>
        <v>0</v>
      </c>
      <c r="N48" s="132"/>
    </row>
    <row r="49" spans="1:14" x14ac:dyDescent="0.25">
      <c r="A49" s="57" t="s">
        <v>666</v>
      </c>
      <c r="B49" s="467" t="str">
        <f>LEFT(A49,4)</f>
        <v>2023</v>
      </c>
      <c r="C49" s="77" t="str">
        <f t="shared" si="0"/>
        <v>Q1</v>
      </c>
      <c r="D49" s="369">
        <v>44927</v>
      </c>
      <c r="E49" s="20">
        <v>102.12538889</v>
      </c>
      <c r="F49" s="20">
        <v>8.5408927667000007</v>
      </c>
      <c r="G49" s="20">
        <v>0.64011565477999999</v>
      </c>
      <c r="H49" s="20">
        <v>103.08482244</v>
      </c>
      <c r="I49" s="20">
        <v>20.362685977999998</v>
      </c>
      <c r="J49" s="132">
        <f t="shared" si="1"/>
        <v>-11.821793211299997</v>
      </c>
      <c r="K49" s="20">
        <v>11.9474</v>
      </c>
      <c r="L49" s="132">
        <f t="shared" si="2"/>
        <v>-11.9474</v>
      </c>
      <c r="M49" s="132">
        <f t="shared" si="3"/>
        <v>0</v>
      </c>
      <c r="N49" s="132"/>
    </row>
    <row r="50" spans="1:14" x14ac:dyDescent="0.25">
      <c r="A50" s="57" t="s">
        <v>667</v>
      </c>
      <c r="B50" s="467"/>
      <c r="C50" s="77" t="str">
        <f t="shared" si="0"/>
        <v>Q2</v>
      </c>
      <c r="D50" s="369">
        <v>45017</v>
      </c>
      <c r="E50" s="20">
        <v>102.79637363000001</v>
      </c>
      <c r="F50" s="20">
        <v>7.3416164615000001</v>
      </c>
      <c r="G50" s="20">
        <v>-5.6009384614999998E-2</v>
      </c>
      <c r="H50" s="20">
        <v>78.021451923000001</v>
      </c>
      <c r="I50" s="20">
        <v>20.511276033000001</v>
      </c>
      <c r="J50" s="132">
        <f t="shared" si="1"/>
        <v>-13.169659571500002</v>
      </c>
      <c r="K50" s="20">
        <v>-11.699912088</v>
      </c>
      <c r="L50" s="132">
        <f t="shared" si="2"/>
        <v>0</v>
      </c>
      <c r="M50" s="132">
        <f t="shared" si="3"/>
        <v>11.699912088</v>
      </c>
      <c r="N50" s="132"/>
    </row>
    <row r="51" spans="1:14" x14ac:dyDescent="0.25">
      <c r="A51" s="57" t="s">
        <v>668</v>
      </c>
      <c r="B51" s="467"/>
      <c r="C51" s="77" t="str">
        <f t="shared" si="0"/>
        <v>Q3</v>
      </c>
      <c r="D51" s="369">
        <v>45108</v>
      </c>
      <c r="E51" s="20">
        <v>102.71243803999999</v>
      </c>
      <c r="F51" s="20">
        <v>7.3759318912999996</v>
      </c>
      <c r="G51" s="20">
        <v>1.5784904868</v>
      </c>
      <c r="H51" s="20">
        <v>84.597474603999999</v>
      </c>
      <c r="I51" s="20">
        <v>20.461611848</v>
      </c>
      <c r="J51" s="132">
        <f t="shared" si="1"/>
        <v>-13.085679956700002</v>
      </c>
      <c r="K51" s="20">
        <v>-6.7813099378999997</v>
      </c>
      <c r="L51" s="132">
        <f t="shared" si="2"/>
        <v>0</v>
      </c>
      <c r="M51" s="132">
        <f t="shared" si="3"/>
        <v>6.7813099378999997</v>
      </c>
      <c r="N51" s="132"/>
    </row>
    <row r="52" spans="1:14" x14ac:dyDescent="0.25">
      <c r="A52" s="57" t="s">
        <v>669</v>
      </c>
      <c r="B52" s="467"/>
      <c r="C52" s="77" t="str">
        <f t="shared" si="0"/>
        <v>Q4</v>
      </c>
      <c r="D52" s="369">
        <v>45200</v>
      </c>
      <c r="E52" s="20">
        <v>103.12216413</v>
      </c>
      <c r="F52" s="20">
        <v>7.5513360870000001</v>
      </c>
      <c r="G52" s="20">
        <v>0.44759029782999998</v>
      </c>
      <c r="H52" s="20">
        <v>93.347927935000001</v>
      </c>
      <c r="I52" s="20">
        <v>21.210702608999998</v>
      </c>
      <c r="J52" s="132">
        <f t="shared" si="1"/>
        <v>-13.659366521999999</v>
      </c>
      <c r="K52" s="20">
        <v>3.2632789130000002</v>
      </c>
      <c r="L52" s="132">
        <f t="shared" si="2"/>
        <v>-3.2632789130000002</v>
      </c>
      <c r="M52" s="132">
        <f t="shared" si="3"/>
        <v>0</v>
      </c>
      <c r="N52" s="132"/>
    </row>
    <row r="53" spans="1:14" x14ac:dyDescent="0.25">
      <c r="A53" s="57" t="s">
        <v>670</v>
      </c>
      <c r="B53" s="467" t="str">
        <f>LEFT(A53,4)</f>
        <v>2024</v>
      </c>
      <c r="C53" s="77" t="str">
        <f t="shared" si="0"/>
        <v>Q1</v>
      </c>
      <c r="D53" s="369">
        <v>45292</v>
      </c>
      <c r="E53" s="20">
        <v>104.25134945000001</v>
      </c>
      <c r="F53" s="20">
        <v>8.2794681648000008</v>
      </c>
      <c r="G53" s="20">
        <v>-1.6060297066</v>
      </c>
      <c r="H53" s="20">
        <v>103.20423516</v>
      </c>
      <c r="I53" s="20">
        <v>21.825595495000002</v>
      </c>
      <c r="J53" s="132">
        <f t="shared" si="1"/>
        <v>-13.546127330200001</v>
      </c>
      <c r="K53" s="20">
        <v>13.928931923</v>
      </c>
      <c r="L53" s="132">
        <f t="shared" si="2"/>
        <v>-13.928931923</v>
      </c>
      <c r="M53" s="132">
        <f t="shared" si="3"/>
        <v>0</v>
      </c>
      <c r="N53" s="132"/>
    </row>
    <row r="54" spans="1:14" x14ac:dyDescent="0.25">
      <c r="A54" s="57" t="s">
        <v>671</v>
      </c>
      <c r="B54" s="467"/>
      <c r="C54" s="77" t="str">
        <f t="shared" si="0"/>
        <v>Q2</v>
      </c>
      <c r="D54" s="369">
        <v>45383</v>
      </c>
      <c r="E54" s="20">
        <v>104.66441098999999</v>
      </c>
      <c r="F54" s="20">
        <v>6.8460469011000002</v>
      </c>
      <c r="G54" s="20">
        <v>-1.2576808253</v>
      </c>
      <c r="H54" s="20">
        <v>76.590150440000002</v>
      </c>
      <c r="I54" s="20">
        <v>21.496953846</v>
      </c>
      <c r="J54" s="132">
        <f t="shared" si="1"/>
        <v>-14.650906944900001</v>
      </c>
      <c r="K54" s="20">
        <v>-12.342536374</v>
      </c>
      <c r="L54" s="132">
        <f t="shared" si="2"/>
        <v>0</v>
      </c>
      <c r="M54" s="132">
        <f t="shared" si="3"/>
        <v>12.342536374</v>
      </c>
      <c r="N54" s="132"/>
    </row>
    <row r="55" spans="1:14" x14ac:dyDescent="0.25">
      <c r="A55" s="57" t="s">
        <v>672</v>
      </c>
      <c r="B55" s="467"/>
      <c r="C55" s="77" t="str">
        <f t="shared" si="0"/>
        <v>Q3</v>
      </c>
      <c r="D55" s="369">
        <v>45474</v>
      </c>
      <c r="E55" s="20">
        <v>104.88844564999999</v>
      </c>
      <c r="F55" s="20">
        <v>7.0794115870000001</v>
      </c>
      <c r="G55" s="20">
        <v>0.27602822934999999</v>
      </c>
      <c r="H55" s="20">
        <v>83.521795978</v>
      </c>
      <c r="I55" s="20">
        <v>22.300094564999998</v>
      </c>
      <c r="J55" s="132">
        <f t="shared" si="1"/>
        <v>-15.220682977999999</v>
      </c>
      <c r="K55" s="20">
        <v>-6.5992361629999996</v>
      </c>
      <c r="L55" s="132">
        <f t="shared" si="2"/>
        <v>0</v>
      </c>
      <c r="M55" s="132">
        <f t="shared" si="3"/>
        <v>6.5992361629999996</v>
      </c>
      <c r="N55" s="132"/>
    </row>
    <row r="56" spans="1:14" x14ac:dyDescent="0.25">
      <c r="A56" s="58" t="s">
        <v>673</v>
      </c>
      <c r="B56" s="467"/>
      <c r="C56" s="102" t="str">
        <f t="shared" si="0"/>
        <v>Q4</v>
      </c>
      <c r="D56" s="370">
        <v>45566</v>
      </c>
      <c r="E56" s="50">
        <v>105.88676848</v>
      </c>
      <c r="F56" s="50">
        <v>7.5011997825999996</v>
      </c>
      <c r="G56" s="50">
        <v>-0.24412583696000001</v>
      </c>
      <c r="H56" s="50">
        <v>92.082899999999995</v>
      </c>
      <c r="I56" s="50">
        <v>24.249769783000001</v>
      </c>
      <c r="J56" s="157">
        <f t="shared" si="1"/>
        <v>-16.748570000400001</v>
      </c>
      <c r="K56" s="50">
        <v>3.0098948913000001</v>
      </c>
      <c r="L56" s="157">
        <f t="shared" si="2"/>
        <v>-3.0098948913000001</v>
      </c>
      <c r="M56" s="157">
        <f t="shared" si="3"/>
        <v>0</v>
      </c>
      <c r="N56" s="157"/>
    </row>
    <row r="57" spans="1:14" x14ac:dyDescent="0.25">
      <c r="C57" s="21"/>
      <c r="D57" s="21"/>
      <c r="F57" s="20"/>
      <c r="H57" s="21"/>
    </row>
    <row r="58" spans="1:14" x14ac:dyDescent="0.25">
      <c r="A58" s="21"/>
      <c r="B58" s="278" t="s">
        <v>674</v>
      </c>
      <c r="C58" s="21"/>
      <c r="E58" s="21"/>
      <c r="G58" s="21"/>
    </row>
    <row r="59" spans="1:14" x14ac:dyDescent="0.25">
      <c r="A59" s="58"/>
      <c r="B59" s="58" t="s">
        <v>0</v>
      </c>
      <c r="C59" s="21"/>
      <c r="E59" s="21"/>
      <c r="G59" s="21"/>
    </row>
    <row r="60" spans="1:14" x14ac:dyDescent="0.25">
      <c r="A60" s="21">
        <v>22.5</v>
      </c>
      <c r="B60" s="371">
        <v>-25</v>
      </c>
      <c r="C60" s="21"/>
      <c r="E60" s="21"/>
      <c r="G60" s="21"/>
    </row>
    <row r="61" spans="1:14" x14ac:dyDescent="0.25">
      <c r="A61" s="21">
        <v>22.5</v>
      </c>
      <c r="B61" s="371">
        <v>125</v>
      </c>
      <c r="C61" s="21"/>
      <c r="E61" s="21"/>
      <c r="G61" s="21"/>
    </row>
    <row r="62" spans="1:14" x14ac:dyDescent="0.25">
      <c r="B62" s="102" t="s">
        <v>0</v>
      </c>
    </row>
    <row r="63" spans="1:14" x14ac:dyDescent="0.25">
      <c r="A63" s="21">
        <v>22.5</v>
      </c>
      <c r="B63" s="103">
        <v>-50</v>
      </c>
    </row>
    <row r="64" spans="1:14" x14ac:dyDescent="0.25">
      <c r="A64" s="21">
        <v>22.5</v>
      </c>
      <c r="B64" s="103">
        <v>50</v>
      </c>
    </row>
  </sheetData>
  <mergeCells count="7">
    <mergeCell ref="B53:B56"/>
    <mergeCell ref="B29:B32"/>
    <mergeCell ref="B33:B36"/>
    <mergeCell ref="B37:B40"/>
    <mergeCell ref="B41:B44"/>
    <mergeCell ref="B45:B48"/>
    <mergeCell ref="B49:B52"/>
  </mergeCells>
  <hyperlinks>
    <hyperlink ref="A3" location="Contents!A1" display="Return to Contents" xr:uid="{00000000-0004-0000-1900-000000000000}"/>
  </hyperlinks>
  <pageMargins left="0.7" right="0.7" top="0.75" bottom="0.75" header="0.3" footer="0.3"/>
  <pageSetup scale="65" fitToHeight="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2:AB129"/>
  <sheetViews>
    <sheetView workbookViewId="0"/>
  </sheetViews>
  <sheetFormatPr defaultColWidth="9.1796875" defaultRowHeight="14.5" x14ac:dyDescent="0.35"/>
  <cols>
    <col min="1" max="1" width="9.1796875" style="107"/>
    <col min="2" max="2" width="20.81640625" style="107" customWidth="1"/>
    <col min="3" max="13" width="9.1796875" style="107"/>
    <col min="14" max="15" width="9.1796875" style="108"/>
    <col min="16" max="16" width="9.1796875" style="107"/>
    <col min="17" max="17" width="25" style="107" customWidth="1"/>
    <col min="18" max="18" width="14.453125" style="107" customWidth="1"/>
    <col min="19" max="26" width="9.1796875" style="107"/>
    <col min="27" max="28" width="9.1796875" style="108"/>
    <col min="29" max="16384" width="9.1796875" style="107"/>
  </cols>
  <sheetData>
    <row r="2" spans="1:18" ht="15.5" x14ac:dyDescent="0.35">
      <c r="A2" s="31" t="s">
        <v>644</v>
      </c>
    </row>
    <row r="3" spans="1:18" x14ac:dyDescent="0.35">
      <c r="A3" s="16" t="s">
        <v>16</v>
      </c>
      <c r="Q3" s="112"/>
    </row>
    <row r="4" spans="1:18" x14ac:dyDescent="0.35">
      <c r="A4" s="116"/>
      <c r="B4" s="116"/>
      <c r="C4" s="116"/>
      <c r="D4" s="116"/>
      <c r="E4" s="116"/>
      <c r="F4" s="116"/>
      <c r="G4" s="116"/>
      <c r="H4" s="116"/>
      <c r="I4" s="116"/>
      <c r="Q4" s="112"/>
    </row>
    <row r="5" spans="1:18" x14ac:dyDescent="0.35">
      <c r="A5" s="116"/>
      <c r="B5" s="116"/>
      <c r="C5" s="116"/>
      <c r="D5" s="116"/>
      <c r="E5" s="116"/>
      <c r="F5" s="116"/>
      <c r="G5" s="116"/>
      <c r="H5" s="116"/>
      <c r="I5" s="116"/>
      <c r="Q5" s="142" t="s">
        <v>343</v>
      </c>
      <c r="R5" s="143"/>
    </row>
    <row r="6" spans="1:18" x14ac:dyDescent="0.35">
      <c r="A6" s="116"/>
      <c r="B6" s="116"/>
      <c r="C6" s="116"/>
      <c r="D6" s="116"/>
      <c r="E6" s="116"/>
      <c r="F6" s="116"/>
      <c r="G6" s="116"/>
      <c r="H6" s="116"/>
      <c r="I6" s="116"/>
      <c r="Q6" s="230" t="s">
        <v>83</v>
      </c>
      <c r="R6" s="185" t="s">
        <v>287</v>
      </c>
    </row>
    <row r="7" spans="1:18" x14ac:dyDescent="0.35">
      <c r="A7" s="116"/>
      <c r="B7" s="116"/>
      <c r="C7" s="116"/>
      <c r="D7" s="116"/>
      <c r="E7" s="116"/>
      <c r="F7" s="116"/>
      <c r="G7" s="116"/>
      <c r="H7" s="116"/>
      <c r="I7" s="116"/>
      <c r="Q7" s="231" t="s">
        <v>84</v>
      </c>
      <c r="R7" s="186" t="s">
        <v>288</v>
      </c>
    </row>
    <row r="8" spans="1:18" x14ac:dyDescent="0.35">
      <c r="A8" s="116"/>
      <c r="B8" s="116"/>
      <c r="C8" s="116"/>
      <c r="D8" s="116"/>
      <c r="E8" s="116"/>
      <c r="F8" s="116"/>
      <c r="G8" s="116"/>
      <c r="H8" s="116"/>
      <c r="I8" s="116"/>
      <c r="Q8" s="233" t="s">
        <v>463</v>
      </c>
      <c r="R8" s="402" t="s">
        <v>289</v>
      </c>
    </row>
    <row r="9" spans="1:18" x14ac:dyDescent="0.35">
      <c r="A9" s="116"/>
      <c r="B9" s="116"/>
      <c r="C9" s="116"/>
      <c r="D9" s="116"/>
      <c r="E9" s="116"/>
      <c r="F9" s="116"/>
      <c r="G9" s="116"/>
      <c r="H9" s="116"/>
      <c r="I9" s="116"/>
    </row>
    <row r="10" spans="1:18" x14ac:dyDescent="0.35">
      <c r="A10" s="116"/>
      <c r="B10" s="116"/>
      <c r="C10" s="116"/>
      <c r="D10" s="116"/>
      <c r="E10" s="116"/>
      <c r="F10" s="116"/>
      <c r="G10" s="116"/>
      <c r="H10" s="116"/>
      <c r="I10" s="116"/>
    </row>
    <row r="11" spans="1:18" x14ac:dyDescent="0.35">
      <c r="A11" s="116"/>
      <c r="B11" s="116"/>
      <c r="C11" s="116"/>
      <c r="D11" s="116"/>
      <c r="E11" s="116"/>
      <c r="F11" s="116"/>
      <c r="G11" s="116"/>
      <c r="H11" s="116"/>
      <c r="I11" s="116"/>
    </row>
    <row r="12" spans="1:18" x14ac:dyDescent="0.35">
      <c r="A12" s="116"/>
      <c r="B12" s="116"/>
      <c r="C12" s="116"/>
      <c r="D12" s="116"/>
      <c r="E12" s="116"/>
      <c r="F12" s="116"/>
      <c r="G12" s="116"/>
      <c r="H12" s="116"/>
      <c r="I12" s="116"/>
    </row>
    <row r="13" spans="1:18" x14ac:dyDescent="0.35">
      <c r="A13" s="116"/>
      <c r="B13" s="116"/>
      <c r="C13" s="116"/>
      <c r="D13" s="116"/>
      <c r="E13" s="116"/>
      <c r="F13" s="116"/>
      <c r="G13" s="116"/>
      <c r="H13" s="116"/>
      <c r="I13" s="116"/>
    </row>
    <row r="14" spans="1:18" x14ac:dyDescent="0.35">
      <c r="A14" s="116"/>
      <c r="B14" s="116"/>
      <c r="C14" s="116"/>
      <c r="D14" s="116"/>
      <c r="E14" s="116"/>
      <c r="F14" s="116"/>
      <c r="G14" s="116"/>
      <c r="H14" s="116"/>
      <c r="I14" s="116"/>
    </row>
    <row r="15" spans="1:18" x14ac:dyDescent="0.35">
      <c r="A15" s="116"/>
      <c r="B15" s="116"/>
      <c r="C15" s="116"/>
      <c r="D15" s="116"/>
      <c r="E15" s="116"/>
      <c r="F15" s="116"/>
      <c r="G15" s="116"/>
      <c r="H15" s="116"/>
      <c r="I15" s="116"/>
    </row>
    <row r="16" spans="1:18" x14ac:dyDescent="0.35">
      <c r="A16" s="116"/>
      <c r="B16" s="116"/>
      <c r="C16" s="116"/>
      <c r="D16" s="116"/>
      <c r="E16" s="116"/>
      <c r="F16" s="116"/>
      <c r="G16" s="116"/>
      <c r="H16" s="116"/>
      <c r="I16" s="116"/>
    </row>
    <row r="17" spans="1:12" x14ac:dyDescent="0.35">
      <c r="A17" s="116"/>
      <c r="B17" s="116"/>
      <c r="C17" s="116"/>
      <c r="D17" s="116"/>
      <c r="E17" s="116"/>
      <c r="F17" s="116"/>
      <c r="G17" s="116"/>
      <c r="H17" s="116"/>
      <c r="I17" s="116"/>
    </row>
    <row r="18" spans="1:12" x14ac:dyDescent="0.35">
      <c r="A18" s="116"/>
      <c r="B18" s="116"/>
      <c r="C18" s="116"/>
      <c r="D18" s="116"/>
      <c r="E18" s="116"/>
      <c r="F18" s="116"/>
      <c r="G18" s="116"/>
      <c r="H18" s="116"/>
      <c r="I18" s="116"/>
    </row>
    <row r="19" spans="1:12" x14ac:dyDescent="0.35">
      <c r="A19" s="116"/>
      <c r="B19" s="116"/>
      <c r="C19" s="116"/>
      <c r="D19" s="116"/>
      <c r="E19" s="116"/>
      <c r="F19" s="116"/>
      <c r="G19" s="116"/>
      <c r="H19" s="116"/>
      <c r="I19" s="116"/>
    </row>
    <row r="20" spans="1:12" x14ac:dyDescent="0.35">
      <c r="A20" s="116"/>
      <c r="B20" s="116"/>
      <c r="C20" s="116"/>
      <c r="D20" s="116"/>
      <c r="E20" s="116"/>
      <c r="F20" s="116"/>
      <c r="G20" s="116"/>
      <c r="H20" s="116"/>
      <c r="I20" s="116"/>
    </row>
    <row r="21" spans="1:12" x14ac:dyDescent="0.35">
      <c r="A21" s="116"/>
      <c r="B21" s="116"/>
      <c r="C21" s="116"/>
      <c r="D21" s="116"/>
      <c r="E21" s="116"/>
      <c r="F21" s="116"/>
      <c r="G21" s="116"/>
      <c r="H21" s="116"/>
      <c r="I21" s="116"/>
    </row>
    <row r="24" spans="1:12" x14ac:dyDescent="0.35">
      <c r="C24" s="472" t="s">
        <v>458</v>
      </c>
      <c r="D24" s="472"/>
      <c r="E24" s="472"/>
      <c r="F24" s="472"/>
      <c r="G24" s="472"/>
      <c r="H24" s="23"/>
      <c r="I24" s="472" t="s">
        <v>459</v>
      </c>
      <c r="J24" s="472"/>
      <c r="K24" s="472"/>
      <c r="L24" s="472"/>
    </row>
    <row r="25" spans="1:12" x14ac:dyDescent="0.35">
      <c r="A25" s="108"/>
      <c r="B25" s="8"/>
      <c r="C25" s="65">
        <v>2020</v>
      </c>
      <c r="D25" s="65">
        <v>2021</v>
      </c>
      <c r="E25" s="65">
        <v>2022</v>
      </c>
      <c r="F25" s="65">
        <v>2023</v>
      </c>
      <c r="G25" s="65">
        <v>2024</v>
      </c>
      <c r="H25" s="25"/>
      <c r="I25" s="65">
        <v>2021</v>
      </c>
      <c r="J25" s="65">
        <v>2022</v>
      </c>
      <c r="K25" s="65">
        <v>2023</v>
      </c>
      <c r="L25" s="65">
        <v>2024</v>
      </c>
    </row>
    <row r="26" spans="1:12" x14ac:dyDescent="0.35">
      <c r="A26" s="108"/>
      <c r="B26" s="366" t="s">
        <v>83</v>
      </c>
      <c r="C26" s="66">
        <v>2.1091516502999998</v>
      </c>
      <c r="D26" s="66">
        <v>2.1382757259999998</v>
      </c>
      <c r="E26" s="66">
        <v>2.1173652191999999</v>
      </c>
      <c r="F26" s="66">
        <v>2.0355458192000002</v>
      </c>
      <c r="G26" s="66">
        <v>1.9716311474999999</v>
      </c>
      <c r="H26" t="s">
        <v>83</v>
      </c>
      <c r="I26" s="14">
        <f t="shared" ref="I26:L27" si="0">D26-C26</f>
        <v>2.9124075699999974E-2</v>
      </c>
      <c r="J26" s="14">
        <f t="shared" si="0"/>
        <v>-2.0910506799999951E-2</v>
      </c>
      <c r="K26" s="14">
        <f t="shared" si="0"/>
        <v>-8.1819399999999654E-2</v>
      </c>
      <c r="L26" s="14">
        <f t="shared" si="0"/>
        <v>-6.3914671700000314E-2</v>
      </c>
    </row>
    <row r="27" spans="1:12" ht="26" x14ac:dyDescent="0.35">
      <c r="A27" s="108"/>
      <c r="B27" s="368" t="s">
        <v>84</v>
      </c>
      <c r="C27" s="67">
        <v>95.777314489000005</v>
      </c>
      <c r="D27" s="67">
        <v>99.159580589000001</v>
      </c>
      <c r="E27" s="67">
        <v>103.53485544</v>
      </c>
      <c r="F27" s="67">
        <v>108.87603476</v>
      </c>
      <c r="G27" s="67">
        <v>111.57806011</v>
      </c>
      <c r="H27" s="423" t="s">
        <v>84</v>
      </c>
      <c r="I27" s="51">
        <f t="shared" si="0"/>
        <v>3.3822660999999954</v>
      </c>
      <c r="J27" s="51">
        <f t="shared" si="0"/>
        <v>4.3752748510000004</v>
      </c>
      <c r="K27" s="51">
        <f t="shared" si="0"/>
        <v>5.3411793199999948</v>
      </c>
      <c r="L27" s="51">
        <f t="shared" si="0"/>
        <v>2.7020253499999995</v>
      </c>
    </row>
    <row r="28" spans="1:12" x14ac:dyDescent="0.35">
      <c r="A28"/>
      <c r="B28" s="367" t="s">
        <v>291</v>
      </c>
      <c r="C28" s="66">
        <f>+C27+C26</f>
        <v>97.886466139300012</v>
      </c>
      <c r="D28" s="66">
        <f>+D27+D26</f>
        <v>101.297856315</v>
      </c>
      <c r="E28" s="66">
        <f>+E27+E26</f>
        <v>105.6522206592</v>
      </c>
      <c r="F28" s="66">
        <f>+F27+F26</f>
        <v>110.91158057919999</v>
      </c>
      <c r="G28" s="66">
        <f>+G27+G26</f>
        <v>113.5496912575</v>
      </c>
      <c r="H28" s="21" t="s">
        <v>419</v>
      </c>
      <c r="I28" s="10">
        <f>+SUM(I26:I27)</f>
        <v>3.4113901756999954</v>
      </c>
      <c r="J28" s="10">
        <f>+SUM(J26:J27)</f>
        <v>4.3543643442000004</v>
      </c>
      <c r="K28" s="10">
        <f>+SUM(K26:K27)</f>
        <v>5.2593599199999952</v>
      </c>
      <c r="L28" s="10">
        <f>+SUM(L26:L27)</f>
        <v>2.6381106782999995</v>
      </c>
    </row>
    <row r="29" spans="1:12" x14ac:dyDescent="0.35">
      <c r="A29" s="278" t="s">
        <v>674</v>
      </c>
      <c r="B29"/>
      <c r="C29"/>
      <c r="D29" s="2"/>
      <c r="E29"/>
      <c r="F29"/>
      <c r="G29"/>
      <c r="H29"/>
      <c r="I29" s="2"/>
      <c r="J29" s="19"/>
      <c r="K29" s="19"/>
      <c r="L29" s="19"/>
    </row>
    <row r="33" spans="1:7" x14ac:dyDescent="0.35">
      <c r="C33" s="125" t="s">
        <v>290</v>
      </c>
      <c r="D33" s="107" t="s">
        <v>223</v>
      </c>
      <c r="E33" s="344" t="s">
        <v>222</v>
      </c>
      <c r="F33" s="344" t="s">
        <v>457</v>
      </c>
    </row>
    <row r="34" spans="1:7" x14ac:dyDescent="0.35">
      <c r="A34" s="119">
        <f t="shared" ref="A34:A81" si="1">YEAR(B34)</f>
        <v>2021</v>
      </c>
      <c r="B34" s="331">
        <v>44197</v>
      </c>
      <c r="C34" s="332">
        <v>100.59258871</v>
      </c>
      <c r="D34" s="115" t="e">
        <v>#N/A</v>
      </c>
      <c r="E34" s="333"/>
      <c r="F34" s="333">
        <v>100.59258871</v>
      </c>
      <c r="G34" s="113"/>
    </row>
    <row r="35" spans="1:7" x14ac:dyDescent="0.35">
      <c r="A35" s="119">
        <f t="shared" si="1"/>
        <v>2021</v>
      </c>
      <c r="B35" s="331">
        <v>44228</v>
      </c>
      <c r="C35" s="332">
        <v>93.163559929000002</v>
      </c>
      <c r="D35" s="115" t="e">
        <v>#N/A</v>
      </c>
      <c r="E35" s="333">
        <f t="shared" ref="E35:E44" si="2">AVERAGEIF($A$34:$A$95,A35,$F$34:$F$95)</f>
        <v>102.20586165325</v>
      </c>
      <c r="F35" s="333">
        <v>93.163559929000002</v>
      </c>
      <c r="G35" s="113"/>
    </row>
    <row r="36" spans="1:7" x14ac:dyDescent="0.35">
      <c r="A36" s="119">
        <f t="shared" si="1"/>
        <v>2021</v>
      </c>
      <c r="B36" s="331">
        <v>44256</v>
      </c>
      <c r="C36" s="332">
        <v>101.41789532</v>
      </c>
      <c r="D36" s="115" t="e">
        <v>#N/A</v>
      </c>
      <c r="E36" s="333">
        <f t="shared" si="2"/>
        <v>102.20586165325</v>
      </c>
      <c r="F36" s="333">
        <v>101.41789532</v>
      </c>
      <c r="G36" s="113"/>
    </row>
    <row r="37" spans="1:7" x14ac:dyDescent="0.35">
      <c r="A37" s="119">
        <f t="shared" si="1"/>
        <v>2021</v>
      </c>
      <c r="B37" s="331">
        <v>44287</v>
      </c>
      <c r="C37" s="332">
        <v>102.29000283000001</v>
      </c>
      <c r="D37" s="115" t="e">
        <v>#N/A</v>
      </c>
      <c r="E37" s="333">
        <f t="shared" si="2"/>
        <v>102.20586165325</v>
      </c>
      <c r="F37" s="333">
        <v>102.29000283000001</v>
      </c>
      <c r="G37" s="113"/>
    </row>
    <row r="38" spans="1:7" x14ac:dyDescent="0.35">
      <c r="A38" s="119">
        <f t="shared" si="1"/>
        <v>2021</v>
      </c>
      <c r="B38" s="331">
        <v>44317</v>
      </c>
      <c r="C38" s="332">
        <v>102.20019994</v>
      </c>
      <c r="D38" s="115" t="e">
        <v>#N/A</v>
      </c>
      <c r="E38" s="333">
        <f t="shared" si="2"/>
        <v>102.20586165325</v>
      </c>
      <c r="F38" s="333">
        <v>102.20019994</v>
      </c>
      <c r="G38" s="113"/>
    </row>
    <row r="39" spans="1:7" x14ac:dyDescent="0.35">
      <c r="A39" s="119">
        <f t="shared" si="1"/>
        <v>2021</v>
      </c>
      <c r="B39" s="331">
        <v>44348</v>
      </c>
      <c r="C39" s="332">
        <v>101.87086897</v>
      </c>
      <c r="D39" s="115" t="e">
        <v>#N/A</v>
      </c>
      <c r="E39" s="333">
        <f t="shared" si="2"/>
        <v>102.20586165325</v>
      </c>
      <c r="F39" s="333">
        <v>101.87086897</v>
      </c>
      <c r="G39" s="113"/>
    </row>
    <row r="40" spans="1:7" x14ac:dyDescent="0.35">
      <c r="A40" s="119">
        <f t="shared" si="1"/>
        <v>2021</v>
      </c>
      <c r="B40" s="331">
        <v>44378</v>
      </c>
      <c r="C40" s="332">
        <v>102.65413629</v>
      </c>
      <c r="D40" s="115" t="e">
        <v>#N/A</v>
      </c>
      <c r="E40" s="333">
        <f t="shared" si="2"/>
        <v>102.20586165325</v>
      </c>
      <c r="F40" s="333">
        <v>102.65413629</v>
      </c>
      <c r="G40" s="113"/>
    </row>
    <row r="41" spans="1:7" x14ac:dyDescent="0.35">
      <c r="A41" s="119">
        <f t="shared" si="1"/>
        <v>2021</v>
      </c>
      <c r="B41" s="331">
        <v>44409</v>
      </c>
      <c r="C41" s="332">
        <v>103.10710432</v>
      </c>
      <c r="D41" s="115" t="e">
        <v>#N/A</v>
      </c>
      <c r="E41" s="333">
        <f t="shared" si="2"/>
        <v>102.20586165325</v>
      </c>
      <c r="F41" s="333">
        <v>103.10710432</v>
      </c>
      <c r="G41" s="113"/>
    </row>
    <row r="42" spans="1:7" x14ac:dyDescent="0.35">
      <c r="A42" s="119">
        <f t="shared" si="1"/>
        <v>2021</v>
      </c>
      <c r="B42" s="331">
        <v>44440</v>
      </c>
      <c r="C42" s="332">
        <v>102.8895739</v>
      </c>
      <c r="D42" s="115" t="e">
        <v>#N/A</v>
      </c>
      <c r="E42" s="333">
        <f t="shared" si="2"/>
        <v>102.20586165325</v>
      </c>
      <c r="F42" s="333">
        <v>102.8895739</v>
      </c>
      <c r="G42" s="113"/>
    </row>
    <row r="43" spans="1:7" x14ac:dyDescent="0.35">
      <c r="A43" s="119">
        <f t="shared" si="1"/>
        <v>2021</v>
      </c>
      <c r="B43" s="331">
        <v>44470</v>
      </c>
      <c r="C43" s="332">
        <v>104.68712334999999</v>
      </c>
      <c r="D43" s="115" t="e">
        <v>#N/A</v>
      </c>
      <c r="E43" s="333">
        <f t="shared" si="2"/>
        <v>102.20586165325</v>
      </c>
      <c r="F43" s="333">
        <v>104.68712334999999</v>
      </c>
      <c r="G43" s="113"/>
    </row>
    <row r="44" spans="1:7" x14ac:dyDescent="0.35">
      <c r="A44" s="119">
        <f t="shared" si="1"/>
        <v>2021</v>
      </c>
      <c r="B44" s="331">
        <v>44501</v>
      </c>
      <c r="C44" s="332">
        <v>105.6618708</v>
      </c>
      <c r="D44" s="115" t="e">
        <v>#N/A</v>
      </c>
      <c r="E44" s="333">
        <f t="shared" si="2"/>
        <v>102.20586165325</v>
      </c>
      <c r="F44" s="333">
        <v>105.6618708</v>
      </c>
      <c r="G44" s="113"/>
    </row>
    <row r="45" spans="1:7" x14ac:dyDescent="0.35">
      <c r="A45" s="119">
        <f t="shared" si="1"/>
        <v>2021</v>
      </c>
      <c r="B45" s="331">
        <v>44531</v>
      </c>
      <c r="C45" s="332">
        <v>105.93541548</v>
      </c>
      <c r="D45" s="115" t="e">
        <v>#N/A</v>
      </c>
      <c r="E45" s="333"/>
      <c r="F45" s="333">
        <v>105.93541548</v>
      </c>
      <c r="G45" s="113"/>
    </row>
    <row r="46" spans="1:7" x14ac:dyDescent="0.35">
      <c r="A46" s="119">
        <f t="shared" si="1"/>
        <v>2022</v>
      </c>
      <c r="B46" s="331">
        <v>44562</v>
      </c>
      <c r="C46" s="332">
        <v>103.20279281000001</v>
      </c>
      <c r="D46" s="115" t="e">
        <v>#N/A</v>
      </c>
      <c r="E46" s="333"/>
      <c r="F46" s="333">
        <v>103.20279281000001</v>
      </c>
      <c r="G46" s="113"/>
    </row>
    <row r="47" spans="1:7" x14ac:dyDescent="0.35">
      <c r="A47" s="119">
        <f t="shared" si="1"/>
        <v>2022</v>
      </c>
      <c r="B47" s="331">
        <v>44593</v>
      </c>
      <c r="C47" s="332">
        <v>102.50590807</v>
      </c>
      <c r="D47" s="115" t="e">
        <v>#N/A</v>
      </c>
      <c r="E47" s="333">
        <f>AVERAGEIF($A$34:$A$95,A47,$F$34:$F$95)</f>
        <v>106.65374526583334</v>
      </c>
      <c r="F47" s="333">
        <v>102.50590807</v>
      </c>
      <c r="G47" s="113"/>
    </row>
    <row r="48" spans="1:7" x14ac:dyDescent="0.35">
      <c r="A48" s="119">
        <f t="shared" si="1"/>
        <v>2022</v>
      </c>
      <c r="B48" s="331">
        <v>44621</v>
      </c>
      <c r="C48" s="332">
        <v>104.03752406</v>
      </c>
      <c r="D48" s="115" t="e">
        <v>#N/A</v>
      </c>
      <c r="E48" s="333">
        <f t="shared" ref="E48:E56" si="3">AVERAGEIF($A$34:$A$95,A48,$F$34:$F$95)</f>
        <v>106.65374526583334</v>
      </c>
      <c r="F48" s="333">
        <v>104.03752406</v>
      </c>
      <c r="G48" s="113"/>
    </row>
    <row r="49" spans="1:7" x14ac:dyDescent="0.35">
      <c r="A49" s="119">
        <f t="shared" si="1"/>
        <v>2022</v>
      </c>
      <c r="B49" s="331">
        <v>44652</v>
      </c>
      <c r="C49" s="332">
        <v>105.05498177</v>
      </c>
      <c r="D49" s="115" t="e">
        <v>#N/A</v>
      </c>
      <c r="E49" s="333">
        <f t="shared" si="3"/>
        <v>106.65374526583334</v>
      </c>
      <c r="F49" s="333">
        <v>105.05498177</v>
      </c>
      <c r="G49" s="113"/>
    </row>
    <row r="50" spans="1:7" x14ac:dyDescent="0.35">
      <c r="A50" s="119">
        <f t="shared" si="1"/>
        <v>2022</v>
      </c>
      <c r="B50" s="331">
        <v>44682</v>
      </c>
      <c r="C50" s="332">
        <v>106.31841884000001</v>
      </c>
      <c r="D50" s="115" t="e">
        <v>#N/A</v>
      </c>
      <c r="E50" s="333">
        <f t="shared" si="3"/>
        <v>106.65374526583334</v>
      </c>
      <c r="F50" s="333">
        <v>106.31841884000001</v>
      </c>
      <c r="G50" s="113"/>
    </row>
    <row r="51" spans="1:7" x14ac:dyDescent="0.35">
      <c r="A51" s="119">
        <f t="shared" si="1"/>
        <v>2022</v>
      </c>
      <c r="B51" s="331">
        <v>44713</v>
      </c>
      <c r="C51" s="332">
        <v>107.1545816</v>
      </c>
      <c r="D51" s="115" t="e">
        <v>#N/A</v>
      </c>
      <c r="E51" s="333">
        <f t="shared" si="3"/>
        <v>106.65374526583334</v>
      </c>
      <c r="F51" s="333">
        <v>107.1545816</v>
      </c>
      <c r="G51" s="113"/>
    </row>
    <row r="52" spans="1:7" x14ac:dyDescent="0.35">
      <c r="A52" s="119">
        <f t="shared" si="1"/>
        <v>2022</v>
      </c>
      <c r="B52" s="331">
        <v>44743</v>
      </c>
      <c r="C52" s="332">
        <v>107.43429181</v>
      </c>
      <c r="D52" s="115" t="e">
        <v>#N/A</v>
      </c>
      <c r="E52" s="333">
        <f t="shared" si="3"/>
        <v>106.65374526583334</v>
      </c>
      <c r="F52" s="333">
        <v>107.43429181</v>
      </c>
      <c r="G52" s="113"/>
    </row>
    <row r="53" spans="1:7" x14ac:dyDescent="0.35">
      <c r="A53" s="119">
        <f t="shared" si="1"/>
        <v>2022</v>
      </c>
      <c r="B53" s="331">
        <v>44774</v>
      </c>
      <c r="C53" s="332">
        <v>108.04563718999999</v>
      </c>
      <c r="D53" s="115" t="e">
        <v>#N/A</v>
      </c>
      <c r="E53" s="333">
        <f t="shared" si="3"/>
        <v>106.65374526583334</v>
      </c>
      <c r="F53" s="333">
        <v>108.04563718999999</v>
      </c>
      <c r="G53" s="113"/>
    </row>
    <row r="54" spans="1:7" x14ac:dyDescent="0.35">
      <c r="A54" s="119">
        <f t="shared" si="1"/>
        <v>2022</v>
      </c>
      <c r="B54" s="331">
        <v>44805</v>
      </c>
      <c r="C54" s="332">
        <v>109.35892663</v>
      </c>
      <c r="D54" s="115" t="e">
        <v>#N/A</v>
      </c>
      <c r="E54" s="333">
        <f t="shared" si="3"/>
        <v>106.65374526583334</v>
      </c>
      <c r="F54" s="333">
        <v>109.35892663</v>
      </c>
      <c r="G54" s="113"/>
    </row>
    <row r="55" spans="1:7" x14ac:dyDescent="0.35">
      <c r="A55" s="119">
        <f t="shared" si="1"/>
        <v>2022</v>
      </c>
      <c r="B55" s="331">
        <v>44835</v>
      </c>
      <c r="C55" s="332">
        <v>109.48309232</v>
      </c>
      <c r="D55" s="115" t="e">
        <v>#N/A</v>
      </c>
      <c r="E55" s="333">
        <f t="shared" si="3"/>
        <v>106.65374526583334</v>
      </c>
      <c r="F55" s="333">
        <v>109.48309232</v>
      </c>
      <c r="G55" s="113"/>
    </row>
    <row r="56" spans="1:7" x14ac:dyDescent="0.35">
      <c r="A56" s="119">
        <f t="shared" si="1"/>
        <v>2022</v>
      </c>
      <c r="B56" s="331">
        <v>44866</v>
      </c>
      <c r="C56" s="332">
        <v>109.9050929</v>
      </c>
      <c r="D56" s="115" t="e">
        <v>#N/A</v>
      </c>
      <c r="E56" s="333">
        <f t="shared" si="3"/>
        <v>106.65374526583334</v>
      </c>
      <c r="F56" s="333">
        <v>109.9050929</v>
      </c>
      <c r="G56" s="113"/>
    </row>
    <row r="57" spans="1:7" x14ac:dyDescent="0.35">
      <c r="A57" s="119">
        <f t="shared" si="1"/>
        <v>2022</v>
      </c>
      <c r="B57" s="331">
        <v>44896</v>
      </c>
      <c r="C57" s="332">
        <v>107.34369519000001</v>
      </c>
      <c r="D57" s="115" t="e">
        <v>#N/A</v>
      </c>
      <c r="E57" s="333"/>
      <c r="F57" s="333">
        <v>107.34369519000001</v>
      </c>
      <c r="G57" s="113"/>
    </row>
    <row r="58" spans="1:7" x14ac:dyDescent="0.35">
      <c r="A58" s="119">
        <f t="shared" si="1"/>
        <v>2023</v>
      </c>
      <c r="B58" s="331">
        <v>44927</v>
      </c>
      <c r="C58" s="332">
        <v>110.29390929</v>
      </c>
      <c r="D58" s="115" t="e">
        <v>#N/A</v>
      </c>
      <c r="E58" s="333"/>
      <c r="F58" s="333">
        <v>110.29390929</v>
      </c>
      <c r="G58" s="113"/>
    </row>
    <row r="59" spans="1:7" x14ac:dyDescent="0.35">
      <c r="A59" s="119">
        <f t="shared" si="1"/>
        <v>2023</v>
      </c>
      <c r="B59" s="331">
        <v>44958</v>
      </c>
      <c r="C59" s="332">
        <v>110.49799385999999</v>
      </c>
      <c r="D59" s="115" t="e">
        <v>#N/A</v>
      </c>
      <c r="E59" s="333">
        <f>AVERAGEIF($A$34:$A$95,A59,$F$34:$F$95)</f>
        <v>111.89246167583332</v>
      </c>
      <c r="F59" s="333">
        <v>110.49799385999999</v>
      </c>
      <c r="G59" s="113"/>
    </row>
    <row r="60" spans="1:7" x14ac:dyDescent="0.35">
      <c r="A60" s="119">
        <f t="shared" si="1"/>
        <v>2023</v>
      </c>
      <c r="B60" s="331">
        <v>44986</v>
      </c>
      <c r="C60" s="332">
        <v>111.76976768</v>
      </c>
      <c r="D60" s="115" t="e">
        <v>#N/A</v>
      </c>
      <c r="E60" s="333">
        <f t="shared" ref="E60:E68" si="4">AVERAGEIF($A$34:$A$95,A60,$F$34:$F$95)</f>
        <v>111.89246167583332</v>
      </c>
      <c r="F60" s="333">
        <v>111.76976768</v>
      </c>
      <c r="G60" s="113"/>
    </row>
    <row r="61" spans="1:7" x14ac:dyDescent="0.35">
      <c r="A61" s="119">
        <f t="shared" si="1"/>
        <v>2023</v>
      </c>
      <c r="B61" s="331">
        <v>45017</v>
      </c>
      <c r="C61" s="332">
        <v>111.73960543</v>
      </c>
      <c r="D61" s="115" t="e">
        <v>#N/A</v>
      </c>
      <c r="E61" s="333">
        <f t="shared" si="4"/>
        <v>111.89246167583332</v>
      </c>
      <c r="F61" s="333">
        <v>111.73960543</v>
      </c>
      <c r="G61" s="113"/>
    </row>
    <row r="62" spans="1:7" x14ac:dyDescent="0.35">
      <c r="A62" s="119">
        <f t="shared" si="1"/>
        <v>2023</v>
      </c>
      <c r="B62" s="331">
        <v>45047</v>
      </c>
      <c r="C62" s="332">
        <v>112.43935458</v>
      </c>
      <c r="D62" s="115" t="e">
        <v>#N/A</v>
      </c>
      <c r="E62" s="333">
        <f t="shared" si="4"/>
        <v>111.89246167583332</v>
      </c>
      <c r="F62" s="333">
        <v>112.43935458</v>
      </c>
      <c r="G62" s="113"/>
    </row>
    <row r="63" spans="1:7" x14ac:dyDescent="0.35">
      <c r="A63" s="119">
        <f t="shared" si="1"/>
        <v>2023</v>
      </c>
      <c r="B63" s="331">
        <v>45078</v>
      </c>
      <c r="C63" s="332">
        <v>112.22590927</v>
      </c>
      <c r="D63" s="115" t="e">
        <v>#N/A</v>
      </c>
      <c r="E63" s="333">
        <f t="shared" si="4"/>
        <v>111.89246167583332</v>
      </c>
      <c r="F63" s="333">
        <v>112.22590927</v>
      </c>
      <c r="G63" s="113"/>
    </row>
    <row r="64" spans="1:7" x14ac:dyDescent="0.35">
      <c r="A64" s="119">
        <f t="shared" si="1"/>
        <v>2023</v>
      </c>
      <c r="B64" s="331">
        <v>45108</v>
      </c>
      <c r="C64" s="332">
        <v>111.96639999999999</v>
      </c>
      <c r="D64" s="115" t="e">
        <v>#N/A</v>
      </c>
      <c r="E64" s="333">
        <f t="shared" si="4"/>
        <v>111.89246167583332</v>
      </c>
      <c r="F64" s="333">
        <v>111.96639999999999</v>
      </c>
      <c r="G64" s="113"/>
    </row>
    <row r="65" spans="1:7" x14ac:dyDescent="0.35">
      <c r="A65" s="119">
        <f t="shared" si="1"/>
        <v>2023</v>
      </c>
      <c r="B65" s="331">
        <v>45139</v>
      </c>
      <c r="C65" s="332">
        <v>111.94580000000001</v>
      </c>
      <c r="D65" s="115">
        <v>111.94580000000001</v>
      </c>
      <c r="E65" s="333">
        <f t="shared" si="4"/>
        <v>111.89246167583332</v>
      </c>
      <c r="F65" s="333">
        <v>111.94580000000001</v>
      </c>
      <c r="G65" s="113"/>
    </row>
    <row r="66" spans="1:7" x14ac:dyDescent="0.35">
      <c r="A66" s="119">
        <f t="shared" si="1"/>
        <v>2023</v>
      </c>
      <c r="B66" s="331">
        <v>45170</v>
      </c>
      <c r="C66" s="332" t="e">
        <v>#N/A</v>
      </c>
      <c r="D66" s="115">
        <v>112.28579999999999</v>
      </c>
      <c r="E66" s="333">
        <f t="shared" si="4"/>
        <v>111.89246167583332</v>
      </c>
      <c r="F66" s="333">
        <v>112.28579999999999</v>
      </c>
      <c r="G66" s="113"/>
    </row>
    <row r="67" spans="1:7" x14ac:dyDescent="0.35">
      <c r="A67" s="119">
        <f t="shared" si="1"/>
        <v>2023</v>
      </c>
      <c r="B67" s="331">
        <v>45200</v>
      </c>
      <c r="C67" s="332" t="e">
        <v>#N/A</v>
      </c>
      <c r="D67" s="115">
        <v>112.1587</v>
      </c>
      <c r="E67" s="333">
        <f t="shared" si="4"/>
        <v>111.89246167583332</v>
      </c>
      <c r="F67" s="333">
        <v>112.1587</v>
      </c>
      <c r="G67" s="113"/>
    </row>
    <row r="68" spans="1:7" x14ac:dyDescent="0.35">
      <c r="A68" s="119">
        <f t="shared" si="1"/>
        <v>2023</v>
      </c>
      <c r="B68" s="331">
        <v>45231</v>
      </c>
      <c r="C68" s="332" t="e">
        <v>#N/A</v>
      </c>
      <c r="D68" s="115">
        <v>112.4015</v>
      </c>
      <c r="E68" s="333">
        <f t="shared" si="4"/>
        <v>111.89246167583332</v>
      </c>
      <c r="F68" s="333">
        <v>112.4015</v>
      </c>
      <c r="G68" s="113"/>
    </row>
    <row r="69" spans="1:7" x14ac:dyDescent="0.35">
      <c r="A69" s="119">
        <f t="shared" si="1"/>
        <v>2023</v>
      </c>
      <c r="B69" s="331">
        <v>45261</v>
      </c>
      <c r="C69" s="332" t="e">
        <v>#N/A</v>
      </c>
      <c r="D69" s="115">
        <v>112.98480000000001</v>
      </c>
      <c r="E69" s="333"/>
      <c r="F69" s="333">
        <v>112.98480000000001</v>
      </c>
      <c r="G69" s="113"/>
    </row>
    <row r="70" spans="1:7" x14ac:dyDescent="0.35">
      <c r="A70" s="119">
        <f t="shared" si="1"/>
        <v>2024</v>
      </c>
      <c r="B70" s="331">
        <v>45292</v>
      </c>
      <c r="C70" s="332" t="e">
        <v>#N/A</v>
      </c>
      <c r="D70" s="115">
        <v>113.3267</v>
      </c>
      <c r="E70" s="333"/>
      <c r="F70" s="333">
        <v>113.3267</v>
      </c>
      <c r="G70" s="113"/>
    </row>
    <row r="71" spans="1:7" x14ac:dyDescent="0.35">
      <c r="A71" s="119">
        <f t="shared" si="1"/>
        <v>2024</v>
      </c>
      <c r="B71" s="331">
        <v>45323</v>
      </c>
      <c r="C71" s="332" t="e">
        <v>#N/A</v>
      </c>
      <c r="D71" s="115">
        <v>113.84059999999999</v>
      </c>
      <c r="E71" s="333">
        <f>AVERAGEIF($A$34:$A$95,A71,$F$34:$F$95)</f>
        <v>114.483975</v>
      </c>
      <c r="F71" s="333">
        <v>113.84059999999999</v>
      </c>
      <c r="G71" s="113"/>
    </row>
    <row r="72" spans="1:7" x14ac:dyDescent="0.35">
      <c r="A72" s="119">
        <f t="shared" si="1"/>
        <v>2024</v>
      </c>
      <c r="B72" s="331">
        <v>45352</v>
      </c>
      <c r="C72" s="332" t="e">
        <v>#N/A</v>
      </c>
      <c r="D72" s="115">
        <v>114.08750000000001</v>
      </c>
      <c r="E72" s="333">
        <f t="shared" ref="E72:E80" si="5">AVERAGEIF($A$34:$A$95,A72,$F$34:$F$95)</f>
        <v>114.483975</v>
      </c>
      <c r="F72" s="333">
        <v>114.08750000000001</v>
      </c>
      <c r="G72" s="113"/>
    </row>
    <row r="73" spans="1:7" x14ac:dyDescent="0.35">
      <c r="A73" s="119">
        <f t="shared" si="1"/>
        <v>2024</v>
      </c>
      <c r="B73" s="331">
        <v>45383</v>
      </c>
      <c r="C73" s="332" t="e">
        <v>#N/A</v>
      </c>
      <c r="D73" s="115">
        <v>114.4301</v>
      </c>
      <c r="E73" s="333">
        <f t="shared" si="5"/>
        <v>114.483975</v>
      </c>
      <c r="F73" s="333">
        <v>114.4301</v>
      </c>
      <c r="G73" s="113"/>
    </row>
    <row r="74" spans="1:7" x14ac:dyDescent="0.35">
      <c r="A74" s="119">
        <f t="shared" si="1"/>
        <v>2024</v>
      </c>
      <c r="B74" s="331">
        <v>45413</v>
      </c>
      <c r="C74" s="332" t="e">
        <v>#N/A</v>
      </c>
      <c r="D74" s="115">
        <v>114.0448</v>
      </c>
      <c r="E74" s="333">
        <f t="shared" si="5"/>
        <v>114.483975</v>
      </c>
      <c r="F74" s="333">
        <v>114.0448</v>
      </c>
      <c r="G74" s="113"/>
    </row>
    <row r="75" spans="1:7" x14ac:dyDescent="0.35">
      <c r="A75" s="119">
        <f t="shared" si="1"/>
        <v>2024</v>
      </c>
      <c r="B75" s="331">
        <v>45444</v>
      </c>
      <c r="C75" s="332" t="e">
        <v>#N/A</v>
      </c>
      <c r="D75" s="115">
        <v>114.1323</v>
      </c>
      <c r="E75" s="333">
        <f t="shared" si="5"/>
        <v>114.483975</v>
      </c>
      <c r="F75" s="333">
        <v>114.1323</v>
      </c>
      <c r="G75" s="113"/>
    </row>
    <row r="76" spans="1:7" x14ac:dyDescent="0.35">
      <c r="A76" s="119">
        <f t="shared" si="1"/>
        <v>2024</v>
      </c>
      <c r="B76" s="331">
        <v>45474</v>
      </c>
      <c r="C76" s="332" t="e">
        <v>#N/A</v>
      </c>
      <c r="D76" s="115">
        <v>114.27509999999999</v>
      </c>
      <c r="E76" s="333">
        <f t="shared" si="5"/>
        <v>114.483975</v>
      </c>
      <c r="F76" s="333">
        <v>114.27509999999999</v>
      </c>
      <c r="G76" s="113"/>
    </row>
    <row r="77" spans="1:7" x14ac:dyDescent="0.35">
      <c r="A77" s="119">
        <f t="shared" si="1"/>
        <v>2024</v>
      </c>
      <c r="B77" s="331">
        <v>45505</v>
      </c>
      <c r="C77" s="332" t="e">
        <v>#N/A</v>
      </c>
      <c r="D77" s="115">
        <v>114.42010000000001</v>
      </c>
      <c r="E77" s="333">
        <f t="shared" si="5"/>
        <v>114.483975</v>
      </c>
      <c r="F77" s="333">
        <v>114.42010000000001</v>
      </c>
      <c r="G77" s="113"/>
    </row>
    <row r="78" spans="1:7" x14ac:dyDescent="0.35">
      <c r="A78" s="119">
        <f t="shared" si="1"/>
        <v>2024</v>
      </c>
      <c r="B78" s="331">
        <v>45536</v>
      </c>
      <c r="C78" s="332" t="e">
        <v>#N/A</v>
      </c>
      <c r="D78" s="115">
        <v>114.6469</v>
      </c>
      <c r="E78" s="333">
        <f t="shared" si="5"/>
        <v>114.483975</v>
      </c>
      <c r="F78" s="333">
        <v>114.6469</v>
      </c>
      <c r="G78" s="113"/>
    </row>
    <row r="79" spans="1:7" x14ac:dyDescent="0.35">
      <c r="A79" s="119">
        <f t="shared" si="1"/>
        <v>2024</v>
      </c>
      <c r="B79" s="331">
        <v>45566</v>
      </c>
      <c r="C79" s="332" t="e">
        <v>#N/A</v>
      </c>
      <c r="D79" s="115">
        <v>115.0177</v>
      </c>
      <c r="E79" s="333">
        <f t="shared" si="5"/>
        <v>114.483975</v>
      </c>
      <c r="F79" s="333">
        <v>115.0177</v>
      </c>
      <c r="G79" s="113"/>
    </row>
    <row r="80" spans="1:7" x14ac:dyDescent="0.35">
      <c r="A80" s="119">
        <f t="shared" si="1"/>
        <v>2024</v>
      </c>
      <c r="B80" s="331">
        <v>45597</v>
      </c>
      <c r="C80" s="332" t="e">
        <v>#N/A</v>
      </c>
      <c r="D80" s="115">
        <v>115.5377</v>
      </c>
      <c r="E80" s="333">
        <f t="shared" si="5"/>
        <v>114.483975</v>
      </c>
      <c r="F80" s="333">
        <v>115.5377</v>
      </c>
      <c r="G80" s="113"/>
    </row>
    <row r="81" spans="1:7" x14ac:dyDescent="0.35">
      <c r="A81" s="119">
        <f t="shared" si="1"/>
        <v>2024</v>
      </c>
      <c r="B81" s="331">
        <v>45627</v>
      </c>
      <c r="C81" s="332" t="e">
        <v>#N/A</v>
      </c>
      <c r="D81" s="115">
        <v>116.04819999999999</v>
      </c>
      <c r="E81" s="333"/>
      <c r="F81" s="333">
        <v>116.04819999999999</v>
      </c>
      <c r="G81" s="113"/>
    </row>
    <row r="82" spans="1:7" x14ac:dyDescent="0.35">
      <c r="A82" s="119"/>
      <c r="B82" s="331"/>
      <c r="C82" s="119"/>
      <c r="D82" s="333"/>
      <c r="E82" s="119"/>
      <c r="F82" s="333"/>
      <c r="G82" s="113"/>
    </row>
    <row r="83" spans="1:7" x14ac:dyDescent="0.35">
      <c r="A83" s="119"/>
      <c r="B83" s="331"/>
      <c r="C83" s="119"/>
      <c r="D83" s="333"/>
      <c r="E83" s="119"/>
      <c r="F83" s="333"/>
      <c r="G83" s="113"/>
    </row>
    <row r="84" spans="1:7" x14ac:dyDescent="0.35">
      <c r="A84" s="119"/>
      <c r="B84" s="331"/>
      <c r="C84" s="119"/>
      <c r="D84" s="333"/>
      <c r="E84" s="119"/>
      <c r="F84" s="333"/>
      <c r="G84" s="113"/>
    </row>
    <row r="85" spans="1:7" x14ac:dyDescent="0.35">
      <c r="A85" s="119"/>
      <c r="B85" s="331"/>
      <c r="C85" s="119"/>
      <c r="D85" s="333"/>
      <c r="E85" s="119"/>
      <c r="F85" s="333"/>
      <c r="G85" s="113"/>
    </row>
    <row r="86" spans="1:7" x14ac:dyDescent="0.35">
      <c r="A86" s="119"/>
      <c r="B86" s="331"/>
      <c r="C86" s="119"/>
      <c r="D86" s="333"/>
      <c r="E86" s="119"/>
      <c r="F86" s="333"/>
      <c r="G86" s="113"/>
    </row>
    <row r="87" spans="1:7" x14ac:dyDescent="0.35">
      <c r="A87" s="119"/>
      <c r="B87" s="331"/>
      <c r="C87" s="119"/>
      <c r="D87" s="333"/>
      <c r="E87" s="119"/>
      <c r="F87" s="333"/>
      <c r="G87" s="113"/>
    </row>
    <row r="88" spans="1:7" x14ac:dyDescent="0.35">
      <c r="A88" s="58"/>
      <c r="B88" s="58" t="s">
        <v>0</v>
      </c>
      <c r="C88" s="119"/>
      <c r="D88" s="333"/>
      <c r="E88" s="119"/>
      <c r="F88" s="333"/>
      <c r="G88" s="113"/>
    </row>
    <row r="89" spans="1:7" x14ac:dyDescent="0.35">
      <c r="A89" s="21">
        <v>2.5</v>
      </c>
      <c r="B89" s="20">
        <v>-2</v>
      </c>
      <c r="C89" s="119"/>
      <c r="D89" s="333"/>
      <c r="E89" s="119"/>
      <c r="F89" s="333"/>
      <c r="G89" s="113"/>
    </row>
    <row r="90" spans="1:7" x14ac:dyDescent="0.35">
      <c r="A90" s="21">
        <v>2.5</v>
      </c>
      <c r="B90" s="20">
        <v>10</v>
      </c>
      <c r="C90" s="119"/>
      <c r="D90" s="333"/>
      <c r="E90" s="119"/>
      <c r="F90" s="333"/>
      <c r="G90" s="113"/>
    </row>
    <row r="91" spans="1:7" x14ac:dyDescent="0.35">
      <c r="B91" s="109"/>
      <c r="D91" s="114"/>
      <c r="F91" s="114"/>
      <c r="G91" s="113"/>
    </row>
    <row r="92" spans="1:7" x14ac:dyDescent="0.35">
      <c r="B92" s="109"/>
      <c r="D92" s="114"/>
      <c r="F92" s="114"/>
      <c r="G92" s="113"/>
    </row>
    <row r="93" spans="1:7" x14ac:dyDescent="0.35">
      <c r="B93" s="109"/>
      <c r="D93" s="114"/>
      <c r="F93" s="114"/>
      <c r="G93" s="113"/>
    </row>
    <row r="94" spans="1:7" x14ac:dyDescent="0.35">
      <c r="B94" s="109"/>
      <c r="D94" s="114"/>
      <c r="F94" s="114"/>
      <c r="G94" s="113"/>
    </row>
    <row r="95" spans="1:7" x14ac:dyDescent="0.35">
      <c r="B95" s="109"/>
      <c r="D95" s="114"/>
      <c r="F95" s="114"/>
      <c r="G95" s="113"/>
    </row>
    <row r="96" spans="1:7" x14ac:dyDescent="0.35">
      <c r="F96" s="114"/>
      <c r="G96" s="113"/>
    </row>
    <row r="97" spans="6:7" x14ac:dyDescent="0.35">
      <c r="F97" s="114"/>
      <c r="G97" s="113"/>
    </row>
    <row r="98" spans="6:7" x14ac:dyDescent="0.35">
      <c r="F98" s="114"/>
      <c r="G98" s="113"/>
    </row>
    <row r="99" spans="6:7" x14ac:dyDescent="0.35">
      <c r="F99" s="114"/>
      <c r="G99" s="113"/>
    </row>
    <row r="100" spans="6:7" x14ac:dyDescent="0.35">
      <c r="F100" s="114"/>
      <c r="G100" s="113"/>
    </row>
    <row r="101" spans="6:7" x14ac:dyDescent="0.35">
      <c r="F101" s="114"/>
      <c r="G101" s="113"/>
    </row>
    <row r="102" spans="6:7" x14ac:dyDescent="0.35">
      <c r="F102" s="114"/>
      <c r="G102" s="113"/>
    </row>
    <row r="103" spans="6:7" x14ac:dyDescent="0.35">
      <c r="F103" s="114"/>
      <c r="G103" s="113"/>
    </row>
    <row r="104" spans="6:7" x14ac:dyDescent="0.35">
      <c r="F104" s="114"/>
      <c r="G104" s="113"/>
    </row>
    <row r="105" spans="6:7" x14ac:dyDescent="0.35">
      <c r="F105" s="114"/>
    </row>
    <row r="106" spans="6:7" x14ac:dyDescent="0.35">
      <c r="F106" s="114"/>
    </row>
    <row r="107" spans="6:7" x14ac:dyDescent="0.35">
      <c r="F107" s="114"/>
    </row>
    <row r="108" spans="6:7" x14ac:dyDescent="0.35">
      <c r="F108" s="114"/>
    </row>
    <row r="109" spans="6:7" x14ac:dyDescent="0.35">
      <c r="F109" s="114"/>
    </row>
    <row r="110" spans="6:7" x14ac:dyDescent="0.35">
      <c r="F110" s="114"/>
    </row>
    <row r="111" spans="6:7" x14ac:dyDescent="0.35">
      <c r="F111" s="114"/>
    </row>
    <row r="112" spans="6:7" x14ac:dyDescent="0.35">
      <c r="F112" s="114"/>
    </row>
    <row r="113" spans="6:6" x14ac:dyDescent="0.35">
      <c r="F113" s="114"/>
    </row>
    <row r="114" spans="6:6" x14ac:dyDescent="0.35">
      <c r="F114" s="114"/>
    </row>
    <row r="115" spans="6:6" x14ac:dyDescent="0.35">
      <c r="F115" s="114"/>
    </row>
    <row r="116" spans="6:6" x14ac:dyDescent="0.35">
      <c r="F116" s="114"/>
    </row>
    <row r="117" spans="6:6" x14ac:dyDescent="0.35">
      <c r="F117" s="114"/>
    </row>
    <row r="118" spans="6:6" x14ac:dyDescent="0.35">
      <c r="F118" s="114"/>
    </row>
    <row r="119" spans="6:6" x14ac:dyDescent="0.35">
      <c r="F119" s="114"/>
    </row>
    <row r="120" spans="6:6" x14ac:dyDescent="0.35">
      <c r="F120" s="114"/>
    </row>
    <row r="121" spans="6:6" x14ac:dyDescent="0.35">
      <c r="F121" s="114"/>
    </row>
    <row r="122" spans="6:6" x14ac:dyDescent="0.35">
      <c r="F122" s="114"/>
    </row>
    <row r="123" spans="6:6" x14ac:dyDescent="0.35">
      <c r="F123" s="114"/>
    </row>
    <row r="124" spans="6:6" x14ac:dyDescent="0.35">
      <c r="F124" s="114"/>
    </row>
    <row r="125" spans="6:6" x14ac:dyDescent="0.35">
      <c r="F125" s="114"/>
    </row>
    <row r="126" spans="6:6" x14ac:dyDescent="0.35">
      <c r="F126" s="114"/>
    </row>
    <row r="127" spans="6:6" x14ac:dyDescent="0.35">
      <c r="F127" s="114"/>
    </row>
    <row r="128" spans="6:6" x14ac:dyDescent="0.35">
      <c r="F128" s="114"/>
    </row>
    <row r="129" spans="6:6" x14ac:dyDescent="0.35">
      <c r="F129" s="114"/>
    </row>
  </sheetData>
  <mergeCells count="2">
    <mergeCell ref="C24:G24"/>
    <mergeCell ref="I24:L24"/>
  </mergeCells>
  <conditionalFormatting sqref="C34:D81">
    <cfRule type="expression" dxfId="6" priority="1" stopIfTrue="1">
      <formula>ISNA(C34)</formula>
    </cfRule>
  </conditionalFormatting>
  <hyperlinks>
    <hyperlink ref="A3" location="Contents!A1" display="Return to Contents" xr:uid="{00000000-0004-0000-1A00-000000000000}"/>
  </hyperlinks>
  <pageMargins left="0.7" right="0.7" top="0.75" bottom="0.75" header="0.3" footer="0.3"/>
  <pageSetup orientation="landscape" verticalDpi="599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B131"/>
  <sheetViews>
    <sheetView workbookViewId="0"/>
  </sheetViews>
  <sheetFormatPr defaultColWidth="9.1796875" defaultRowHeight="14.5" x14ac:dyDescent="0.35"/>
  <cols>
    <col min="1" max="1" width="9.1796875" style="107"/>
    <col min="2" max="2" width="14.81640625" style="107" customWidth="1"/>
    <col min="3" max="13" width="9.1796875" style="107"/>
    <col min="14" max="15" width="9.1796875" style="108"/>
    <col min="16" max="16" width="9.1796875" style="107"/>
    <col min="17" max="17" width="25.81640625" style="107" customWidth="1"/>
    <col min="18" max="18" width="11" style="107" customWidth="1"/>
    <col min="19" max="26" width="9.1796875" style="107"/>
    <col min="27" max="28" width="9.1796875" style="108"/>
    <col min="29" max="16384" width="9.1796875" style="107"/>
  </cols>
  <sheetData>
    <row r="1" spans="1:18" x14ac:dyDescent="0.35">
      <c r="N1" s="120"/>
      <c r="Q1" s="120"/>
    </row>
    <row r="2" spans="1:18" ht="15.5" x14ac:dyDescent="0.35">
      <c r="A2" s="31" t="s">
        <v>644</v>
      </c>
    </row>
    <row r="3" spans="1:18" x14ac:dyDescent="0.35">
      <c r="A3" s="16" t="s">
        <v>16</v>
      </c>
      <c r="L3" s="108"/>
      <c r="M3" s="108"/>
      <c r="Q3" s="112"/>
    </row>
    <row r="4" spans="1:18" x14ac:dyDescent="0.3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08"/>
      <c r="M4" s="108"/>
      <c r="Q4" s="112"/>
    </row>
    <row r="5" spans="1:18" x14ac:dyDescent="0.3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08"/>
      <c r="M5" s="108"/>
      <c r="Q5" s="142" t="s">
        <v>343</v>
      </c>
      <c r="R5" s="143"/>
    </row>
    <row r="6" spans="1:18" x14ac:dyDescent="0.3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08"/>
      <c r="M6" s="108"/>
      <c r="Q6" s="269" t="s">
        <v>252</v>
      </c>
      <c r="R6" s="185" t="s">
        <v>257</v>
      </c>
    </row>
    <row r="7" spans="1:18" x14ac:dyDescent="0.3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08"/>
      <c r="M7" s="108"/>
      <c r="Q7" s="270" t="s">
        <v>253</v>
      </c>
      <c r="R7" s="186" t="s">
        <v>258</v>
      </c>
    </row>
    <row r="8" spans="1:18" x14ac:dyDescent="0.35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08"/>
      <c r="M8" s="108"/>
      <c r="Q8" s="270" t="s">
        <v>442</v>
      </c>
      <c r="R8" s="232" t="s">
        <v>259</v>
      </c>
    </row>
    <row r="9" spans="1:18" x14ac:dyDescent="0.3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08"/>
      <c r="M9" s="108"/>
      <c r="Q9" s="270" t="s">
        <v>441</v>
      </c>
      <c r="R9" s="232" t="s">
        <v>443</v>
      </c>
    </row>
    <row r="10" spans="1:18" x14ac:dyDescent="0.3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08"/>
      <c r="M10" s="108"/>
      <c r="Q10" s="268" t="s">
        <v>200</v>
      </c>
      <c r="R10" s="229" t="s">
        <v>256</v>
      </c>
    </row>
    <row r="11" spans="1:18" x14ac:dyDescent="0.3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08"/>
      <c r="M11" s="108"/>
    </row>
    <row r="12" spans="1:18" x14ac:dyDescent="0.3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08"/>
      <c r="M12" s="108"/>
    </row>
    <row r="13" spans="1:18" x14ac:dyDescent="0.3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08"/>
      <c r="M13" s="108"/>
    </row>
    <row r="14" spans="1:18" x14ac:dyDescent="0.3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08"/>
      <c r="M14" s="108"/>
    </row>
    <row r="15" spans="1:18" x14ac:dyDescent="0.3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08"/>
      <c r="M15" s="108"/>
    </row>
    <row r="16" spans="1:18" x14ac:dyDescent="0.3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08"/>
      <c r="M16" s="108"/>
    </row>
    <row r="17" spans="1:13" x14ac:dyDescent="0.3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08"/>
      <c r="M17" s="108"/>
    </row>
    <row r="18" spans="1:13" x14ac:dyDescent="0.3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08"/>
      <c r="M18" s="108"/>
    </row>
    <row r="19" spans="1:13" x14ac:dyDescent="0.35">
      <c r="A19" s="116"/>
      <c r="B19" s="116"/>
      <c r="C19" s="116"/>
      <c r="D19" s="116"/>
      <c r="E19" s="116"/>
      <c r="F19" s="116"/>
      <c r="G19" s="147"/>
      <c r="H19" s="147"/>
      <c r="I19" s="116"/>
      <c r="J19" s="116"/>
      <c r="K19" s="116"/>
      <c r="L19" s="108"/>
      <c r="M19" s="108"/>
    </row>
    <row r="20" spans="1:13" x14ac:dyDescent="0.3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48"/>
      <c r="L20" s="108"/>
      <c r="M20" s="108"/>
    </row>
    <row r="21" spans="1:13" x14ac:dyDescent="0.3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08"/>
      <c r="M21" s="108"/>
    </row>
    <row r="24" spans="1:13" x14ac:dyDescent="0.35">
      <c r="A24"/>
      <c r="B24"/>
      <c r="C24" s="472" t="s">
        <v>73</v>
      </c>
      <c r="D24" s="472"/>
      <c r="E24" s="472"/>
      <c r="F24" s="472"/>
      <c r="G24" s="472"/>
      <c r="H24" s="23"/>
      <c r="I24" s="472" t="s">
        <v>74</v>
      </c>
      <c r="J24" s="472"/>
      <c r="K24" s="472"/>
      <c r="L24" s="472"/>
    </row>
    <row r="25" spans="1:13" x14ac:dyDescent="0.35">
      <c r="A25" s="108"/>
      <c r="B25" s="8"/>
      <c r="C25" s="65">
        <v>2020</v>
      </c>
      <c r="D25" s="65">
        <v>2021</v>
      </c>
      <c r="E25" s="65">
        <v>2022</v>
      </c>
      <c r="F25" s="65">
        <v>2023</v>
      </c>
      <c r="G25" s="65">
        <v>2024</v>
      </c>
      <c r="H25" s="25"/>
      <c r="I25" s="65">
        <v>2021</v>
      </c>
      <c r="J25" s="65">
        <v>2022</v>
      </c>
      <c r="K25" s="65">
        <v>2023</v>
      </c>
      <c r="L25" s="65">
        <v>2024</v>
      </c>
    </row>
    <row r="26" spans="1:13" x14ac:dyDescent="0.35">
      <c r="A26" s="108"/>
      <c r="B26" s="21" t="s">
        <v>252</v>
      </c>
      <c r="C26" s="5">
        <v>31.780665174999999</v>
      </c>
      <c r="D26" s="5">
        <v>30.763250802999998</v>
      </c>
      <c r="E26" s="5">
        <v>33.19993066</v>
      </c>
      <c r="F26" s="5">
        <v>35.329702341999997</v>
      </c>
      <c r="G26" s="5">
        <v>33.888784973</v>
      </c>
      <c r="H26" s="20" t="s">
        <v>252</v>
      </c>
      <c r="I26" s="5">
        <f t="shared" ref="I26:L29" si="0">D26-C26</f>
        <v>-1.0174143720000011</v>
      </c>
      <c r="J26" s="5">
        <f t="shared" si="0"/>
        <v>2.4366798570000014</v>
      </c>
      <c r="K26" s="5">
        <f t="shared" si="0"/>
        <v>2.1297716819999977</v>
      </c>
      <c r="L26" s="5">
        <f t="shared" si="0"/>
        <v>-1.4409173689999974</v>
      </c>
    </row>
    <row r="27" spans="1:13" x14ac:dyDescent="0.35">
      <c r="A27" s="108"/>
      <c r="B27" s="21" t="s">
        <v>253</v>
      </c>
      <c r="C27" s="5">
        <v>22.51792623</v>
      </c>
      <c r="D27" s="5">
        <v>22.725147945</v>
      </c>
      <c r="E27" s="5">
        <v>23.163249315000002</v>
      </c>
      <c r="F27" s="5">
        <v>22.954300163999999</v>
      </c>
      <c r="G27" s="5">
        <v>22.53501112</v>
      </c>
      <c r="H27" s="20" t="s">
        <v>253</v>
      </c>
      <c r="I27" s="5">
        <f t="shared" si="0"/>
        <v>0.20722171499999931</v>
      </c>
      <c r="J27" s="5">
        <f t="shared" si="0"/>
        <v>0.43810137000000182</v>
      </c>
      <c r="K27" s="5">
        <f t="shared" si="0"/>
        <v>-0.20894915100000233</v>
      </c>
      <c r="L27" s="5">
        <f t="shared" si="0"/>
        <v>-0.41928904399999922</v>
      </c>
    </row>
    <row r="28" spans="1:13" x14ac:dyDescent="0.35">
      <c r="A28" s="108"/>
      <c r="B28" s="21" t="s">
        <v>254</v>
      </c>
      <c r="C28" s="5">
        <v>21.352125682800001</v>
      </c>
      <c r="D28" s="5">
        <v>21.957312329200001</v>
      </c>
      <c r="E28" s="5">
        <v>23.327936986399997</v>
      </c>
      <c r="F28" s="5">
        <v>22.239277290699999</v>
      </c>
      <c r="G28" s="5">
        <v>23.0892074484</v>
      </c>
      <c r="H28" s="20" t="s">
        <v>254</v>
      </c>
      <c r="I28" s="5">
        <f t="shared" si="0"/>
        <v>0.60518664639999997</v>
      </c>
      <c r="J28" s="5">
        <f t="shared" si="0"/>
        <v>1.3706246571999969</v>
      </c>
      <c r="K28" s="5">
        <f t="shared" si="0"/>
        <v>-1.0886596956999988</v>
      </c>
      <c r="L28" s="5">
        <f t="shared" si="0"/>
        <v>0.84993015770000113</v>
      </c>
    </row>
    <row r="29" spans="1:13" x14ac:dyDescent="0.35">
      <c r="A29" s="108"/>
      <c r="B29" s="60" t="s">
        <v>243</v>
      </c>
      <c r="C29" s="49">
        <f>+C30-SUM(C26:C28)</f>
        <v>7.728042475200013</v>
      </c>
      <c r="D29" s="49">
        <f>+D30-SUM(D26:D28)</f>
        <v>8.5678423477999957</v>
      </c>
      <c r="E29" s="49">
        <f>+E30-SUM(E26:E28)</f>
        <v>8.8665726026000016</v>
      </c>
      <c r="F29" s="49">
        <f>+F30-SUM(F26:F28)</f>
        <v>9.1988111033000024</v>
      </c>
      <c r="G29" s="49">
        <f>+G30-SUM(G26:G28)</f>
        <v>9.3310432346000027</v>
      </c>
      <c r="H29" s="50" t="s">
        <v>243</v>
      </c>
      <c r="I29" s="49">
        <f t="shared" si="0"/>
        <v>0.83979987259998268</v>
      </c>
      <c r="J29" s="49">
        <f t="shared" si="0"/>
        <v>0.29873025480000592</v>
      </c>
      <c r="K29" s="49">
        <f t="shared" si="0"/>
        <v>0.33223850070000083</v>
      </c>
      <c r="L29" s="49">
        <f t="shared" si="0"/>
        <v>0.13223213130000033</v>
      </c>
    </row>
    <row r="30" spans="1:13" x14ac:dyDescent="0.35">
      <c r="A30"/>
      <c r="B30" s="2" t="s">
        <v>216</v>
      </c>
      <c r="C30" s="5">
        <v>83.378759563000003</v>
      </c>
      <c r="D30" s="5">
        <v>84.013553424999998</v>
      </c>
      <c r="E30" s="5">
        <v>88.557689564</v>
      </c>
      <c r="F30" s="5">
        <v>89.722090899999998</v>
      </c>
      <c r="G30" s="5">
        <v>88.844046775999999</v>
      </c>
      <c r="H30" s="5"/>
      <c r="I30" s="10">
        <f>+SUM(I26:I29)</f>
        <v>0.63479386199998089</v>
      </c>
      <c r="J30" s="10">
        <f>+SUM(J26:J29)</f>
        <v>4.5441361390000061</v>
      </c>
      <c r="K30" s="10">
        <f>+SUM(K26:K29)</f>
        <v>1.1644013359999974</v>
      </c>
      <c r="L30" s="10">
        <f>+SUM(L26:L29)</f>
        <v>-0.87804412399999521</v>
      </c>
    </row>
    <row r="31" spans="1:13" x14ac:dyDescent="0.35">
      <c r="A31" s="278" t="s">
        <v>674</v>
      </c>
      <c r="B31"/>
      <c r="C31"/>
      <c r="D31" s="2"/>
      <c r="E31"/>
      <c r="F31"/>
      <c r="G31"/>
      <c r="H31"/>
      <c r="I31" s="2"/>
      <c r="J31" s="19"/>
      <c r="K31" s="19"/>
      <c r="L31" s="19"/>
    </row>
    <row r="35" spans="1:7" x14ac:dyDescent="0.35">
      <c r="A35" s="119"/>
      <c r="B35" s="119"/>
      <c r="C35" s="119" t="s">
        <v>255</v>
      </c>
      <c r="D35" s="119" t="s">
        <v>223</v>
      </c>
      <c r="E35" s="344" t="s">
        <v>222</v>
      </c>
      <c r="F35" s="344" t="s">
        <v>457</v>
      </c>
    </row>
    <row r="36" spans="1:7" x14ac:dyDescent="0.35">
      <c r="A36" s="119">
        <f t="shared" ref="A36:A83" si="1">YEAR(B36)</f>
        <v>2021</v>
      </c>
      <c r="B36" s="331">
        <v>44197</v>
      </c>
      <c r="C36" s="359">
        <v>107.86864516</v>
      </c>
      <c r="D36" s="111" t="e">
        <v>#N/A</v>
      </c>
      <c r="E36" s="358"/>
      <c r="F36" s="358">
        <v>107.86864516</v>
      </c>
      <c r="G36" s="113"/>
    </row>
    <row r="37" spans="1:7" x14ac:dyDescent="0.35">
      <c r="A37" s="119">
        <f t="shared" si="1"/>
        <v>2021</v>
      </c>
      <c r="B37" s="331">
        <v>44228</v>
      </c>
      <c r="C37" s="359">
        <v>110.68639286</v>
      </c>
      <c r="D37" s="111" t="e">
        <v>#N/A</v>
      </c>
      <c r="E37" s="358">
        <f t="shared" ref="E37:E46" si="2">AVERAGEIF($A$36:$A$97,A37,$F$36:$F$97)</f>
        <v>84.162122433666653</v>
      </c>
      <c r="F37" s="358">
        <v>110.68639286</v>
      </c>
      <c r="G37" s="113"/>
    </row>
    <row r="38" spans="1:7" x14ac:dyDescent="0.35">
      <c r="A38" s="119">
        <f t="shared" si="1"/>
        <v>2021</v>
      </c>
      <c r="B38" s="331">
        <v>44256</v>
      </c>
      <c r="C38" s="359">
        <v>85.464290323</v>
      </c>
      <c r="D38" s="111" t="e">
        <v>#N/A</v>
      </c>
      <c r="E38" s="358">
        <f t="shared" si="2"/>
        <v>84.162122433666653</v>
      </c>
      <c r="F38" s="358">
        <v>85.464290323</v>
      </c>
      <c r="G38" s="113"/>
    </row>
    <row r="39" spans="1:7" x14ac:dyDescent="0.35">
      <c r="A39" s="119">
        <f t="shared" si="1"/>
        <v>2021</v>
      </c>
      <c r="B39" s="331">
        <v>44287</v>
      </c>
      <c r="C39" s="359">
        <v>75.504766666999998</v>
      </c>
      <c r="D39" s="111" t="e">
        <v>#N/A</v>
      </c>
      <c r="E39" s="358">
        <f t="shared" si="2"/>
        <v>84.162122433666653</v>
      </c>
      <c r="F39" s="358">
        <v>75.504766666999998</v>
      </c>
      <c r="G39" s="113"/>
    </row>
    <row r="40" spans="1:7" x14ac:dyDescent="0.35">
      <c r="A40" s="119">
        <f t="shared" si="1"/>
        <v>2021</v>
      </c>
      <c r="B40" s="331">
        <v>44317</v>
      </c>
      <c r="C40" s="359">
        <v>68.303290322999999</v>
      </c>
      <c r="D40" s="111" t="e">
        <v>#N/A</v>
      </c>
      <c r="E40" s="358">
        <f t="shared" si="2"/>
        <v>84.162122433666653</v>
      </c>
      <c r="F40" s="358">
        <v>68.303290322999999</v>
      </c>
      <c r="G40" s="113"/>
    </row>
    <row r="41" spans="1:7" x14ac:dyDescent="0.35">
      <c r="A41" s="119">
        <f t="shared" si="1"/>
        <v>2021</v>
      </c>
      <c r="B41" s="331">
        <v>44348</v>
      </c>
      <c r="C41" s="359">
        <v>74.612899999999996</v>
      </c>
      <c r="D41" s="111" t="e">
        <v>#N/A</v>
      </c>
      <c r="E41" s="358">
        <f t="shared" si="2"/>
        <v>84.162122433666653</v>
      </c>
      <c r="F41" s="358">
        <v>74.612899999999996</v>
      </c>
      <c r="G41" s="113"/>
    </row>
    <row r="42" spans="1:7" x14ac:dyDescent="0.35">
      <c r="A42" s="119">
        <f t="shared" si="1"/>
        <v>2021</v>
      </c>
      <c r="B42" s="331">
        <v>44378</v>
      </c>
      <c r="C42" s="359">
        <v>77.812419355000003</v>
      </c>
      <c r="D42" s="111" t="e">
        <v>#N/A</v>
      </c>
      <c r="E42" s="358">
        <f t="shared" si="2"/>
        <v>84.162122433666653</v>
      </c>
      <c r="F42" s="358">
        <v>77.812419355000003</v>
      </c>
      <c r="G42" s="113"/>
    </row>
    <row r="43" spans="1:7" x14ac:dyDescent="0.35">
      <c r="A43" s="119">
        <f t="shared" si="1"/>
        <v>2021</v>
      </c>
      <c r="B43" s="331">
        <v>44409</v>
      </c>
      <c r="C43" s="359">
        <v>78.509645160999995</v>
      </c>
      <c r="D43" s="111" t="e">
        <v>#N/A</v>
      </c>
      <c r="E43" s="358">
        <f t="shared" si="2"/>
        <v>84.162122433666653</v>
      </c>
      <c r="F43" s="358">
        <v>78.509645160999995</v>
      </c>
      <c r="G43" s="113"/>
    </row>
    <row r="44" spans="1:7" x14ac:dyDescent="0.35">
      <c r="A44" s="119">
        <f t="shared" si="1"/>
        <v>2021</v>
      </c>
      <c r="B44" s="331">
        <v>44440</v>
      </c>
      <c r="C44" s="359">
        <v>71.410300000000007</v>
      </c>
      <c r="D44" s="111" t="e">
        <v>#N/A</v>
      </c>
      <c r="E44" s="358">
        <f t="shared" si="2"/>
        <v>84.162122433666653</v>
      </c>
      <c r="F44" s="358">
        <v>71.410300000000007</v>
      </c>
      <c r="G44" s="113"/>
    </row>
    <row r="45" spans="1:7" x14ac:dyDescent="0.35">
      <c r="A45" s="119">
        <f t="shared" si="1"/>
        <v>2021</v>
      </c>
      <c r="B45" s="331">
        <v>44470</v>
      </c>
      <c r="C45" s="359">
        <v>72.986999999999995</v>
      </c>
      <c r="D45" s="111" t="e">
        <v>#N/A</v>
      </c>
      <c r="E45" s="358">
        <f t="shared" si="2"/>
        <v>84.162122433666653</v>
      </c>
      <c r="F45" s="358">
        <v>72.986999999999995</v>
      </c>
      <c r="G45" s="113"/>
    </row>
    <row r="46" spans="1:7" x14ac:dyDescent="0.35">
      <c r="A46" s="119">
        <f t="shared" si="1"/>
        <v>2021</v>
      </c>
      <c r="B46" s="331">
        <v>44501</v>
      </c>
      <c r="C46" s="359">
        <v>89.775400000000005</v>
      </c>
      <c r="D46" s="111" t="e">
        <v>#N/A</v>
      </c>
      <c r="E46" s="358">
        <f t="shared" si="2"/>
        <v>84.162122433666653</v>
      </c>
      <c r="F46" s="358">
        <v>89.775400000000005</v>
      </c>
      <c r="G46" s="113"/>
    </row>
    <row r="47" spans="1:7" x14ac:dyDescent="0.35">
      <c r="A47" s="119">
        <f t="shared" si="1"/>
        <v>2021</v>
      </c>
      <c r="B47" s="331">
        <v>44531</v>
      </c>
      <c r="C47" s="359">
        <v>97.010419354999996</v>
      </c>
      <c r="D47" s="111" t="e">
        <v>#N/A</v>
      </c>
      <c r="E47" s="358"/>
      <c r="F47" s="358">
        <v>97.010419354999996</v>
      </c>
      <c r="G47" s="113"/>
    </row>
    <row r="48" spans="1:7" x14ac:dyDescent="0.35">
      <c r="A48" s="119">
        <f t="shared" si="1"/>
        <v>2022</v>
      </c>
      <c r="B48" s="331">
        <v>44562</v>
      </c>
      <c r="C48" s="359">
        <v>115.88755958</v>
      </c>
      <c r="D48" s="111" t="e">
        <v>#N/A</v>
      </c>
      <c r="E48" s="358"/>
      <c r="F48" s="358">
        <v>115.88755958</v>
      </c>
      <c r="G48" s="113"/>
    </row>
    <row r="49" spans="1:7" x14ac:dyDescent="0.35">
      <c r="A49" s="119">
        <f t="shared" si="1"/>
        <v>2022</v>
      </c>
      <c r="B49" s="331">
        <v>44593</v>
      </c>
      <c r="C49" s="359">
        <v>109.35239774999999</v>
      </c>
      <c r="D49" s="111" t="e">
        <v>#N/A</v>
      </c>
      <c r="E49" s="358">
        <f>AVERAGEIF($A$36:$A$97,A49,$F$36:$F$97)</f>
        <v>88.646815532916676</v>
      </c>
      <c r="F49" s="358">
        <v>109.35239774999999</v>
      </c>
      <c r="G49" s="113"/>
    </row>
    <row r="50" spans="1:7" x14ac:dyDescent="0.35">
      <c r="A50" s="119">
        <f t="shared" si="1"/>
        <v>2022</v>
      </c>
      <c r="B50" s="331">
        <v>44621</v>
      </c>
      <c r="C50" s="359">
        <v>89.752062002000002</v>
      </c>
      <c r="D50" s="111" t="e">
        <v>#N/A</v>
      </c>
      <c r="E50" s="358">
        <f>AVERAGEIF($A$36:$A$97,A50,$F$36:$F$97)</f>
        <v>88.646815532916676</v>
      </c>
      <c r="F50" s="358">
        <v>89.752062002000002</v>
      </c>
      <c r="G50" s="113"/>
    </row>
    <row r="51" spans="1:7" x14ac:dyDescent="0.35">
      <c r="A51" s="119">
        <f t="shared" si="1"/>
        <v>2022</v>
      </c>
      <c r="B51" s="331">
        <v>44652</v>
      </c>
      <c r="C51" s="359">
        <v>78.941684100000003</v>
      </c>
      <c r="D51" s="111" t="e">
        <v>#N/A</v>
      </c>
      <c r="E51" s="358">
        <f t="shared" ref="E51:E58" si="3">AVERAGEIF($A$36:$A$97,A51,$F$36:$F$97)</f>
        <v>88.646815532916676</v>
      </c>
      <c r="F51" s="358">
        <v>78.941684100000003</v>
      </c>
      <c r="G51" s="113"/>
    </row>
    <row r="52" spans="1:7" x14ac:dyDescent="0.35">
      <c r="A52" s="119">
        <f t="shared" si="1"/>
        <v>2022</v>
      </c>
      <c r="B52" s="331">
        <v>44682</v>
      </c>
      <c r="C52" s="359">
        <v>72.361402221000006</v>
      </c>
      <c r="D52" s="111" t="e">
        <v>#N/A</v>
      </c>
      <c r="E52" s="358">
        <f t="shared" si="3"/>
        <v>88.646815532916676</v>
      </c>
      <c r="F52" s="358">
        <v>72.361402221000006</v>
      </c>
      <c r="G52" s="113"/>
    </row>
    <row r="53" spans="1:7" x14ac:dyDescent="0.35">
      <c r="A53" s="119">
        <f t="shared" si="1"/>
        <v>2022</v>
      </c>
      <c r="B53" s="331">
        <v>44713</v>
      </c>
      <c r="C53" s="359">
        <v>77.291755902999995</v>
      </c>
      <c r="D53" s="111" t="e">
        <v>#N/A</v>
      </c>
      <c r="E53" s="358">
        <f t="shared" si="3"/>
        <v>88.646815532916676</v>
      </c>
      <c r="F53" s="358">
        <v>77.291755902999995</v>
      </c>
      <c r="G53" s="113"/>
    </row>
    <row r="54" spans="1:7" x14ac:dyDescent="0.35">
      <c r="A54" s="119">
        <f t="shared" si="1"/>
        <v>2022</v>
      </c>
      <c r="B54" s="331">
        <v>44743</v>
      </c>
      <c r="C54" s="359">
        <v>83.347490034000003</v>
      </c>
      <c r="D54" s="111" t="e">
        <v>#N/A</v>
      </c>
      <c r="E54" s="358">
        <f t="shared" si="3"/>
        <v>88.646815532916676</v>
      </c>
      <c r="F54" s="358">
        <v>83.347490034000003</v>
      </c>
      <c r="G54" s="113"/>
    </row>
    <row r="55" spans="1:7" x14ac:dyDescent="0.35">
      <c r="A55" s="119">
        <f t="shared" si="1"/>
        <v>2022</v>
      </c>
      <c r="B55" s="331">
        <v>44774</v>
      </c>
      <c r="C55" s="359">
        <v>82.591239325999993</v>
      </c>
      <c r="D55" s="111" t="e">
        <v>#N/A</v>
      </c>
      <c r="E55" s="358">
        <f t="shared" si="3"/>
        <v>88.646815532916676</v>
      </c>
      <c r="F55" s="358">
        <v>82.591239325999993</v>
      </c>
      <c r="G55" s="113"/>
    </row>
    <row r="56" spans="1:7" x14ac:dyDescent="0.35">
      <c r="A56" s="119">
        <f t="shared" si="1"/>
        <v>2022</v>
      </c>
      <c r="B56" s="331">
        <v>44805</v>
      </c>
      <c r="C56" s="359">
        <v>76.310026437000005</v>
      </c>
      <c r="D56" s="111" t="e">
        <v>#N/A</v>
      </c>
      <c r="E56" s="358">
        <f t="shared" si="3"/>
        <v>88.646815532916676</v>
      </c>
      <c r="F56" s="358">
        <v>76.310026437000005</v>
      </c>
      <c r="G56" s="113"/>
    </row>
    <row r="57" spans="1:7" x14ac:dyDescent="0.35">
      <c r="A57" s="119">
        <f t="shared" si="1"/>
        <v>2022</v>
      </c>
      <c r="B57" s="331">
        <v>44835</v>
      </c>
      <c r="C57" s="359">
        <v>76.348296352000006</v>
      </c>
      <c r="D57" s="111" t="e">
        <v>#N/A</v>
      </c>
      <c r="E57" s="358">
        <f t="shared" si="3"/>
        <v>88.646815532916676</v>
      </c>
      <c r="F57" s="358">
        <v>76.348296352000006</v>
      </c>
      <c r="G57" s="113"/>
    </row>
    <row r="58" spans="1:7" x14ac:dyDescent="0.35">
      <c r="A58" s="119">
        <f t="shared" si="1"/>
        <v>2022</v>
      </c>
      <c r="B58" s="331">
        <v>44866</v>
      </c>
      <c r="C58" s="359">
        <v>92.458027630000004</v>
      </c>
      <c r="D58" s="111" t="e">
        <v>#N/A</v>
      </c>
      <c r="E58" s="358">
        <f t="shared" si="3"/>
        <v>88.646815532916676</v>
      </c>
      <c r="F58" s="358">
        <v>92.458027630000004</v>
      </c>
      <c r="G58" s="113"/>
    </row>
    <row r="59" spans="1:7" x14ac:dyDescent="0.35">
      <c r="A59" s="119">
        <f t="shared" si="1"/>
        <v>2022</v>
      </c>
      <c r="B59" s="331">
        <v>44896</v>
      </c>
      <c r="C59" s="359">
        <v>109.11984506</v>
      </c>
      <c r="D59" s="111" t="e">
        <v>#N/A</v>
      </c>
      <c r="E59" s="358"/>
      <c r="F59" s="358">
        <v>109.11984506</v>
      </c>
      <c r="G59" s="113"/>
    </row>
    <row r="60" spans="1:7" x14ac:dyDescent="0.35">
      <c r="A60" s="119">
        <f t="shared" si="1"/>
        <v>2023</v>
      </c>
      <c r="B60" s="331">
        <v>44927</v>
      </c>
      <c r="C60" s="359">
        <v>106.77476181</v>
      </c>
      <c r="D60" s="111" t="e">
        <v>#N/A</v>
      </c>
      <c r="E60" s="358"/>
      <c r="F60" s="358">
        <v>106.77476181</v>
      </c>
      <c r="G60" s="113"/>
    </row>
    <row r="61" spans="1:7" x14ac:dyDescent="0.35">
      <c r="A61" s="119">
        <f t="shared" si="1"/>
        <v>2023</v>
      </c>
      <c r="B61" s="331">
        <v>44958</v>
      </c>
      <c r="C61" s="359">
        <v>105.48137675</v>
      </c>
      <c r="D61" s="111" t="e">
        <v>#N/A</v>
      </c>
      <c r="E61" s="358">
        <f t="shared" ref="E61:E70" si="4">AVERAGEIF($A$36:$A$97,A61,$F$36:$F$97)</f>
        <v>89.777988862416649</v>
      </c>
      <c r="F61" s="358">
        <v>105.48137675</v>
      </c>
      <c r="G61" s="113"/>
    </row>
    <row r="62" spans="1:7" x14ac:dyDescent="0.35">
      <c r="A62" s="119">
        <f t="shared" si="1"/>
        <v>2023</v>
      </c>
      <c r="B62" s="331">
        <v>44986</v>
      </c>
      <c r="C62" s="359">
        <v>97.230253390000001</v>
      </c>
      <c r="D62" s="111" t="e">
        <v>#N/A</v>
      </c>
      <c r="E62" s="358">
        <f t="shared" si="4"/>
        <v>89.777988862416649</v>
      </c>
      <c r="F62" s="358">
        <v>97.230253390000001</v>
      </c>
      <c r="G62" s="113"/>
    </row>
    <row r="63" spans="1:7" x14ac:dyDescent="0.35">
      <c r="A63" s="119">
        <f t="shared" si="1"/>
        <v>2023</v>
      </c>
      <c r="B63" s="331">
        <v>45017</v>
      </c>
      <c r="C63" s="359">
        <v>80.803230767000002</v>
      </c>
      <c r="D63" s="111" t="e">
        <v>#N/A</v>
      </c>
      <c r="E63" s="358">
        <f t="shared" si="4"/>
        <v>89.777988862416649</v>
      </c>
      <c r="F63" s="358">
        <v>80.803230767000002</v>
      </c>
      <c r="G63" s="113"/>
    </row>
    <row r="64" spans="1:7" x14ac:dyDescent="0.35">
      <c r="A64" s="119">
        <f t="shared" si="1"/>
        <v>2023</v>
      </c>
      <c r="B64" s="331">
        <v>45047</v>
      </c>
      <c r="C64" s="359">
        <v>74.709961065000002</v>
      </c>
      <c r="D64" s="111" t="e">
        <v>#N/A</v>
      </c>
      <c r="E64" s="358">
        <f t="shared" si="4"/>
        <v>89.777988862416649</v>
      </c>
      <c r="F64" s="358">
        <v>74.709961065000002</v>
      </c>
      <c r="G64" s="113"/>
    </row>
    <row r="65" spans="1:7" x14ac:dyDescent="0.35">
      <c r="A65" s="119">
        <f t="shared" si="1"/>
        <v>2023</v>
      </c>
      <c r="B65" s="331">
        <v>45078</v>
      </c>
      <c r="C65" s="359">
        <v>78.661546967000007</v>
      </c>
      <c r="D65" s="111" t="e">
        <v>#N/A</v>
      </c>
      <c r="E65" s="358">
        <f t="shared" si="4"/>
        <v>89.777988862416649</v>
      </c>
      <c r="F65" s="358">
        <v>78.661546967000007</v>
      </c>
      <c r="G65" s="113"/>
    </row>
    <row r="66" spans="1:7" x14ac:dyDescent="0.35">
      <c r="A66" s="119">
        <f t="shared" si="1"/>
        <v>2023</v>
      </c>
      <c r="B66" s="331">
        <v>45108</v>
      </c>
      <c r="C66" s="359">
        <v>86.505042299999999</v>
      </c>
      <c r="D66" s="111" t="e">
        <v>#N/A</v>
      </c>
      <c r="E66" s="358">
        <f t="shared" si="4"/>
        <v>89.777988862416649</v>
      </c>
      <c r="F66" s="358">
        <v>86.505042299999999</v>
      </c>
      <c r="G66" s="113"/>
    </row>
    <row r="67" spans="1:7" x14ac:dyDescent="0.35">
      <c r="A67" s="119">
        <f t="shared" si="1"/>
        <v>2023</v>
      </c>
      <c r="B67" s="331">
        <v>45139</v>
      </c>
      <c r="C67" s="359">
        <v>86.687353299999998</v>
      </c>
      <c r="D67" s="111">
        <v>86.687353299999998</v>
      </c>
      <c r="E67" s="358">
        <f t="shared" si="4"/>
        <v>89.777988862416649</v>
      </c>
      <c r="F67" s="358">
        <v>86.687353299999998</v>
      </c>
      <c r="G67" s="113"/>
    </row>
    <row r="68" spans="1:7" x14ac:dyDescent="0.35">
      <c r="A68" s="119">
        <f t="shared" si="1"/>
        <v>2023</v>
      </c>
      <c r="B68" s="331">
        <v>45170</v>
      </c>
      <c r="C68" s="359" t="e">
        <v>#N/A</v>
      </c>
      <c r="D68" s="111">
        <v>80.46678</v>
      </c>
      <c r="E68" s="358">
        <f t="shared" si="4"/>
        <v>89.777988862416649</v>
      </c>
      <c r="F68" s="358">
        <v>80.46678</v>
      </c>
      <c r="G68" s="113"/>
    </row>
    <row r="69" spans="1:7" x14ac:dyDescent="0.35">
      <c r="A69" s="119">
        <f t="shared" si="1"/>
        <v>2023</v>
      </c>
      <c r="B69" s="331">
        <v>45200</v>
      </c>
      <c r="C69" s="359" t="e">
        <v>#N/A</v>
      </c>
      <c r="D69" s="111">
        <v>79.27037</v>
      </c>
      <c r="E69" s="358">
        <f t="shared" si="4"/>
        <v>89.777988862416649</v>
      </c>
      <c r="F69" s="358">
        <v>79.27037</v>
      </c>
      <c r="G69" s="113"/>
    </row>
    <row r="70" spans="1:7" x14ac:dyDescent="0.35">
      <c r="A70" s="119">
        <f t="shared" si="1"/>
        <v>2023</v>
      </c>
      <c r="B70" s="331">
        <v>45231</v>
      </c>
      <c r="C70" s="359" t="e">
        <v>#N/A</v>
      </c>
      <c r="D70" s="111">
        <v>92.472989999999996</v>
      </c>
      <c r="E70" s="358">
        <f t="shared" si="4"/>
        <v>89.777988862416649</v>
      </c>
      <c r="F70" s="358">
        <v>92.472989999999996</v>
      </c>
      <c r="G70" s="113"/>
    </row>
    <row r="71" spans="1:7" x14ac:dyDescent="0.35">
      <c r="A71" s="119">
        <f t="shared" si="1"/>
        <v>2023</v>
      </c>
      <c r="B71" s="331">
        <v>45261</v>
      </c>
      <c r="C71" s="359" t="e">
        <v>#N/A</v>
      </c>
      <c r="D71" s="111">
        <v>108.2722</v>
      </c>
      <c r="E71" s="358"/>
      <c r="F71" s="358">
        <v>108.2722</v>
      </c>
      <c r="G71" s="113"/>
    </row>
    <row r="72" spans="1:7" x14ac:dyDescent="0.35">
      <c r="A72" s="119">
        <f t="shared" si="1"/>
        <v>2024</v>
      </c>
      <c r="B72" s="331">
        <v>45292</v>
      </c>
      <c r="C72" s="359" t="e">
        <v>#N/A</v>
      </c>
      <c r="D72" s="111">
        <v>112.3456</v>
      </c>
      <c r="E72" s="358"/>
      <c r="F72" s="358">
        <v>112.3456</v>
      </c>
      <c r="G72" s="113"/>
    </row>
    <row r="73" spans="1:7" x14ac:dyDescent="0.35">
      <c r="A73" s="119">
        <f t="shared" si="1"/>
        <v>2024</v>
      </c>
      <c r="B73" s="331">
        <v>45323</v>
      </c>
      <c r="C73" s="359" t="e">
        <v>#N/A</v>
      </c>
      <c r="D73" s="111">
        <v>105.5059</v>
      </c>
      <c r="E73" s="358">
        <f t="shared" ref="E73:E82" si="5">AVERAGEIF($A$36:$A$97,A73,$F$36:$F$97)</f>
        <v>88.851224166666654</v>
      </c>
      <c r="F73" s="358">
        <v>105.5059</v>
      </c>
      <c r="G73" s="113"/>
    </row>
    <row r="74" spans="1:7" x14ac:dyDescent="0.35">
      <c r="A74" s="119">
        <f t="shared" si="1"/>
        <v>2024</v>
      </c>
      <c r="B74" s="331">
        <v>45352</v>
      </c>
      <c r="C74" s="359" t="e">
        <v>#N/A</v>
      </c>
      <c r="D74" s="111">
        <v>91.909700000000001</v>
      </c>
      <c r="E74" s="358">
        <f t="shared" si="5"/>
        <v>88.851224166666654</v>
      </c>
      <c r="F74" s="358">
        <v>91.909700000000001</v>
      </c>
      <c r="G74" s="113"/>
    </row>
    <row r="75" spans="1:7" x14ac:dyDescent="0.35">
      <c r="A75" s="119">
        <f t="shared" si="1"/>
        <v>2024</v>
      </c>
      <c r="B75" s="331">
        <v>45383</v>
      </c>
      <c r="C75" s="359" t="e">
        <v>#N/A</v>
      </c>
      <c r="D75" s="111">
        <v>77.548119999999997</v>
      </c>
      <c r="E75" s="358">
        <f t="shared" si="5"/>
        <v>88.851224166666654</v>
      </c>
      <c r="F75" s="358">
        <v>77.548119999999997</v>
      </c>
      <c r="G75" s="113"/>
    </row>
    <row r="76" spans="1:7" x14ac:dyDescent="0.35">
      <c r="A76" s="119">
        <f t="shared" si="1"/>
        <v>2024</v>
      </c>
      <c r="B76" s="331">
        <v>45413</v>
      </c>
      <c r="C76" s="359" t="e">
        <v>#N/A</v>
      </c>
      <c r="D76" s="111">
        <v>74.452089999999998</v>
      </c>
      <c r="E76" s="358">
        <f t="shared" si="5"/>
        <v>88.851224166666654</v>
      </c>
      <c r="F76" s="358">
        <v>74.452089999999998</v>
      </c>
      <c r="G76" s="113"/>
    </row>
    <row r="77" spans="1:7" x14ac:dyDescent="0.35">
      <c r="A77" s="119">
        <f t="shared" si="1"/>
        <v>2024</v>
      </c>
      <c r="B77" s="331">
        <v>45444</v>
      </c>
      <c r="C77" s="359" t="e">
        <v>#N/A</v>
      </c>
      <c r="D77" s="111">
        <v>77.84151</v>
      </c>
      <c r="E77" s="358">
        <f t="shared" si="5"/>
        <v>88.851224166666654</v>
      </c>
      <c r="F77" s="358">
        <v>77.84151</v>
      </c>
      <c r="G77" s="113"/>
    </row>
    <row r="78" spans="1:7" x14ac:dyDescent="0.35">
      <c r="A78" s="119">
        <f t="shared" si="1"/>
        <v>2024</v>
      </c>
      <c r="B78" s="331">
        <v>45474</v>
      </c>
      <c r="C78" s="359" t="e">
        <v>#N/A</v>
      </c>
      <c r="D78" s="111">
        <v>85.34272</v>
      </c>
      <c r="E78" s="358">
        <f t="shared" si="5"/>
        <v>88.851224166666654</v>
      </c>
      <c r="F78" s="358">
        <v>85.34272</v>
      </c>
      <c r="G78" s="113"/>
    </row>
    <row r="79" spans="1:7" x14ac:dyDescent="0.35">
      <c r="A79" s="119">
        <f t="shared" si="1"/>
        <v>2024</v>
      </c>
      <c r="B79" s="331">
        <v>45505</v>
      </c>
      <c r="C79" s="359" t="e">
        <v>#N/A</v>
      </c>
      <c r="D79" s="111">
        <v>86.320809999999994</v>
      </c>
      <c r="E79" s="358">
        <f t="shared" si="5"/>
        <v>88.851224166666654</v>
      </c>
      <c r="F79" s="358">
        <v>86.320809999999994</v>
      </c>
      <c r="G79" s="113"/>
    </row>
    <row r="80" spans="1:7" x14ac:dyDescent="0.35">
      <c r="A80" s="119">
        <f t="shared" si="1"/>
        <v>2024</v>
      </c>
      <c r="B80" s="331">
        <v>45536</v>
      </c>
      <c r="C80" s="359" t="e">
        <v>#N/A</v>
      </c>
      <c r="D80" s="111">
        <v>78.747860000000003</v>
      </c>
      <c r="E80" s="358">
        <f t="shared" si="5"/>
        <v>88.851224166666654</v>
      </c>
      <c r="F80" s="358">
        <v>78.747860000000003</v>
      </c>
      <c r="G80" s="113"/>
    </row>
    <row r="81" spans="1:7" x14ac:dyDescent="0.35">
      <c r="A81" s="119">
        <f t="shared" si="1"/>
        <v>2024</v>
      </c>
      <c r="B81" s="331">
        <v>45566</v>
      </c>
      <c r="C81" s="359" t="e">
        <v>#N/A</v>
      </c>
      <c r="D81" s="111">
        <v>77.506</v>
      </c>
      <c r="E81" s="358">
        <f t="shared" si="5"/>
        <v>88.851224166666654</v>
      </c>
      <c r="F81" s="358">
        <v>77.506</v>
      </c>
      <c r="G81" s="113"/>
    </row>
    <row r="82" spans="1:7" x14ac:dyDescent="0.35">
      <c r="A82" s="119">
        <f t="shared" si="1"/>
        <v>2024</v>
      </c>
      <c r="B82" s="331">
        <v>45597</v>
      </c>
      <c r="C82" s="359" t="e">
        <v>#N/A</v>
      </c>
      <c r="D82" s="111">
        <v>90.584980000000002</v>
      </c>
      <c r="E82" s="358">
        <f t="shared" si="5"/>
        <v>88.851224166666654</v>
      </c>
      <c r="F82" s="358">
        <v>90.584980000000002</v>
      </c>
      <c r="G82" s="113"/>
    </row>
    <row r="83" spans="1:7" x14ac:dyDescent="0.35">
      <c r="A83" s="119">
        <f t="shared" si="1"/>
        <v>2024</v>
      </c>
      <c r="B83" s="331">
        <v>45627</v>
      </c>
      <c r="C83" s="359" t="e">
        <v>#N/A</v>
      </c>
      <c r="D83" s="111">
        <v>108.10939999999999</v>
      </c>
      <c r="E83" s="358"/>
      <c r="F83" s="358">
        <v>108.10939999999999</v>
      </c>
      <c r="G83" s="113"/>
    </row>
    <row r="84" spans="1:7" x14ac:dyDescent="0.35">
      <c r="A84" s="119"/>
      <c r="B84" s="331"/>
      <c r="C84" s="119"/>
      <c r="D84" s="333"/>
      <c r="E84" s="119"/>
      <c r="F84" s="333"/>
      <c r="G84" s="113"/>
    </row>
    <row r="85" spans="1:7" x14ac:dyDescent="0.35">
      <c r="A85" s="119"/>
      <c r="B85" s="331"/>
      <c r="C85" s="119"/>
      <c r="D85" s="333"/>
      <c r="E85" s="119"/>
      <c r="F85" s="333"/>
      <c r="G85" s="113"/>
    </row>
    <row r="86" spans="1:7" x14ac:dyDescent="0.35">
      <c r="A86" s="119"/>
      <c r="B86" s="331"/>
      <c r="C86" s="119"/>
      <c r="D86" s="333"/>
      <c r="E86" s="119"/>
      <c r="F86" s="333"/>
      <c r="G86" s="113"/>
    </row>
    <row r="87" spans="1:7" x14ac:dyDescent="0.35">
      <c r="A87" s="119"/>
      <c r="B87" s="331"/>
      <c r="C87" s="119"/>
      <c r="D87" s="333"/>
      <c r="E87" s="119"/>
      <c r="F87" s="333"/>
      <c r="G87" s="113"/>
    </row>
    <row r="88" spans="1:7" x14ac:dyDescent="0.35">
      <c r="A88" s="119"/>
      <c r="B88" s="331"/>
      <c r="C88" s="119"/>
      <c r="D88" s="333"/>
      <c r="E88" s="119"/>
      <c r="F88" s="333"/>
      <c r="G88" s="113"/>
    </row>
    <row r="89" spans="1:7" x14ac:dyDescent="0.35">
      <c r="A89" s="58"/>
      <c r="B89" s="58" t="s">
        <v>0</v>
      </c>
      <c r="C89" s="119"/>
      <c r="D89" s="333"/>
      <c r="E89" s="119"/>
      <c r="F89" s="333"/>
      <c r="G89" s="113"/>
    </row>
    <row r="90" spans="1:7" x14ac:dyDescent="0.35">
      <c r="A90" s="21">
        <v>2.5</v>
      </c>
      <c r="B90" s="20">
        <v>-2</v>
      </c>
      <c r="C90" s="119"/>
      <c r="D90" s="333"/>
      <c r="E90" s="119"/>
      <c r="F90" s="333"/>
      <c r="G90" s="113"/>
    </row>
    <row r="91" spans="1:7" x14ac:dyDescent="0.35">
      <c r="A91" s="21">
        <v>2.5</v>
      </c>
      <c r="B91" s="20">
        <v>4</v>
      </c>
      <c r="C91" s="119"/>
      <c r="D91" s="333"/>
      <c r="E91" s="119"/>
      <c r="F91" s="333"/>
      <c r="G91" s="113"/>
    </row>
    <row r="92" spans="1:7" x14ac:dyDescent="0.35">
      <c r="A92" s="119"/>
      <c r="B92" s="331"/>
      <c r="C92" s="119"/>
      <c r="D92" s="333"/>
      <c r="E92" s="119"/>
      <c r="F92" s="333"/>
      <c r="G92" s="113"/>
    </row>
    <row r="93" spans="1:7" x14ac:dyDescent="0.35">
      <c r="B93" s="109"/>
      <c r="D93" s="114"/>
      <c r="F93" s="114"/>
      <c r="G93" s="113"/>
    </row>
    <row r="94" spans="1:7" x14ac:dyDescent="0.35">
      <c r="B94" s="109"/>
      <c r="D94" s="114"/>
      <c r="F94" s="114"/>
      <c r="G94" s="113"/>
    </row>
    <row r="95" spans="1:7" x14ac:dyDescent="0.35">
      <c r="B95" s="109"/>
      <c r="D95" s="114"/>
      <c r="F95" s="114"/>
      <c r="G95" s="113"/>
    </row>
    <row r="96" spans="1:7" x14ac:dyDescent="0.35">
      <c r="B96" s="109"/>
      <c r="D96" s="114"/>
      <c r="F96" s="114"/>
      <c r="G96" s="113"/>
    </row>
    <row r="97" spans="2:7" x14ac:dyDescent="0.35">
      <c r="B97" s="109"/>
      <c r="C97" s="110"/>
      <c r="D97" s="111"/>
      <c r="F97" s="114"/>
      <c r="G97" s="113"/>
    </row>
    <row r="98" spans="2:7" x14ac:dyDescent="0.35">
      <c r="F98" s="114"/>
      <c r="G98" s="113"/>
    </row>
    <row r="99" spans="2:7" x14ac:dyDescent="0.35">
      <c r="F99" s="114"/>
      <c r="G99" s="113"/>
    </row>
    <row r="100" spans="2:7" x14ac:dyDescent="0.35">
      <c r="F100" s="114"/>
      <c r="G100" s="113"/>
    </row>
    <row r="101" spans="2:7" x14ac:dyDescent="0.35">
      <c r="F101" s="114"/>
      <c r="G101" s="113"/>
    </row>
    <row r="102" spans="2:7" x14ac:dyDescent="0.35">
      <c r="F102" s="114"/>
      <c r="G102" s="113"/>
    </row>
    <row r="103" spans="2:7" x14ac:dyDescent="0.35">
      <c r="F103" s="114"/>
      <c r="G103" s="113"/>
    </row>
    <row r="104" spans="2:7" x14ac:dyDescent="0.35">
      <c r="F104" s="114"/>
      <c r="G104" s="113"/>
    </row>
    <row r="105" spans="2:7" x14ac:dyDescent="0.35">
      <c r="F105" s="114"/>
      <c r="G105" s="113"/>
    </row>
    <row r="106" spans="2:7" x14ac:dyDescent="0.35">
      <c r="F106" s="114"/>
      <c r="G106" s="113"/>
    </row>
    <row r="107" spans="2:7" x14ac:dyDescent="0.35">
      <c r="F107" s="114"/>
    </row>
    <row r="108" spans="2:7" x14ac:dyDescent="0.35">
      <c r="F108" s="114"/>
    </row>
    <row r="109" spans="2:7" x14ac:dyDescent="0.35">
      <c r="F109" s="114"/>
    </row>
    <row r="110" spans="2:7" x14ac:dyDescent="0.35">
      <c r="F110" s="114"/>
    </row>
    <row r="111" spans="2:7" x14ac:dyDescent="0.35">
      <c r="F111" s="114"/>
    </row>
    <row r="112" spans="2:7" x14ac:dyDescent="0.35">
      <c r="F112" s="114"/>
    </row>
    <row r="113" spans="6:6" x14ac:dyDescent="0.35">
      <c r="F113" s="114"/>
    </row>
    <row r="114" spans="6:6" x14ac:dyDescent="0.35">
      <c r="F114" s="114"/>
    </row>
    <row r="115" spans="6:6" x14ac:dyDescent="0.35">
      <c r="F115" s="114"/>
    </row>
    <row r="116" spans="6:6" x14ac:dyDescent="0.35">
      <c r="F116" s="114"/>
    </row>
    <row r="117" spans="6:6" x14ac:dyDescent="0.35">
      <c r="F117" s="114"/>
    </row>
    <row r="118" spans="6:6" x14ac:dyDescent="0.35">
      <c r="F118" s="114"/>
    </row>
    <row r="119" spans="6:6" x14ac:dyDescent="0.35">
      <c r="F119" s="114"/>
    </row>
    <row r="120" spans="6:6" x14ac:dyDescent="0.35">
      <c r="F120" s="114"/>
    </row>
    <row r="121" spans="6:6" x14ac:dyDescent="0.35">
      <c r="F121" s="114"/>
    </row>
    <row r="122" spans="6:6" x14ac:dyDescent="0.35">
      <c r="F122" s="114"/>
    </row>
    <row r="123" spans="6:6" x14ac:dyDescent="0.35">
      <c r="F123" s="114"/>
    </row>
    <row r="124" spans="6:6" x14ac:dyDescent="0.35">
      <c r="F124" s="114"/>
    </row>
    <row r="125" spans="6:6" x14ac:dyDescent="0.35">
      <c r="F125" s="114"/>
    </row>
    <row r="126" spans="6:6" x14ac:dyDescent="0.35">
      <c r="F126" s="114"/>
    </row>
    <row r="127" spans="6:6" x14ac:dyDescent="0.35">
      <c r="F127" s="114"/>
    </row>
    <row r="128" spans="6:6" x14ac:dyDescent="0.35">
      <c r="F128" s="114"/>
    </row>
    <row r="129" spans="6:6" x14ac:dyDescent="0.35">
      <c r="F129" s="114"/>
    </row>
    <row r="130" spans="6:6" x14ac:dyDescent="0.35">
      <c r="F130" s="114"/>
    </row>
    <row r="131" spans="6:6" x14ac:dyDescent="0.35">
      <c r="F131" s="114"/>
    </row>
  </sheetData>
  <mergeCells count="2">
    <mergeCell ref="C24:G24"/>
    <mergeCell ref="I24:L24"/>
  </mergeCells>
  <conditionalFormatting sqref="C36:D83">
    <cfRule type="expression" dxfId="5" priority="1" stopIfTrue="1">
      <formula>ISNA(C36)</formula>
    </cfRule>
  </conditionalFormatting>
  <conditionalFormatting sqref="C97:D97">
    <cfRule type="expression" dxfId="4" priority="7" stopIfTrue="1">
      <formula>ISNA(C97)</formula>
    </cfRule>
  </conditionalFormatting>
  <hyperlinks>
    <hyperlink ref="A3" location="Contents!A1" display="Return to Contents" xr:uid="{00000000-0004-0000-1B00-000000000000}"/>
  </hyperlinks>
  <pageMargins left="0.7" right="0.7" top="0.75" bottom="0.75" header="0.3" footer="0.3"/>
  <pageSetup orientation="landscape" verticalDpi="599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>
    <pageSetUpPr fitToPage="1"/>
  </sheetPr>
  <dimension ref="A1:R123"/>
  <sheetViews>
    <sheetView tabSelected="1" topLeftCell="A4" workbookViewId="0">
      <selection activeCell="M21" sqref="M21"/>
    </sheetView>
  </sheetViews>
  <sheetFormatPr defaultRowHeight="12.5" x14ac:dyDescent="0.25"/>
  <cols>
    <col min="1" max="1" width="9.1796875" style="1"/>
    <col min="17" max="17" width="32.54296875" customWidth="1"/>
    <col min="18" max="18" width="12" customWidth="1"/>
  </cols>
  <sheetData>
    <row r="1" spans="1:18" x14ac:dyDescent="0.25">
      <c r="M1" s="97"/>
    </row>
    <row r="2" spans="1:18" ht="15.5" x14ac:dyDescent="0.35">
      <c r="A2" s="31" t="s">
        <v>644</v>
      </c>
      <c r="B2" s="252"/>
    </row>
    <row r="3" spans="1:18" x14ac:dyDescent="0.25">
      <c r="A3" s="16" t="s">
        <v>16</v>
      </c>
      <c r="B3" s="16"/>
    </row>
    <row r="4" spans="1:18" x14ac:dyDescent="0.25">
      <c r="A4" s="303"/>
      <c r="B4" s="250"/>
      <c r="C4" s="250"/>
      <c r="D4" s="250"/>
      <c r="E4" s="250"/>
      <c r="F4" s="250"/>
      <c r="G4" s="250"/>
      <c r="H4" s="250"/>
      <c r="I4" s="250"/>
      <c r="J4" s="250"/>
      <c r="K4" s="250"/>
    </row>
    <row r="5" spans="1:18" ht="13" x14ac:dyDescent="0.3">
      <c r="A5" s="303"/>
      <c r="B5" s="250"/>
      <c r="C5" s="250"/>
      <c r="D5" s="250"/>
      <c r="E5" s="250"/>
      <c r="F5" s="250"/>
      <c r="G5" s="250"/>
      <c r="H5" s="250"/>
      <c r="I5" s="250"/>
      <c r="J5" s="250"/>
      <c r="K5" s="250"/>
      <c r="Q5" s="142" t="s">
        <v>343</v>
      </c>
      <c r="R5" s="143"/>
    </row>
    <row r="6" spans="1:18" x14ac:dyDescent="0.25">
      <c r="A6" s="303"/>
      <c r="B6" s="250"/>
      <c r="C6" s="250"/>
      <c r="D6" s="250"/>
      <c r="E6" s="250"/>
      <c r="F6" s="250"/>
      <c r="G6" s="250"/>
      <c r="H6" s="250"/>
      <c r="I6" s="250"/>
      <c r="J6" s="250"/>
      <c r="K6" s="250"/>
      <c r="Q6" s="255" t="s">
        <v>201</v>
      </c>
      <c r="R6" s="180" t="s">
        <v>334</v>
      </c>
    </row>
    <row r="7" spans="1:18" x14ac:dyDescent="0.25">
      <c r="A7" s="303"/>
      <c r="B7" s="250"/>
      <c r="C7" s="250"/>
      <c r="D7" s="250"/>
      <c r="E7" s="250"/>
      <c r="F7" s="250"/>
      <c r="G7" s="250"/>
      <c r="H7" s="250"/>
      <c r="I7" s="250"/>
      <c r="J7" s="250"/>
      <c r="K7" s="250"/>
      <c r="R7" t="s">
        <v>519</v>
      </c>
    </row>
    <row r="8" spans="1:18" x14ac:dyDescent="0.25">
      <c r="A8" s="303"/>
      <c r="B8" s="250"/>
      <c r="C8" s="250"/>
      <c r="D8" s="250"/>
      <c r="E8" s="250"/>
      <c r="F8" s="250"/>
      <c r="G8" s="250"/>
      <c r="H8" s="250"/>
      <c r="I8" s="250"/>
      <c r="J8" s="250"/>
      <c r="K8" s="250"/>
      <c r="R8" t="s">
        <v>520</v>
      </c>
    </row>
    <row r="9" spans="1:18" x14ac:dyDescent="0.25">
      <c r="A9" s="303"/>
      <c r="B9" s="250"/>
      <c r="C9" s="250"/>
      <c r="D9" s="250"/>
      <c r="E9" s="250"/>
      <c r="F9" s="250"/>
      <c r="G9" s="250"/>
      <c r="H9" s="250"/>
      <c r="I9" s="250"/>
      <c r="J9" s="250"/>
      <c r="K9" s="250"/>
      <c r="R9" t="s">
        <v>521</v>
      </c>
    </row>
    <row r="10" spans="1:18" x14ac:dyDescent="0.25">
      <c r="A10" s="303"/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R10" t="s">
        <v>522</v>
      </c>
    </row>
    <row r="11" spans="1:18" x14ac:dyDescent="0.25">
      <c r="A11" s="303"/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R11" t="s">
        <v>523</v>
      </c>
    </row>
    <row r="12" spans="1:18" x14ac:dyDescent="0.25">
      <c r="A12" s="303"/>
      <c r="B12" s="250"/>
      <c r="C12" s="250"/>
      <c r="D12" s="250"/>
      <c r="E12" s="250"/>
      <c r="F12" s="250"/>
      <c r="G12" s="250"/>
      <c r="H12" s="250"/>
      <c r="I12" s="250"/>
      <c r="J12" s="250"/>
      <c r="K12" s="250"/>
    </row>
    <row r="13" spans="1:18" x14ac:dyDescent="0.25">
      <c r="A13" s="303"/>
      <c r="B13" s="250"/>
      <c r="C13" s="250"/>
      <c r="D13" s="250"/>
      <c r="E13" s="250"/>
      <c r="F13" s="250"/>
      <c r="G13" s="250"/>
      <c r="H13" s="250"/>
      <c r="I13" s="250"/>
      <c r="J13" s="250"/>
      <c r="K13" s="250"/>
    </row>
    <row r="14" spans="1:18" x14ac:dyDescent="0.25">
      <c r="A14" s="303"/>
      <c r="B14" s="250"/>
      <c r="C14" s="250"/>
      <c r="D14" s="250"/>
      <c r="E14" s="250"/>
      <c r="F14" s="250"/>
      <c r="G14" s="250"/>
      <c r="H14" s="250"/>
      <c r="I14" s="250"/>
      <c r="J14" s="250"/>
      <c r="K14" s="250"/>
    </row>
    <row r="15" spans="1:18" x14ac:dyDescent="0.25">
      <c r="A15" s="303"/>
      <c r="B15" s="250"/>
      <c r="C15" s="250"/>
      <c r="D15" s="250"/>
      <c r="E15" s="250"/>
      <c r="F15" s="250"/>
      <c r="G15" s="250"/>
      <c r="H15" s="250"/>
      <c r="I15" s="250"/>
      <c r="J15" s="250"/>
      <c r="K15" s="250"/>
    </row>
    <row r="16" spans="1:18" x14ac:dyDescent="0.25">
      <c r="A16" s="303"/>
      <c r="B16" s="250"/>
      <c r="C16" s="250"/>
      <c r="D16" s="250"/>
      <c r="E16" s="250"/>
      <c r="F16" s="250"/>
      <c r="G16" s="250"/>
      <c r="H16" s="250"/>
      <c r="I16" s="250"/>
      <c r="J16" s="250"/>
      <c r="K16" s="250"/>
    </row>
    <row r="17" spans="1:11" x14ac:dyDescent="0.25">
      <c r="A17" s="303"/>
      <c r="B17" s="250"/>
      <c r="C17" s="250"/>
      <c r="D17" s="250"/>
      <c r="E17" s="250"/>
      <c r="F17" s="250"/>
      <c r="G17" s="250"/>
      <c r="H17" s="250"/>
      <c r="I17" s="250"/>
      <c r="J17" s="250"/>
      <c r="K17" s="250"/>
    </row>
    <row r="18" spans="1:11" x14ac:dyDescent="0.25">
      <c r="A18" s="303"/>
      <c r="B18" s="250"/>
      <c r="C18" s="250"/>
      <c r="D18" s="250"/>
      <c r="E18" s="250"/>
      <c r="F18" s="250"/>
      <c r="G18" s="250"/>
      <c r="H18" s="250"/>
      <c r="I18" s="250"/>
      <c r="J18" s="250"/>
      <c r="K18" s="250"/>
    </row>
    <row r="19" spans="1:11" x14ac:dyDescent="0.25">
      <c r="A19" s="303"/>
      <c r="B19" s="250"/>
      <c r="C19" s="250"/>
      <c r="D19" s="250"/>
      <c r="E19" s="250"/>
      <c r="F19" s="250"/>
      <c r="G19" s="250"/>
      <c r="H19" s="250"/>
      <c r="I19" s="250"/>
      <c r="J19" s="250"/>
      <c r="K19" s="250"/>
    </row>
    <row r="20" spans="1:11" x14ac:dyDescent="0.25">
      <c r="A20" s="303"/>
      <c r="B20" s="250"/>
      <c r="C20" s="250"/>
      <c r="D20" s="250"/>
      <c r="E20" s="250"/>
      <c r="F20" s="250"/>
      <c r="G20" s="250"/>
      <c r="H20" s="250"/>
      <c r="I20" s="250"/>
      <c r="J20" s="250"/>
      <c r="K20" s="250"/>
    </row>
    <row r="21" spans="1:11" x14ac:dyDescent="0.25">
      <c r="A21" s="303"/>
      <c r="B21" s="250"/>
      <c r="C21" s="250"/>
      <c r="D21" s="250"/>
      <c r="E21" s="250"/>
      <c r="F21" s="250"/>
      <c r="G21" s="250"/>
      <c r="H21" s="250"/>
      <c r="I21" s="250"/>
      <c r="J21" s="250"/>
      <c r="K21" s="250"/>
    </row>
    <row r="22" spans="1:11" x14ac:dyDescent="0.25">
      <c r="A22" s="303"/>
      <c r="B22" s="250"/>
      <c r="C22" s="250"/>
      <c r="D22" s="250"/>
      <c r="E22" s="250"/>
      <c r="F22" s="250"/>
      <c r="G22" s="250"/>
      <c r="H22" s="250"/>
      <c r="I22" s="250"/>
      <c r="J22" s="250"/>
      <c r="K22" s="250"/>
    </row>
    <row r="23" spans="1:11" x14ac:dyDescent="0.25">
      <c r="A23" s="303"/>
      <c r="B23" s="250"/>
      <c r="C23" s="250"/>
      <c r="D23" s="250"/>
      <c r="E23" s="250"/>
      <c r="F23" s="250"/>
      <c r="G23" s="250"/>
      <c r="H23" s="250"/>
      <c r="I23" s="250"/>
      <c r="J23" s="250"/>
      <c r="K23" s="250"/>
    </row>
    <row r="24" spans="1:11" x14ac:dyDescent="0.25">
      <c r="A24" s="303"/>
      <c r="B24" s="250"/>
      <c r="C24" s="250"/>
      <c r="D24" s="250"/>
      <c r="E24" s="250"/>
      <c r="F24" s="250"/>
      <c r="G24" s="250"/>
      <c r="H24" s="250"/>
      <c r="I24" s="250"/>
      <c r="J24" s="250"/>
      <c r="K24" s="250"/>
    </row>
    <row r="25" spans="1:11" x14ac:dyDescent="0.25">
      <c r="A25" s="303"/>
      <c r="B25" s="250"/>
      <c r="C25" s="250"/>
      <c r="D25" s="250"/>
      <c r="E25" s="250"/>
      <c r="F25" s="250"/>
      <c r="G25" s="250"/>
      <c r="H25" s="250"/>
      <c r="I25" s="250"/>
      <c r="J25" s="250"/>
      <c r="K25" s="250"/>
    </row>
    <row r="26" spans="1:11" ht="25.4" customHeight="1" x14ac:dyDescent="0.25">
      <c r="A26" s="81"/>
      <c r="B26" s="482" t="s">
        <v>481</v>
      </c>
      <c r="C26" s="482"/>
      <c r="D26" s="482"/>
      <c r="E26" s="482"/>
      <c r="F26" s="482"/>
      <c r="G26" s="482"/>
    </row>
    <row r="27" spans="1:11" x14ac:dyDescent="0.25">
      <c r="A27" s="81"/>
      <c r="B27" s="86" t="s">
        <v>45</v>
      </c>
      <c r="C27" s="483" t="s">
        <v>676</v>
      </c>
      <c r="D27" s="483"/>
      <c r="E27" s="483"/>
      <c r="F27" s="483"/>
      <c r="G27" s="483"/>
    </row>
    <row r="28" spans="1:11" ht="12.75" customHeight="1" x14ac:dyDescent="0.25">
      <c r="A28" s="87"/>
      <c r="B28" s="59" t="s">
        <v>39</v>
      </c>
      <c r="C28" s="59" t="s">
        <v>8</v>
      </c>
      <c r="D28" s="59" t="s">
        <v>9</v>
      </c>
      <c r="E28" s="59" t="s">
        <v>13</v>
      </c>
      <c r="F28" s="59" t="s">
        <v>11</v>
      </c>
      <c r="G28" s="387" t="s">
        <v>46</v>
      </c>
      <c r="H28" t="s">
        <v>47</v>
      </c>
    </row>
    <row r="29" spans="1:11" x14ac:dyDescent="0.25">
      <c r="A29" s="388">
        <v>43101</v>
      </c>
      <c r="B29" s="389">
        <v>2140.556</v>
      </c>
      <c r="C29" s="389">
        <f>MIN($B$29,$B$41,$B$53,$B$65,$B$77)</f>
        <v>1993.9960000000001</v>
      </c>
      <c r="D29" s="389">
        <f>MAX($B$29,$B$41,$B$53,$B$65,$B$77)</f>
        <v>2634.9670000000001</v>
      </c>
      <c r="E29" s="389">
        <f t="shared" ref="E29:E92" si="0">D29-C29</f>
        <v>640.971</v>
      </c>
      <c r="F29" s="389">
        <f>AVERAGE($B$29,$B$41,$B$53,$B$65,$B$77)</f>
        <v>2320.3690000000001</v>
      </c>
      <c r="G29" s="22">
        <f t="shared" ref="G29:G92" si="1">B29/F29-1</f>
        <v>-7.749327800879946E-2</v>
      </c>
    </row>
    <row r="30" spans="1:11" x14ac:dyDescent="0.25">
      <c r="A30" s="388">
        <v>43132</v>
      </c>
      <c r="B30" s="389">
        <v>1672.662</v>
      </c>
      <c r="C30" s="389">
        <f>MIN($B$30,$B$42,$B$54,$B$66,$B$78)</f>
        <v>1426.21</v>
      </c>
      <c r="D30" s="389">
        <f>MAX($B$30,$B$42,$B$54,$B$66,$B$78)</f>
        <v>2081.136</v>
      </c>
      <c r="E30" s="389">
        <f t="shared" si="0"/>
        <v>654.92599999999993</v>
      </c>
      <c r="F30" s="389">
        <f>AVERAGE($B$30,$B$42,$B$54,$B$66,$B$78)</f>
        <v>1720.2487999999998</v>
      </c>
      <c r="G30" s="22">
        <f t="shared" si="1"/>
        <v>-2.7662742738143398E-2</v>
      </c>
    </row>
    <row r="31" spans="1:11" x14ac:dyDescent="0.25">
      <c r="A31" s="388">
        <v>43160</v>
      </c>
      <c r="B31" s="389">
        <v>1390.279</v>
      </c>
      <c r="C31" s="389">
        <f>MIN($B$31,$B$43,$B$55,$B$67,$B$79)</f>
        <v>1184.8900000000001</v>
      </c>
      <c r="D31" s="389">
        <f>MAX($B$31,$B$43,$B$55,$B$67,$B$79)</f>
        <v>2029.6320000000001</v>
      </c>
      <c r="E31" s="389">
        <f t="shared" si="0"/>
        <v>844.74199999999996</v>
      </c>
      <c r="F31" s="389">
        <f>AVERAGE($B$31,$B$43,$B$55,$B$67,$B$79)</f>
        <v>1561.4982</v>
      </c>
      <c r="G31" s="22">
        <f t="shared" si="1"/>
        <v>-0.10965059069552563</v>
      </c>
    </row>
    <row r="32" spans="1:11" x14ac:dyDescent="0.25">
      <c r="A32" s="388">
        <v>43191</v>
      </c>
      <c r="B32" s="389">
        <v>1426.799</v>
      </c>
      <c r="C32" s="389">
        <f>MIN($B$32,$B$44,$B$56,$B$68,$B$80)</f>
        <v>1426.799</v>
      </c>
      <c r="D32" s="389">
        <f>MAX($B$32,$B$44,$B$56,$B$68,$B$80)</f>
        <v>2332.797</v>
      </c>
      <c r="E32" s="389">
        <f t="shared" si="0"/>
        <v>905.99800000000005</v>
      </c>
      <c r="F32" s="389">
        <f>AVERAGE($B$32,$B$44,$B$56,$B$68,$B$80)</f>
        <v>1781.1589999999997</v>
      </c>
      <c r="G32" s="22">
        <f t="shared" si="1"/>
        <v>-0.19894911122476977</v>
      </c>
    </row>
    <row r="33" spans="1:7" x14ac:dyDescent="0.25">
      <c r="A33" s="388">
        <v>43221</v>
      </c>
      <c r="B33" s="389">
        <v>1847.454</v>
      </c>
      <c r="C33" s="389">
        <f>MIN($B$33,$B$45,$B$57,$B$69,$B$81)</f>
        <v>1847.454</v>
      </c>
      <c r="D33" s="389">
        <f>MAX($B$33,$B$45,$B$57,$B$69,$B$81)</f>
        <v>2777.8890000000001</v>
      </c>
      <c r="E33" s="389">
        <f t="shared" si="0"/>
        <v>930.43500000000017</v>
      </c>
      <c r="F33" s="389">
        <f>AVERAGE($B$33,$B$45,$B$57,$B$69,$B$81)</f>
        <v>2209.636</v>
      </c>
      <c r="G33" s="22">
        <f t="shared" si="1"/>
        <v>-0.16391025490171229</v>
      </c>
    </row>
    <row r="34" spans="1:7" x14ac:dyDescent="0.25">
      <c r="A34" s="388">
        <v>43252</v>
      </c>
      <c r="B34" s="389">
        <v>2195.2260000000001</v>
      </c>
      <c r="C34" s="389">
        <f>MIN($B$34,$B$46,$B$58,$B$70,$B$82)</f>
        <v>2195.2260000000001</v>
      </c>
      <c r="D34" s="389">
        <f>MAX($B$34,$B$46,$B$58,$B$70,$B$82)</f>
        <v>3133.0949999999998</v>
      </c>
      <c r="E34" s="389">
        <f t="shared" si="0"/>
        <v>937.86899999999969</v>
      </c>
      <c r="F34" s="389">
        <f>AVERAGE($B$34,$B$46,$B$58,$B$70,$B$82)</f>
        <v>2539.9031999999997</v>
      </c>
      <c r="G34" s="22">
        <f t="shared" si="1"/>
        <v>-0.13570485678351818</v>
      </c>
    </row>
    <row r="35" spans="1:7" x14ac:dyDescent="0.25">
      <c r="A35" s="388">
        <v>43282</v>
      </c>
      <c r="B35" s="389">
        <v>2381.2689999999998</v>
      </c>
      <c r="C35" s="389">
        <f>MIN($B$35,$B$47,$B$59,$B$71,$B$83)</f>
        <v>2381.2689999999998</v>
      </c>
      <c r="D35" s="389">
        <f>MAX($B$35,$B$47,$B$59,$B$71,$B$83)</f>
        <v>3293.549</v>
      </c>
      <c r="E35" s="389">
        <f t="shared" si="0"/>
        <v>912.2800000000002</v>
      </c>
      <c r="F35" s="389">
        <f>AVERAGE($B$35,$B$47,$B$59,$B$71,$B$83)</f>
        <v>2729.7699999999995</v>
      </c>
      <c r="G35" s="22">
        <f t="shared" si="1"/>
        <v>-0.12766679976701323</v>
      </c>
    </row>
    <row r="36" spans="1:7" x14ac:dyDescent="0.25">
      <c r="A36" s="388">
        <v>43313</v>
      </c>
      <c r="B36" s="389">
        <v>2616.8409999999999</v>
      </c>
      <c r="C36" s="389">
        <f>MIN($B$36,$B$48,$B$60,$B$72,$B$84)</f>
        <v>2616.8409999999999</v>
      </c>
      <c r="D36" s="389">
        <f>MAX($B$36,$B$48,$B$60,$B$72,$B$84)</f>
        <v>3522.2159999999999</v>
      </c>
      <c r="E36" s="389">
        <f t="shared" si="0"/>
        <v>905.375</v>
      </c>
      <c r="F36" s="389">
        <f>AVERAGE($B$36,$B$48,$B$60,$B$72,$B$84)</f>
        <v>2952.7112000000002</v>
      </c>
      <c r="G36" s="22">
        <f t="shared" si="1"/>
        <v>-0.1137497632684159</v>
      </c>
    </row>
    <row r="37" spans="1:7" x14ac:dyDescent="0.25">
      <c r="A37" s="388">
        <v>43344</v>
      </c>
      <c r="B37" s="389">
        <v>2950.3679999999999</v>
      </c>
      <c r="C37" s="389">
        <f>MIN($B$37,$B$49,$B$61,$B$73,$B$85)</f>
        <v>2950.3679999999999</v>
      </c>
      <c r="D37" s="389">
        <f>MAX($B$37,$B$49,$B$61,$B$73,$B$85)</f>
        <v>3839.8359999999998</v>
      </c>
      <c r="E37" s="389">
        <f t="shared" si="0"/>
        <v>889.46799999999985</v>
      </c>
      <c r="F37" s="389">
        <f>AVERAGE($B$37,$B$49,$B$61,$B$73,$B$85)</f>
        <v>3331.3535999999999</v>
      </c>
      <c r="G37" s="22">
        <f t="shared" si="1"/>
        <v>-0.11436360283099334</v>
      </c>
    </row>
    <row r="38" spans="1:7" x14ac:dyDescent="0.25">
      <c r="A38" s="388">
        <v>43374</v>
      </c>
      <c r="B38" s="389">
        <v>3236.2539999999999</v>
      </c>
      <c r="C38" s="389">
        <f>MIN($B$38,$B$50,$B$62,$B$74,$B$86)</f>
        <v>3236.2539999999999</v>
      </c>
      <c r="D38" s="389">
        <f>MAX($B$38,$B$50,$B$62,$B$74,$B$86)</f>
        <v>3928.5030000000002</v>
      </c>
      <c r="E38" s="389">
        <f t="shared" si="0"/>
        <v>692.24900000000025</v>
      </c>
      <c r="F38" s="389">
        <f>AVERAGE($B$38,$B$50,$B$62,$B$74,$B$86)</f>
        <v>3632.3096000000005</v>
      </c>
      <c r="G38" s="22">
        <f t="shared" si="1"/>
        <v>-0.10903685082350922</v>
      </c>
    </row>
    <row r="39" spans="1:7" x14ac:dyDescent="0.25">
      <c r="A39" s="388">
        <v>43405</v>
      </c>
      <c r="B39" s="389">
        <v>3030.0790000000002</v>
      </c>
      <c r="C39" s="389">
        <f>MIN($B$39,$B$51,$B$63,$B$75,$B$87)</f>
        <v>3030.0790000000002</v>
      </c>
      <c r="D39" s="389">
        <f>MAX($B$39,$B$51,$B$63,$B$75,$B$87)</f>
        <v>3931.616</v>
      </c>
      <c r="E39" s="389">
        <f t="shared" si="0"/>
        <v>901.53699999999981</v>
      </c>
      <c r="F39" s="389">
        <f>AVERAGE($B$39,$B$51,$B$63,$B$75,$B$87)</f>
        <v>3521.1324</v>
      </c>
      <c r="G39" s="22">
        <f t="shared" si="1"/>
        <v>-0.13945894224255806</v>
      </c>
    </row>
    <row r="40" spans="1:7" x14ac:dyDescent="0.25">
      <c r="A40" s="388">
        <v>43435</v>
      </c>
      <c r="B40" s="389">
        <v>2708.3180000000002</v>
      </c>
      <c r="C40" s="389">
        <f>MIN($B$40,$B$52,$B$64,$B$76,$B$88)</f>
        <v>2708.3180000000002</v>
      </c>
      <c r="D40" s="389">
        <f>MAX($B$40,$B$52,$B$64,$B$76,$B$88)</f>
        <v>3340.9810000000002</v>
      </c>
      <c r="E40" s="389">
        <f t="shared" si="0"/>
        <v>632.66300000000001</v>
      </c>
      <c r="F40" s="389">
        <f>AVERAGE($B$40,$B$52,$B$64,$B$76,$B$88)</f>
        <v>3074.9214000000002</v>
      </c>
      <c r="G40" s="22">
        <f t="shared" si="1"/>
        <v>-0.11922366535938123</v>
      </c>
    </row>
    <row r="41" spans="1:7" x14ac:dyDescent="0.25">
      <c r="A41" s="388">
        <v>43466</v>
      </c>
      <c r="B41" s="389">
        <v>1993.9960000000001</v>
      </c>
      <c r="C41" s="389">
        <f>MIN($B$29,$B$41,$B$53,$B$65,$B$77)</f>
        <v>1993.9960000000001</v>
      </c>
      <c r="D41" s="389">
        <f>MAX($B$29,$B$41,$B$53,$B$65,$B$77)</f>
        <v>2634.9670000000001</v>
      </c>
      <c r="E41" s="389">
        <f t="shared" si="0"/>
        <v>640.971</v>
      </c>
      <c r="F41" s="389">
        <f>AVERAGE($B$29,$B$41,$B$53,$B$65,$B$77)</f>
        <v>2320.3690000000001</v>
      </c>
      <c r="G41" s="22">
        <f t="shared" si="1"/>
        <v>-0.14065564571841804</v>
      </c>
    </row>
    <row r="42" spans="1:7" x14ac:dyDescent="0.25">
      <c r="A42" s="388">
        <v>43497</v>
      </c>
      <c r="B42" s="389">
        <v>1426.21</v>
      </c>
      <c r="C42" s="389">
        <f>MIN($B$30,$B$42,$B$54,$B$66,$B$78)</f>
        <v>1426.21</v>
      </c>
      <c r="D42" s="389">
        <f>MAX($B$30,$B$42,$B$54,$B$66,$B$78)</f>
        <v>2081.136</v>
      </c>
      <c r="E42" s="389">
        <f t="shared" si="0"/>
        <v>654.92599999999993</v>
      </c>
      <c r="F42" s="389">
        <f>AVERAGE($B$30,$B$42,$B$54,$B$66,$B$78)</f>
        <v>1720.2487999999998</v>
      </c>
      <c r="G42" s="22">
        <f t="shared" si="1"/>
        <v>-0.17092806575420938</v>
      </c>
    </row>
    <row r="43" spans="1:7" x14ac:dyDescent="0.25">
      <c r="A43" s="388">
        <v>43525</v>
      </c>
      <c r="B43" s="389">
        <v>1184.8900000000001</v>
      </c>
      <c r="C43" s="389">
        <f>MIN($B$31,$B$43,$B$55,$B$67,$B$79)</f>
        <v>1184.8900000000001</v>
      </c>
      <c r="D43" s="389">
        <f>MAX($B$31,$B$43,$B$55,$B$67,$B$79)</f>
        <v>2029.6320000000001</v>
      </c>
      <c r="E43" s="389">
        <f t="shared" si="0"/>
        <v>844.74199999999996</v>
      </c>
      <c r="F43" s="389">
        <f>AVERAGE($B$31,$B$43,$B$55,$B$67,$B$79)</f>
        <v>1561.4982</v>
      </c>
      <c r="G43" s="22">
        <f t="shared" si="1"/>
        <v>-0.24118388352929254</v>
      </c>
    </row>
    <row r="44" spans="1:7" x14ac:dyDescent="0.25">
      <c r="A44" s="388">
        <v>43556</v>
      </c>
      <c r="B44" s="389">
        <v>1559.4010000000001</v>
      </c>
      <c r="C44" s="389">
        <f>MIN($B$32,$B$44,$B$56,$B$68,$B$80)</f>
        <v>1426.799</v>
      </c>
      <c r="D44" s="389">
        <f>MAX($B$32,$B$44,$B$56,$B$68,$B$80)</f>
        <v>2332.797</v>
      </c>
      <c r="E44" s="389">
        <f t="shared" si="0"/>
        <v>905.99800000000005</v>
      </c>
      <c r="F44" s="389">
        <f>AVERAGE($B$32,$B$44,$B$56,$B$68,$B$80)</f>
        <v>1781.1589999999997</v>
      </c>
      <c r="G44" s="22">
        <f t="shared" si="1"/>
        <v>-0.12450207982555161</v>
      </c>
    </row>
    <row r="45" spans="1:7" x14ac:dyDescent="0.25">
      <c r="A45" s="388">
        <v>43586</v>
      </c>
      <c r="B45" s="389">
        <v>2031.0309999999999</v>
      </c>
      <c r="C45" s="389">
        <f>MIN($B$33,$B$45,$B$57,$B$69,$B$81)</f>
        <v>1847.454</v>
      </c>
      <c r="D45" s="389">
        <f>MAX($B$33,$B$45,$B$57,$B$69,$B$81)</f>
        <v>2777.8890000000001</v>
      </c>
      <c r="E45" s="389">
        <f t="shared" si="0"/>
        <v>930.43500000000017</v>
      </c>
      <c r="F45" s="389">
        <f>AVERAGE($B$33,$B$45,$B$57,$B$69,$B$81)</f>
        <v>2209.636</v>
      </c>
      <c r="G45" s="22">
        <f t="shared" si="1"/>
        <v>-8.0830055267021361E-2</v>
      </c>
    </row>
    <row r="46" spans="1:7" x14ac:dyDescent="0.25">
      <c r="A46" s="388">
        <v>43617</v>
      </c>
      <c r="B46" s="389">
        <v>2460.748</v>
      </c>
      <c r="C46" s="389">
        <f>MIN($B$34,$B$46,$B$58,$B$70,$B$82)</f>
        <v>2195.2260000000001</v>
      </c>
      <c r="D46" s="389">
        <f>MAX($B$34,$B$46,$B$58,$B$70,$B$82)</f>
        <v>3133.0949999999998</v>
      </c>
      <c r="E46" s="389">
        <f t="shared" si="0"/>
        <v>937.86899999999969</v>
      </c>
      <c r="F46" s="389">
        <f>AVERAGE($B$34,$B$46,$B$58,$B$70,$B$82)</f>
        <v>2539.9031999999997</v>
      </c>
      <c r="G46" s="22">
        <f t="shared" si="1"/>
        <v>-3.1164652259188297E-2</v>
      </c>
    </row>
    <row r="47" spans="1:7" x14ac:dyDescent="0.25">
      <c r="A47" s="388">
        <v>43647</v>
      </c>
      <c r="B47" s="389">
        <v>2714.1959999999999</v>
      </c>
      <c r="C47" s="389">
        <f>MIN($B$35,$B$47,$B$59,$B$71,$B$83)</f>
        <v>2381.2689999999998</v>
      </c>
      <c r="D47" s="389">
        <f>MAX($B$35,$B$47,$B$59,$B$71,$B$83)</f>
        <v>3293.549</v>
      </c>
      <c r="E47" s="389">
        <f t="shared" si="0"/>
        <v>912.2800000000002</v>
      </c>
      <c r="F47" s="389">
        <f>AVERAGE($B$35,$B$47,$B$59,$B$71,$B$83)</f>
        <v>2729.7699999999995</v>
      </c>
      <c r="G47" s="22">
        <f t="shared" si="1"/>
        <v>-5.7052425662234008E-3</v>
      </c>
    </row>
    <row r="48" spans="1:7" x14ac:dyDescent="0.25">
      <c r="A48" s="388">
        <v>43678</v>
      </c>
      <c r="B48" s="389">
        <v>2997.81</v>
      </c>
      <c r="C48" s="389">
        <f>MIN($B$36,$B$48,$B$60,$B$72,$B$84)</f>
        <v>2616.8409999999999</v>
      </c>
      <c r="D48" s="389">
        <f>MAX($B$36,$B$48,$B$60,$B$72,$B$84)</f>
        <v>3522.2159999999999</v>
      </c>
      <c r="E48" s="389">
        <f t="shared" si="0"/>
        <v>905.375</v>
      </c>
      <c r="F48" s="389">
        <f>AVERAGE($B$36,$B$48,$B$60,$B$72,$B$84)</f>
        <v>2952.7112000000002</v>
      </c>
      <c r="G48" s="22">
        <f t="shared" si="1"/>
        <v>1.5273691514429144E-2</v>
      </c>
    </row>
    <row r="49" spans="1:7" x14ac:dyDescent="0.25">
      <c r="A49" s="388">
        <v>43709</v>
      </c>
      <c r="B49" s="389">
        <v>3414.9389999999999</v>
      </c>
      <c r="C49" s="389">
        <f>MIN($B$37,$B$49,$B$61,$B$73,$B$85)</f>
        <v>2950.3679999999999</v>
      </c>
      <c r="D49" s="389">
        <f>MAX($B$37,$B$49,$B$61,$B$73,$B$85)</f>
        <v>3839.8359999999998</v>
      </c>
      <c r="E49" s="389">
        <f t="shared" si="0"/>
        <v>889.46799999999985</v>
      </c>
      <c r="F49" s="389">
        <f>AVERAGE($B$37,$B$49,$B$61,$B$73,$B$85)</f>
        <v>3331.3535999999999</v>
      </c>
      <c r="G49" s="22">
        <f t="shared" si="1"/>
        <v>2.5090521762685336E-2</v>
      </c>
    </row>
    <row r="50" spans="1:7" x14ac:dyDescent="0.25">
      <c r="A50" s="388">
        <v>43739</v>
      </c>
      <c r="B50" s="389">
        <v>3762.0430000000001</v>
      </c>
      <c r="C50" s="389">
        <f>MIN($B$38,$B$50,$B$62,$B$74,$B$86)</f>
        <v>3236.2539999999999</v>
      </c>
      <c r="D50" s="389">
        <f>MAX($B$38,$B$50,$B$62,$B$74,$B$86)</f>
        <v>3928.5030000000002</v>
      </c>
      <c r="E50" s="389">
        <f t="shared" si="0"/>
        <v>692.24900000000025</v>
      </c>
      <c r="F50" s="389">
        <f>AVERAGE($B$38,$B$50,$B$62,$B$74,$B$86)</f>
        <v>3632.3096000000005</v>
      </c>
      <c r="G50" s="22">
        <f t="shared" si="1"/>
        <v>3.5716503901539465E-2</v>
      </c>
    </row>
    <row r="51" spans="1:7" x14ac:dyDescent="0.25">
      <c r="A51" s="388">
        <v>43770</v>
      </c>
      <c r="B51" s="389">
        <v>3610.029</v>
      </c>
      <c r="C51" s="389">
        <f>MIN($B$39,$B$51,$B$63,$B$75,$B$87)</f>
        <v>3030.0790000000002</v>
      </c>
      <c r="D51" s="389">
        <f>MAX($B$39,$B$51,$B$63,$B$75,$B$87)</f>
        <v>3931.616</v>
      </c>
      <c r="E51" s="389">
        <f t="shared" si="0"/>
        <v>901.53699999999981</v>
      </c>
      <c r="F51" s="389">
        <f>AVERAGE($B$39,$B$51,$B$63,$B$75,$B$87)</f>
        <v>3521.1324</v>
      </c>
      <c r="G51" s="22">
        <f t="shared" si="1"/>
        <v>2.524659396505502E-2</v>
      </c>
    </row>
    <row r="52" spans="1:7" x14ac:dyDescent="0.25">
      <c r="A52" s="388">
        <v>43800</v>
      </c>
      <c r="B52" s="389">
        <v>3188.2429999999999</v>
      </c>
      <c r="C52" s="389">
        <f>MIN($B$40,$B$52,$B$64,$B$76,$B$88)</f>
        <v>2708.3180000000002</v>
      </c>
      <c r="D52" s="389">
        <f>MAX($B$40,$B$52,$B$64,$B$76,$B$88)</f>
        <v>3340.9810000000002</v>
      </c>
      <c r="E52" s="389">
        <f t="shared" si="0"/>
        <v>632.66300000000001</v>
      </c>
      <c r="F52" s="389">
        <f>AVERAGE($B$40,$B$52,$B$64,$B$76,$B$88)</f>
        <v>3074.9214000000002</v>
      </c>
      <c r="G52" s="22">
        <f t="shared" si="1"/>
        <v>3.6853494856811553E-2</v>
      </c>
    </row>
    <row r="53" spans="1:7" x14ac:dyDescent="0.25">
      <c r="A53" s="388">
        <v>43831</v>
      </c>
      <c r="B53" s="389">
        <v>2616.3850000000002</v>
      </c>
      <c r="C53" s="389">
        <f>MIN($B$29,$B$41,$B$53,$B$65,$B$77)</f>
        <v>1993.9960000000001</v>
      </c>
      <c r="D53" s="389">
        <f>MAX($B$29,$B$41,$B$53,$B$65,$B$77)</f>
        <v>2634.9670000000001</v>
      </c>
      <c r="E53" s="389">
        <f t="shared" si="0"/>
        <v>640.971</v>
      </c>
      <c r="F53" s="389">
        <f>AVERAGE($B$29,$B$41,$B$53,$B$65,$B$77)</f>
        <v>2320.3690000000001</v>
      </c>
      <c r="G53" s="22">
        <f t="shared" si="1"/>
        <v>0.12757281277245136</v>
      </c>
    </row>
    <row r="54" spans="1:7" x14ac:dyDescent="0.25">
      <c r="A54" s="388">
        <v>43862</v>
      </c>
      <c r="B54" s="389">
        <v>2081.136</v>
      </c>
      <c r="C54" s="389">
        <f>MIN($B$30,$B$42,$B$54,$B$66,$B$78)</f>
        <v>1426.21</v>
      </c>
      <c r="D54" s="389">
        <f>MAX($B$30,$B$42,$B$54,$B$66,$B$78)</f>
        <v>2081.136</v>
      </c>
      <c r="E54" s="389">
        <f t="shared" si="0"/>
        <v>654.92599999999993</v>
      </c>
      <c r="F54" s="389">
        <f>AVERAGE($B$30,$B$42,$B$54,$B$66,$B$78)</f>
        <v>1720.2487999999998</v>
      </c>
      <c r="G54" s="22">
        <f t="shared" si="1"/>
        <v>0.20978779348661658</v>
      </c>
    </row>
    <row r="55" spans="1:7" x14ac:dyDescent="0.25">
      <c r="A55" s="388">
        <v>43891</v>
      </c>
      <c r="B55" s="389">
        <v>2029.6320000000001</v>
      </c>
      <c r="C55" s="389">
        <f>MIN($B$31,$B$43,$B$55,$B$67,$B$79)</f>
        <v>1184.8900000000001</v>
      </c>
      <c r="D55" s="389">
        <f>MAX($B$31,$B$43,$B$55,$B$67,$B$79)</f>
        <v>2029.6320000000001</v>
      </c>
      <c r="E55" s="389">
        <f t="shared" si="0"/>
        <v>844.74199999999996</v>
      </c>
      <c r="F55" s="389">
        <f>AVERAGE($B$31,$B$43,$B$55,$B$67,$B$79)</f>
        <v>1561.4982</v>
      </c>
      <c r="G55" s="22">
        <f t="shared" si="1"/>
        <v>0.29979784798983444</v>
      </c>
    </row>
    <row r="56" spans="1:7" x14ac:dyDescent="0.25">
      <c r="A56" s="388">
        <v>43922</v>
      </c>
      <c r="B56" s="389">
        <v>2332.797</v>
      </c>
      <c r="C56" s="389">
        <f>MIN($B$32,$B$44,$B$56,$B$68,$B$80)</f>
        <v>1426.799</v>
      </c>
      <c r="D56" s="389">
        <f>MAX($B$32,$B$44,$B$56,$B$68,$B$80)</f>
        <v>2332.797</v>
      </c>
      <c r="E56" s="389">
        <f t="shared" si="0"/>
        <v>905.99800000000005</v>
      </c>
      <c r="F56" s="389">
        <f>AVERAGE($B$32,$B$44,$B$56,$B$68,$B$80)</f>
        <v>1781.1589999999997</v>
      </c>
      <c r="G56" s="22">
        <f t="shared" si="1"/>
        <v>0.30970733101312153</v>
      </c>
    </row>
    <row r="57" spans="1:7" x14ac:dyDescent="0.25">
      <c r="A57" s="388">
        <v>43952</v>
      </c>
      <c r="B57" s="389">
        <v>2777.8890000000001</v>
      </c>
      <c r="C57" s="389">
        <f>MIN($B$33,$B$45,$B$57,$B$69,$B$81)</f>
        <v>1847.454</v>
      </c>
      <c r="D57" s="389">
        <f>MAX($B$33,$B$45,$B$57,$B$69,$B$81)</f>
        <v>2777.8890000000001</v>
      </c>
      <c r="E57" s="389">
        <f t="shared" si="0"/>
        <v>930.43500000000017</v>
      </c>
      <c r="F57" s="389">
        <f>AVERAGE($B$33,$B$45,$B$57,$B$69,$B$81)</f>
        <v>2209.636</v>
      </c>
      <c r="G57" s="22">
        <f t="shared" si="1"/>
        <v>0.25717041177822964</v>
      </c>
    </row>
    <row r="58" spans="1:7" x14ac:dyDescent="0.25">
      <c r="A58" s="388">
        <v>43983</v>
      </c>
      <c r="B58" s="389">
        <v>3133.0949999999998</v>
      </c>
      <c r="C58" s="389">
        <f>MIN($B$34,$B$46,$B$58,$B$70,$B$82)</f>
        <v>2195.2260000000001</v>
      </c>
      <c r="D58" s="389">
        <f>MAX($B$34,$B$46,$B$58,$B$70,$B$82)</f>
        <v>3133.0949999999998</v>
      </c>
      <c r="E58" s="389">
        <f t="shared" si="0"/>
        <v>937.86899999999969</v>
      </c>
      <c r="F58" s="389">
        <f>AVERAGE($B$34,$B$46,$B$58,$B$70,$B$82)</f>
        <v>2539.9031999999997</v>
      </c>
      <c r="G58" s="22">
        <f t="shared" si="1"/>
        <v>0.23354897934692942</v>
      </c>
    </row>
    <row r="59" spans="1:7" x14ac:dyDescent="0.25">
      <c r="A59" s="388">
        <v>44013</v>
      </c>
      <c r="B59" s="389">
        <v>3293.549</v>
      </c>
      <c r="C59" s="389">
        <f>MIN($B$35,$B$47,$B$59,$B$71,$B$83)</f>
        <v>2381.2689999999998</v>
      </c>
      <c r="D59" s="389">
        <f>MAX($B$35,$B$47,$B$59,$B$71,$B$83)</f>
        <v>3293.549</v>
      </c>
      <c r="E59" s="389">
        <f t="shared" si="0"/>
        <v>912.2800000000002</v>
      </c>
      <c r="F59" s="389">
        <f>AVERAGE($B$35,$B$47,$B$59,$B$71,$B$83)</f>
        <v>2729.7699999999995</v>
      </c>
      <c r="G59" s="22">
        <f t="shared" si="1"/>
        <v>0.20652985416353786</v>
      </c>
    </row>
    <row r="60" spans="1:7" x14ac:dyDescent="0.25">
      <c r="A60" s="388">
        <v>44044</v>
      </c>
      <c r="B60" s="389">
        <v>3522.2159999999999</v>
      </c>
      <c r="C60" s="389">
        <f>MIN($B$36,$B$48,$B$60,$B$72,$B$84)</f>
        <v>2616.8409999999999</v>
      </c>
      <c r="D60" s="389">
        <f>MAX($B$36,$B$48,$B$60,$B$72,$B$84)</f>
        <v>3522.2159999999999</v>
      </c>
      <c r="E60" s="389">
        <f t="shared" si="0"/>
        <v>905.375</v>
      </c>
      <c r="F60" s="389">
        <f>AVERAGE($B$36,$B$48,$B$60,$B$72,$B$84)</f>
        <v>2952.7112000000002</v>
      </c>
      <c r="G60" s="22">
        <f t="shared" si="1"/>
        <v>0.19287521244881645</v>
      </c>
    </row>
    <row r="61" spans="1:7" x14ac:dyDescent="0.25">
      <c r="A61" s="388">
        <v>44075</v>
      </c>
      <c r="B61" s="389">
        <v>3839.8359999999998</v>
      </c>
      <c r="C61" s="389">
        <f>MIN($B$37,$B$49,$B$61,$B$73,$B$85)</f>
        <v>2950.3679999999999</v>
      </c>
      <c r="D61" s="389">
        <f>MAX($B$37,$B$49,$B$61,$B$73,$B$85)</f>
        <v>3839.8359999999998</v>
      </c>
      <c r="E61" s="389">
        <f t="shared" si="0"/>
        <v>889.46799999999985</v>
      </c>
      <c r="F61" s="389">
        <f>AVERAGE($B$37,$B$49,$B$61,$B$73,$B$85)</f>
        <v>3331.3535999999999</v>
      </c>
      <c r="G61" s="22">
        <f t="shared" si="1"/>
        <v>0.15263537320085141</v>
      </c>
    </row>
    <row r="62" spans="1:7" x14ac:dyDescent="0.25">
      <c r="A62" s="388">
        <v>44105</v>
      </c>
      <c r="B62" s="389">
        <v>3928.5030000000002</v>
      </c>
      <c r="C62" s="389">
        <f>MIN($B$38,$B$50,$B$62,$B$74,$B$86)</f>
        <v>3236.2539999999999</v>
      </c>
      <c r="D62" s="389">
        <f>MAX($B$38,$B$50,$B$62,$B$74,$B$86)</f>
        <v>3928.5030000000002</v>
      </c>
      <c r="E62" s="389">
        <f t="shared" si="0"/>
        <v>692.24900000000025</v>
      </c>
      <c r="F62" s="389">
        <f>AVERAGE($B$38,$B$50,$B$62,$B$74,$B$86)</f>
        <v>3632.3096000000005</v>
      </c>
      <c r="G62" s="22">
        <f t="shared" si="1"/>
        <v>8.1544095250030368E-2</v>
      </c>
    </row>
    <row r="63" spans="1:7" x14ac:dyDescent="0.25">
      <c r="A63" s="388">
        <v>44136</v>
      </c>
      <c r="B63" s="389">
        <v>3931.616</v>
      </c>
      <c r="C63" s="389">
        <f>MIN($B$39,$B$51,$B$63,$B$75,$B$87)</f>
        <v>3030.0790000000002</v>
      </c>
      <c r="D63" s="389">
        <f>MAX($B$39,$B$51,$B$63,$B$75,$B$87)</f>
        <v>3931.616</v>
      </c>
      <c r="E63" s="389">
        <f t="shared" si="0"/>
        <v>901.53699999999981</v>
      </c>
      <c r="F63" s="389">
        <f>AVERAGE($B$39,$B$51,$B$63,$B$75,$B$87)</f>
        <v>3521.1324</v>
      </c>
      <c r="G63" s="22">
        <f t="shared" si="1"/>
        <v>0.11657715569002747</v>
      </c>
    </row>
    <row r="64" spans="1:7" x14ac:dyDescent="0.25">
      <c r="A64" s="388">
        <v>44166</v>
      </c>
      <c r="B64" s="389">
        <v>3340.9810000000002</v>
      </c>
      <c r="C64" s="389">
        <f>MIN($B$40,$B$52,$B$64,$B$76,$B$88)</f>
        <v>2708.3180000000002</v>
      </c>
      <c r="D64" s="389">
        <f>MAX($B$40,$B$52,$B$64,$B$76,$B$88)</f>
        <v>3340.9810000000002</v>
      </c>
      <c r="E64" s="389">
        <f t="shared" si="0"/>
        <v>632.66300000000001</v>
      </c>
      <c r="F64" s="389">
        <f>AVERAGE($B$40,$B$52,$B$64,$B$76,$B$88)</f>
        <v>3074.9214000000002</v>
      </c>
      <c r="G64" s="22">
        <f t="shared" si="1"/>
        <v>8.6525658834726737E-2</v>
      </c>
    </row>
    <row r="65" spans="1:7" x14ac:dyDescent="0.25">
      <c r="A65" s="388">
        <v>44197</v>
      </c>
      <c r="B65" s="389">
        <v>2634.9670000000001</v>
      </c>
      <c r="C65" s="389">
        <f>MIN($B$29,$B$41,$B$53,$B$65,$B$77)</f>
        <v>1993.9960000000001</v>
      </c>
      <c r="D65" s="389">
        <f>MAX($B$29,$B$41,$B$53,$B$65,$B$77)</f>
        <v>2634.9670000000001</v>
      </c>
      <c r="E65" s="389">
        <f t="shared" si="0"/>
        <v>640.971</v>
      </c>
      <c r="F65" s="389">
        <f>AVERAGE($B$29,$B$41,$B$53,$B$65,$B$77)</f>
        <v>2320.3690000000001</v>
      </c>
      <c r="G65" s="22">
        <f t="shared" si="1"/>
        <v>0.13558102181161691</v>
      </c>
    </row>
    <row r="66" spans="1:7" x14ac:dyDescent="0.25">
      <c r="A66" s="388">
        <v>44228</v>
      </c>
      <c r="B66" s="389">
        <v>1859.2180000000001</v>
      </c>
      <c r="C66" s="389">
        <f>MIN($B$30,$B$42,$B$54,$B$66,$B$78)</f>
        <v>1426.21</v>
      </c>
      <c r="D66" s="389">
        <f>MAX($B$30,$B$42,$B$54,$B$66,$B$78)</f>
        <v>2081.136</v>
      </c>
      <c r="E66" s="389">
        <f t="shared" si="0"/>
        <v>654.92599999999993</v>
      </c>
      <c r="F66" s="389">
        <f>AVERAGE($B$30,$B$42,$B$54,$B$66,$B$78)</f>
        <v>1720.2487999999998</v>
      </c>
      <c r="G66" s="22">
        <f t="shared" si="1"/>
        <v>8.0784360959879953E-2</v>
      </c>
    </row>
    <row r="67" spans="1:7" x14ac:dyDescent="0.25">
      <c r="A67" s="388">
        <v>44256</v>
      </c>
      <c r="B67" s="389">
        <v>1801.2249999999999</v>
      </c>
      <c r="C67" s="389">
        <f>MIN($B$31,$B$43,$B$55,$B$67,$B$79)</f>
        <v>1184.8900000000001</v>
      </c>
      <c r="D67" s="389">
        <f>MAX($B$31,$B$43,$B$55,$B$67,$B$79)</f>
        <v>2029.6320000000001</v>
      </c>
      <c r="E67" s="389">
        <f t="shared" si="0"/>
        <v>844.74199999999996</v>
      </c>
      <c r="F67" s="389">
        <f>AVERAGE($B$31,$B$43,$B$55,$B$67,$B$79)</f>
        <v>1561.4982</v>
      </c>
      <c r="G67" s="22">
        <f t="shared" si="1"/>
        <v>0.15352358395289856</v>
      </c>
    </row>
    <row r="68" spans="1:7" x14ac:dyDescent="0.25">
      <c r="A68" s="388">
        <v>44287</v>
      </c>
      <c r="B68" s="389">
        <v>1975.0329999999999</v>
      </c>
      <c r="C68" s="389">
        <f>MIN($B$32,$B$44,$B$56,$B$68,$B$80)</f>
        <v>1426.799</v>
      </c>
      <c r="D68" s="389">
        <f>MAX($B$32,$B$44,$B$56,$B$68,$B$80)</f>
        <v>2332.797</v>
      </c>
      <c r="E68" s="389">
        <f t="shared" si="0"/>
        <v>905.99800000000005</v>
      </c>
      <c r="F68" s="389">
        <f>AVERAGE($B$32,$B$44,$B$56,$B$68,$B$80)</f>
        <v>1781.1589999999997</v>
      </c>
      <c r="G68" s="22">
        <f t="shared" si="1"/>
        <v>0.10884710460997593</v>
      </c>
    </row>
    <row r="69" spans="1:7" x14ac:dyDescent="0.25">
      <c r="A69" s="388">
        <v>44317</v>
      </c>
      <c r="B69" s="389">
        <v>2389.8910000000001</v>
      </c>
      <c r="C69" s="389">
        <f>MIN($B$33,$B$45,$B$57,$B$69,$B$81)</f>
        <v>1847.454</v>
      </c>
      <c r="D69" s="389">
        <f>MAX($B$33,$B$45,$B$57,$B$69,$B$81)</f>
        <v>2777.8890000000001</v>
      </c>
      <c r="E69" s="389">
        <f t="shared" si="0"/>
        <v>930.43500000000017</v>
      </c>
      <c r="F69" s="389">
        <f>AVERAGE($B$33,$B$45,$B$57,$B$69,$B$81)</f>
        <v>2209.636</v>
      </c>
      <c r="G69" s="22">
        <f t="shared" si="1"/>
        <v>8.1576784592575446E-2</v>
      </c>
    </row>
    <row r="70" spans="1:7" x14ac:dyDescent="0.25">
      <c r="A70" s="388">
        <v>44348</v>
      </c>
      <c r="B70" s="389">
        <v>2585.1260000000002</v>
      </c>
      <c r="C70" s="389">
        <f>MIN($B$34,$B$46,$B$58,$B$70,$B$82)</f>
        <v>2195.2260000000001</v>
      </c>
      <c r="D70" s="389">
        <f>MAX($B$34,$B$46,$B$58,$B$70,$B$82)</f>
        <v>3133.0949999999998</v>
      </c>
      <c r="E70" s="389">
        <f t="shared" si="0"/>
        <v>937.86899999999969</v>
      </c>
      <c r="F70" s="389">
        <f>AVERAGE($B$34,$B$46,$B$58,$B$70,$B$82)</f>
        <v>2539.9031999999997</v>
      </c>
      <c r="G70" s="22">
        <f t="shared" si="1"/>
        <v>1.7804930518612094E-2</v>
      </c>
    </row>
    <row r="71" spans="1:7" x14ac:dyDescent="0.25">
      <c r="A71" s="388">
        <v>44378</v>
      </c>
      <c r="B71" s="389">
        <v>2754.7139999999999</v>
      </c>
      <c r="C71" s="389">
        <f>MIN($B$35,$B$47,$B$59,$B$71,$B$83)</f>
        <v>2381.2689999999998</v>
      </c>
      <c r="D71" s="389">
        <f>MAX($B$35,$B$47,$B$59,$B$71,$B$83)</f>
        <v>3293.549</v>
      </c>
      <c r="E71" s="389">
        <f t="shared" si="0"/>
        <v>912.2800000000002</v>
      </c>
      <c r="F71" s="389">
        <f>AVERAGE($B$35,$B$47,$B$59,$B$71,$B$83)</f>
        <v>2729.7699999999995</v>
      </c>
      <c r="G71" s="22">
        <f t="shared" si="1"/>
        <v>9.1377661854297187E-3</v>
      </c>
    </row>
    <row r="72" spans="1:7" x14ac:dyDescent="0.25">
      <c r="A72" s="388">
        <v>44409</v>
      </c>
      <c r="B72" s="389">
        <v>2917.268</v>
      </c>
      <c r="C72" s="389">
        <f>MIN($B$36,$B$48,$B$60,$B$72,$B$84)</f>
        <v>2616.8409999999999</v>
      </c>
      <c r="D72" s="389">
        <f>MAX($B$36,$B$48,$B$60,$B$72,$B$84)</f>
        <v>3522.2159999999999</v>
      </c>
      <c r="E72" s="389">
        <f t="shared" si="0"/>
        <v>905.375</v>
      </c>
      <c r="F72" s="389">
        <f>AVERAGE($B$36,$B$48,$B$60,$B$72,$B$84)</f>
        <v>2952.7112000000002</v>
      </c>
      <c r="G72" s="22">
        <f t="shared" si="1"/>
        <v>-1.2003612137888808E-2</v>
      </c>
    </row>
    <row r="73" spans="1:7" x14ac:dyDescent="0.25">
      <c r="A73" s="388">
        <v>44440</v>
      </c>
      <c r="B73" s="389">
        <v>3305.982</v>
      </c>
      <c r="C73" s="389">
        <f>MIN($B$37,$B$49,$B$61,$B$73,$B$85)</f>
        <v>2950.3679999999999</v>
      </c>
      <c r="D73" s="389">
        <f>MAX($B$37,$B$49,$B$61,$B$73,$B$85)</f>
        <v>3839.8359999999998</v>
      </c>
      <c r="E73" s="389">
        <f t="shared" si="0"/>
        <v>889.46799999999985</v>
      </c>
      <c r="F73" s="389">
        <f>AVERAGE($B$37,$B$49,$B$61,$B$73,$B$85)</f>
        <v>3331.3535999999999</v>
      </c>
      <c r="G73" s="22">
        <f t="shared" si="1"/>
        <v>-7.6160032966779978E-3</v>
      </c>
    </row>
    <row r="74" spans="1:7" x14ac:dyDescent="0.25">
      <c r="A74" s="388">
        <v>44470</v>
      </c>
      <c r="B74" s="389">
        <v>3665.3850000000002</v>
      </c>
      <c r="C74" s="389">
        <f>MIN($B$38,$B$50,$B$62,$B$74,$B$86)</f>
        <v>3236.2539999999999</v>
      </c>
      <c r="D74" s="389">
        <f>MAX($B$38,$B$50,$B$62,$B$74,$B$86)</f>
        <v>3928.5030000000002</v>
      </c>
      <c r="E74" s="389">
        <f t="shared" si="0"/>
        <v>692.24900000000025</v>
      </c>
      <c r="F74" s="389">
        <f>AVERAGE($B$38,$B$50,$B$62,$B$74,$B$86)</f>
        <v>3632.3096000000005</v>
      </c>
      <c r="G74" s="22">
        <f t="shared" si="1"/>
        <v>9.1058867889455275E-3</v>
      </c>
    </row>
    <row r="75" spans="1:7" x14ac:dyDescent="0.25">
      <c r="A75" s="388">
        <v>44501</v>
      </c>
      <c r="B75" s="389">
        <v>3532.7750000000001</v>
      </c>
      <c r="C75" s="389">
        <f>MIN($B$39,$B$51,$B$63,$B$75,$B$87)</f>
        <v>3030.0790000000002</v>
      </c>
      <c r="D75" s="389">
        <f>MAX($B$39,$B$51,$B$63,$B$75,$B$87)</f>
        <v>3931.616</v>
      </c>
      <c r="E75" s="389">
        <f t="shared" si="0"/>
        <v>901.53699999999981</v>
      </c>
      <c r="F75" s="389">
        <f>AVERAGE($B$39,$B$51,$B$63,$B$75,$B$87)</f>
        <v>3521.1324</v>
      </c>
      <c r="G75" s="22">
        <f t="shared" si="1"/>
        <v>3.3064931043207402E-3</v>
      </c>
    </row>
    <row r="76" spans="1:7" x14ac:dyDescent="0.25">
      <c r="A76" s="388">
        <v>44531</v>
      </c>
      <c r="B76" s="389">
        <v>3209.982</v>
      </c>
      <c r="C76" s="389">
        <f>MIN($B$40,$B$52,$B$64,$B$76,$B$88)</f>
        <v>2708.3180000000002</v>
      </c>
      <c r="D76" s="389">
        <f>MAX($B$40,$B$52,$B$64,$B$76,$B$88)</f>
        <v>3340.9810000000002</v>
      </c>
      <c r="E76" s="389">
        <f t="shared" si="0"/>
        <v>632.66300000000001</v>
      </c>
      <c r="F76" s="389">
        <f>AVERAGE($B$40,$B$52,$B$64,$B$76,$B$88)</f>
        <v>3074.9214000000002</v>
      </c>
      <c r="G76" s="22">
        <f t="shared" si="1"/>
        <v>4.3923269063072645E-2</v>
      </c>
    </row>
    <row r="77" spans="1:7" x14ac:dyDescent="0.25">
      <c r="A77" s="388">
        <v>44562</v>
      </c>
      <c r="B77" s="389">
        <v>2215.9409999999998</v>
      </c>
      <c r="C77" s="389">
        <f>MIN($B$29,$B$41,$B$53,$B$65,$B$77)</f>
        <v>1993.9960000000001</v>
      </c>
      <c r="D77" s="389">
        <f>MAX($B$29,$B$41,$B$53,$B$65,$B$77)</f>
        <v>2634.9670000000001</v>
      </c>
      <c r="E77" s="389">
        <f t="shared" si="0"/>
        <v>640.971</v>
      </c>
      <c r="F77" s="389">
        <f>AVERAGE($B$29,$B$41,$B$53,$B$65,$B$77)</f>
        <v>2320.3690000000001</v>
      </c>
      <c r="G77" s="22">
        <f t="shared" si="1"/>
        <v>-4.5004910856850877E-2</v>
      </c>
    </row>
    <row r="78" spans="1:7" x14ac:dyDescent="0.25">
      <c r="A78" s="388">
        <v>44593</v>
      </c>
      <c r="B78" s="389">
        <v>1562.018</v>
      </c>
      <c r="C78" s="389">
        <f>MIN($B$30,$B$42,$B$54,$B$66,$B$78)</f>
        <v>1426.21</v>
      </c>
      <c r="D78" s="389">
        <f>MAX($B$30,$B$42,$B$54,$B$66,$B$78)</f>
        <v>2081.136</v>
      </c>
      <c r="E78" s="389">
        <f t="shared" si="0"/>
        <v>654.92599999999993</v>
      </c>
      <c r="F78" s="389">
        <f>AVERAGE($B$30,$B$42,$B$54,$B$66,$B$78)</f>
        <v>1720.2487999999998</v>
      </c>
      <c r="G78" s="22">
        <f t="shared" si="1"/>
        <v>-9.1981345954143312E-2</v>
      </c>
    </row>
    <row r="79" spans="1:7" x14ac:dyDescent="0.25">
      <c r="A79" s="388">
        <v>44621</v>
      </c>
      <c r="B79" s="389">
        <v>1401.4649999999999</v>
      </c>
      <c r="C79" s="389">
        <f>MIN($B$31,$B$43,$B$55,$B$67,$B$79)</f>
        <v>1184.8900000000001</v>
      </c>
      <c r="D79" s="389">
        <f>MAX($B$31,$B$43,$B$55,$B$67,$B$79)</f>
        <v>2029.6320000000001</v>
      </c>
      <c r="E79" s="389">
        <f t="shared" si="0"/>
        <v>844.74199999999996</v>
      </c>
      <c r="F79" s="389">
        <f>AVERAGE($B$31,$B$43,$B$55,$B$67,$B$79)</f>
        <v>1561.4982</v>
      </c>
      <c r="G79" s="22">
        <f t="shared" si="1"/>
        <v>-0.10248695771791483</v>
      </c>
    </row>
    <row r="80" spans="1:7" x14ac:dyDescent="0.25">
      <c r="A80" s="388">
        <v>44652</v>
      </c>
      <c r="B80" s="389">
        <v>1611.7650000000001</v>
      </c>
      <c r="C80" s="389">
        <f>MIN($B$32,$B$44,$B$56,$B$68,$B$80)</f>
        <v>1426.799</v>
      </c>
      <c r="D80" s="389">
        <f>MAX($B$32,$B$44,$B$56,$B$68,$B$80)</f>
        <v>2332.797</v>
      </c>
      <c r="E80" s="389">
        <f t="shared" si="0"/>
        <v>905.99800000000005</v>
      </c>
      <c r="F80" s="389">
        <f>AVERAGE($B$32,$B$44,$B$56,$B$68,$B$80)</f>
        <v>1781.1589999999997</v>
      </c>
      <c r="G80" s="22">
        <f t="shared" si="1"/>
        <v>-9.5103244572775081E-2</v>
      </c>
    </row>
    <row r="81" spans="1:7" x14ac:dyDescent="0.25">
      <c r="A81" s="388">
        <v>44682</v>
      </c>
      <c r="B81" s="389">
        <v>2001.915</v>
      </c>
      <c r="C81" s="389">
        <f>MIN($B$33,$B$45,$B$57,$B$69,$B$81)</f>
        <v>1847.454</v>
      </c>
      <c r="D81" s="389">
        <f>MAX($B$33,$B$45,$B$57,$B$69,$B$81)</f>
        <v>2777.8890000000001</v>
      </c>
      <c r="E81" s="389">
        <f t="shared" si="0"/>
        <v>930.43500000000017</v>
      </c>
      <c r="F81" s="389">
        <f>AVERAGE($B$33,$B$45,$B$57,$B$69,$B$81)</f>
        <v>2209.636</v>
      </c>
      <c r="G81" s="22">
        <f t="shared" si="1"/>
        <v>-9.4006886202071316E-2</v>
      </c>
    </row>
    <row r="82" spans="1:7" x14ac:dyDescent="0.25">
      <c r="A82" s="388">
        <v>44713</v>
      </c>
      <c r="B82" s="389">
        <v>2325.3209999999999</v>
      </c>
      <c r="C82" s="389">
        <f>MIN($B$34,$B$46,$B$58,$B$70,$B$82)</f>
        <v>2195.2260000000001</v>
      </c>
      <c r="D82" s="389">
        <f>MAX($B$34,$B$46,$B$58,$B$70,$B$82)</f>
        <v>3133.0949999999998</v>
      </c>
      <c r="E82" s="389">
        <f t="shared" si="0"/>
        <v>937.86899999999969</v>
      </c>
      <c r="F82" s="389">
        <f>AVERAGE($B$34,$B$46,$B$58,$B$70,$B$82)</f>
        <v>2539.9031999999997</v>
      </c>
      <c r="G82" s="22">
        <f t="shared" si="1"/>
        <v>-8.4484400822834482E-2</v>
      </c>
    </row>
    <row r="83" spans="1:7" x14ac:dyDescent="0.25">
      <c r="A83" s="388">
        <v>44743</v>
      </c>
      <c r="B83" s="389">
        <v>2505.1219999999998</v>
      </c>
      <c r="C83" s="389">
        <f>MIN($B$35,$B$47,$B$59,$B$71,$B$83)</f>
        <v>2381.2689999999998</v>
      </c>
      <c r="D83" s="389">
        <f>MAX($B$35,$B$47,$B$59,$B$71,$B$83)</f>
        <v>3293.549</v>
      </c>
      <c r="E83" s="389">
        <f t="shared" si="0"/>
        <v>912.2800000000002</v>
      </c>
      <c r="F83" s="389">
        <f>AVERAGE($B$35,$B$47,$B$59,$B$71,$B$83)</f>
        <v>2729.7699999999995</v>
      </c>
      <c r="G83" s="22">
        <f t="shared" si="1"/>
        <v>-8.2295578015730175E-2</v>
      </c>
    </row>
    <row r="84" spans="1:7" x14ac:dyDescent="0.25">
      <c r="A84" s="388">
        <v>44774</v>
      </c>
      <c r="B84" s="389">
        <v>2709.4209999999998</v>
      </c>
      <c r="C84" s="389">
        <f>MIN($B$36,$B$48,$B$60,$B$72,$B$84)</f>
        <v>2616.8409999999999</v>
      </c>
      <c r="D84" s="389">
        <f>MAX($B$36,$B$48,$B$60,$B$72,$B$84)</f>
        <v>3522.2159999999999</v>
      </c>
      <c r="E84" s="389">
        <f t="shared" si="0"/>
        <v>905.375</v>
      </c>
      <c r="F84" s="389">
        <f>AVERAGE($B$36,$B$48,$B$60,$B$72,$B$84)</f>
        <v>2952.7112000000002</v>
      </c>
      <c r="G84" s="22">
        <f t="shared" si="1"/>
        <v>-8.2395528556941322E-2</v>
      </c>
    </row>
    <row r="85" spans="1:7" x14ac:dyDescent="0.25">
      <c r="A85" s="388">
        <v>44805</v>
      </c>
      <c r="B85" s="389">
        <v>3145.643</v>
      </c>
      <c r="C85" s="389">
        <f>MIN($B$37,$B$49,$B$61,$B$73,$B$85)</f>
        <v>2950.3679999999999</v>
      </c>
      <c r="D85" s="389">
        <f>MAX($B$37,$B$49,$B$61,$B$73,$B$85)</f>
        <v>3839.8359999999998</v>
      </c>
      <c r="E85" s="389">
        <f t="shared" si="0"/>
        <v>889.46799999999985</v>
      </c>
      <c r="F85" s="389">
        <f>AVERAGE($B$37,$B$49,$B$61,$B$73,$B$85)</f>
        <v>3331.3535999999999</v>
      </c>
      <c r="G85" s="22">
        <f t="shared" si="1"/>
        <v>-5.574628883586541E-2</v>
      </c>
    </row>
    <row r="86" spans="1:7" x14ac:dyDescent="0.25">
      <c r="A86" s="388">
        <v>44835</v>
      </c>
      <c r="B86" s="389">
        <v>3569.3629999999998</v>
      </c>
      <c r="C86" s="389">
        <f>MIN($B$38,$B$50,$B$62,$B$74,$B$86)</f>
        <v>3236.2539999999999</v>
      </c>
      <c r="D86" s="389">
        <f>MAX($B$38,$B$50,$B$62,$B$74,$B$86)</f>
        <v>3928.5030000000002</v>
      </c>
      <c r="E86" s="389">
        <f t="shared" si="0"/>
        <v>692.24900000000025</v>
      </c>
      <c r="F86" s="389">
        <f>AVERAGE($B$38,$B$50,$B$62,$B$74,$B$86)</f>
        <v>3632.3096000000005</v>
      </c>
      <c r="G86" s="22">
        <f t="shared" si="1"/>
        <v>-1.7329635117006692E-2</v>
      </c>
    </row>
    <row r="87" spans="1:7" x14ac:dyDescent="0.25">
      <c r="A87" s="388">
        <v>44866</v>
      </c>
      <c r="B87" s="389">
        <v>3501.163</v>
      </c>
      <c r="C87" s="389">
        <f>MIN($B$39,$B$51,$B$63,$B$75,$B$87)</f>
        <v>3030.0790000000002</v>
      </c>
      <c r="D87" s="389">
        <f>MAX($B$39,$B$51,$B$63,$B$75,$B$87)</f>
        <v>3931.616</v>
      </c>
      <c r="E87" s="389">
        <f t="shared" si="0"/>
        <v>901.53699999999981</v>
      </c>
      <c r="F87" s="389">
        <f>AVERAGE($B$39,$B$51,$B$63,$B$75,$B$87)</f>
        <v>3521.1324</v>
      </c>
      <c r="G87" s="22">
        <f t="shared" si="1"/>
        <v>-5.671300516845057E-3</v>
      </c>
    </row>
    <row r="88" spans="1:7" x14ac:dyDescent="0.25">
      <c r="A88" s="388">
        <v>44896</v>
      </c>
      <c r="B88" s="389">
        <v>2927.0830000000001</v>
      </c>
      <c r="C88" s="389">
        <f>MIN($B$40,$B$52,$B$64,$B$76,$B$88)</f>
        <v>2708.3180000000002</v>
      </c>
      <c r="D88" s="389">
        <f>MAX($B$40,$B$52,$B$64,$B$76,$B$88)</f>
        <v>3340.9810000000002</v>
      </c>
      <c r="E88" s="389">
        <f t="shared" si="0"/>
        <v>632.66300000000001</v>
      </c>
      <c r="F88" s="389">
        <f>AVERAGE($B$40,$B$52,$B$64,$B$76,$B$88)</f>
        <v>3074.9214000000002</v>
      </c>
      <c r="G88" s="22">
        <f t="shared" si="1"/>
        <v>-4.807875739522971E-2</v>
      </c>
    </row>
    <row r="89" spans="1:7" x14ac:dyDescent="0.25">
      <c r="A89" s="388">
        <v>44927</v>
      </c>
      <c r="B89" s="389">
        <v>2469.5819999999999</v>
      </c>
      <c r="C89" s="389">
        <f>MIN($B$29,$B$41,$B$53,$B$65,$B$77)</f>
        <v>1993.9960000000001</v>
      </c>
      <c r="D89" s="389">
        <f>MAX($B$29,$B$41,$B$53,$B$65,$B$77)</f>
        <v>2634.9670000000001</v>
      </c>
      <c r="E89" s="389">
        <f t="shared" si="0"/>
        <v>640.971</v>
      </c>
      <c r="F89" s="389">
        <f>AVERAGE($B$29,$B$41,$B$53,$B$65,$B$77)</f>
        <v>2320.3690000000001</v>
      </c>
      <c r="G89" s="22">
        <f t="shared" si="1"/>
        <v>6.4305720340170014E-2</v>
      </c>
    </row>
    <row r="90" spans="1:7" x14ac:dyDescent="0.25">
      <c r="A90" s="388">
        <v>44958</v>
      </c>
      <c r="B90" s="389">
        <v>2071.9119999999998</v>
      </c>
      <c r="C90" s="389">
        <f>MIN($B$30,$B$42,$B$54,$B$66,$B$78)</f>
        <v>1426.21</v>
      </c>
      <c r="D90" s="389">
        <f>MAX($B$30,$B$42,$B$54,$B$66,$B$78)</f>
        <v>2081.136</v>
      </c>
      <c r="E90" s="389">
        <f t="shared" si="0"/>
        <v>654.92599999999993</v>
      </c>
      <c r="F90" s="389">
        <f>AVERAGE($B$30,$B$42,$B$54,$B$66,$B$78)</f>
        <v>1720.2487999999998</v>
      </c>
      <c r="G90" s="22">
        <f t="shared" si="1"/>
        <v>0.20442577841065779</v>
      </c>
    </row>
    <row r="91" spans="1:7" x14ac:dyDescent="0.25">
      <c r="A91" s="388">
        <v>44986</v>
      </c>
      <c r="B91" s="389">
        <v>1849.635</v>
      </c>
      <c r="C91" s="389">
        <f>MIN($B$31,$B$43,$B$55,$B$67,$B$79)</f>
        <v>1184.8900000000001</v>
      </c>
      <c r="D91" s="389">
        <f>MAX($B$31,$B$43,$B$55,$B$67,$B$79)</f>
        <v>2029.6320000000001</v>
      </c>
      <c r="E91" s="389">
        <f t="shared" si="0"/>
        <v>844.74199999999996</v>
      </c>
      <c r="F91" s="389">
        <f>AVERAGE($B$31,$B$43,$B$55,$B$67,$B$79)</f>
        <v>1561.4982</v>
      </c>
      <c r="G91" s="22">
        <f t="shared" si="1"/>
        <v>0.18452586112491187</v>
      </c>
    </row>
    <row r="92" spans="1:7" x14ac:dyDescent="0.25">
      <c r="A92" s="388">
        <v>45017</v>
      </c>
      <c r="B92" s="389">
        <v>2115.8000000000002</v>
      </c>
      <c r="C92" s="389">
        <f>MIN($B$32,$B$44,$B$56,$B$68,$B$80)</f>
        <v>1426.799</v>
      </c>
      <c r="D92" s="389">
        <f>MAX($B$32,$B$44,$B$56,$B$68,$B$80)</f>
        <v>2332.797</v>
      </c>
      <c r="E92" s="389">
        <f t="shared" si="0"/>
        <v>905.99800000000005</v>
      </c>
      <c r="F92" s="389">
        <f>AVERAGE($B$32,$B$44,$B$56,$B$68,$B$80)</f>
        <v>1781.1589999999997</v>
      </c>
      <c r="G92" s="22">
        <f t="shared" si="1"/>
        <v>0.18787822984921654</v>
      </c>
    </row>
    <row r="93" spans="1:7" x14ac:dyDescent="0.25">
      <c r="A93" s="388">
        <v>45047</v>
      </c>
      <c r="B93" s="389">
        <v>2557.19</v>
      </c>
      <c r="C93" s="389">
        <f>MIN($B$33,$B$45,$B$57,$B$69,$B$81)</f>
        <v>1847.454</v>
      </c>
      <c r="D93" s="389">
        <f>MAX($B$33,$B$45,$B$57,$B$69,$B$81)</f>
        <v>2777.8890000000001</v>
      </c>
      <c r="E93" s="389">
        <f t="shared" ref="E93:E112" si="2">D93-C93</f>
        <v>930.43500000000017</v>
      </c>
      <c r="F93" s="389">
        <f>AVERAGE($B$33,$B$45,$B$57,$B$69,$B$81)</f>
        <v>2209.636</v>
      </c>
      <c r="G93" s="22">
        <f t="shared" ref="G93:G112" si="3">B93/F93-1</f>
        <v>0.1572901600082548</v>
      </c>
    </row>
    <row r="94" spans="1:7" x14ac:dyDescent="0.25">
      <c r="A94" s="388">
        <v>45078</v>
      </c>
      <c r="B94" s="389">
        <v>2900.4270000000001</v>
      </c>
      <c r="C94" s="389">
        <f>MIN($B$34,$B$46,$B$58,$B$70,$B$82)</f>
        <v>2195.2260000000001</v>
      </c>
      <c r="D94" s="389">
        <f>MAX($B$34,$B$46,$B$58,$B$70,$B$82)</f>
        <v>3133.0949999999998</v>
      </c>
      <c r="E94" s="389">
        <f t="shared" si="2"/>
        <v>937.86899999999969</v>
      </c>
      <c r="F94" s="389">
        <f>AVERAGE($B$34,$B$46,$B$58,$B$70,$B$82)</f>
        <v>2539.9031999999997</v>
      </c>
      <c r="G94" s="22">
        <f t="shared" si="3"/>
        <v>0.14194391345307977</v>
      </c>
    </row>
    <row r="95" spans="1:7" x14ac:dyDescent="0.25">
      <c r="A95" s="388">
        <v>45108</v>
      </c>
      <c r="B95" s="389">
        <v>3052.7844286</v>
      </c>
      <c r="C95" s="389">
        <f>MIN($B$35,$B$47,$B$59,$B$71,$B$83)</f>
        <v>2381.2689999999998</v>
      </c>
      <c r="D95" s="389">
        <f>MAX($B$35,$B$47,$B$59,$B$71,$B$83)</f>
        <v>3293.549</v>
      </c>
      <c r="E95" s="389">
        <f t="shared" si="2"/>
        <v>912.2800000000002</v>
      </c>
      <c r="F95" s="389">
        <f>AVERAGE($B$35,$B$47,$B$59,$B$71,$B$83)</f>
        <v>2729.7699999999995</v>
      </c>
      <c r="G95" s="22">
        <f t="shared" si="3"/>
        <v>0.11833027273360042</v>
      </c>
    </row>
    <row r="96" spans="1:7" x14ac:dyDescent="0.25">
      <c r="A96" s="388">
        <v>45139</v>
      </c>
      <c r="B96" s="389">
        <v>3177.8267142999998</v>
      </c>
      <c r="C96" s="389">
        <f>MIN($B$36,$B$48,$B$60,$B$72,$B$84)</f>
        <v>2616.8409999999999</v>
      </c>
      <c r="D96" s="389">
        <f>MAX($B$36,$B$48,$B$60,$B$72,$B$84)</f>
        <v>3522.2159999999999</v>
      </c>
      <c r="E96" s="389">
        <f t="shared" si="2"/>
        <v>905.375</v>
      </c>
      <c r="F96" s="389">
        <f>AVERAGE($B$36,$B$48,$B$60,$B$72,$B$84)</f>
        <v>2952.7112000000002</v>
      </c>
      <c r="G96" s="22">
        <f t="shared" si="3"/>
        <v>7.6240275141029601E-2</v>
      </c>
    </row>
    <row r="97" spans="1:7" x14ac:dyDescent="0.25">
      <c r="A97" s="388">
        <v>45170</v>
      </c>
      <c r="B97" s="389">
        <v>3524.308</v>
      </c>
      <c r="C97" s="389">
        <f>MIN($B$37,$B$49,$B$61,$B$73,$B$85)</f>
        <v>2950.3679999999999</v>
      </c>
      <c r="D97" s="389">
        <f>MAX($B$37,$B$49,$B$61,$B$73,$B$85)</f>
        <v>3839.8359999999998</v>
      </c>
      <c r="E97" s="389">
        <f t="shared" si="2"/>
        <v>889.46799999999985</v>
      </c>
      <c r="F97" s="389">
        <f>AVERAGE($B$37,$B$49,$B$61,$B$73,$B$85)</f>
        <v>3331.3535999999999</v>
      </c>
      <c r="G97" s="22">
        <f t="shared" si="3"/>
        <v>5.7920720274185378E-2</v>
      </c>
    </row>
    <row r="98" spans="1:7" x14ac:dyDescent="0.25">
      <c r="A98" s="388">
        <v>45200</v>
      </c>
      <c r="B98" s="389">
        <v>3860.9119999999998</v>
      </c>
      <c r="C98" s="389">
        <f>MIN($B$38,$B$50,$B$62,$B$74,$B$86)</f>
        <v>3236.2539999999999</v>
      </c>
      <c r="D98" s="389">
        <f>MAX($B$38,$B$50,$B$62,$B$74,$B$86)</f>
        <v>3928.5030000000002</v>
      </c>
      <c r="E98" s="389">
        <f t="shared" si="2"/>
        <v>692.24900000000025</v>
      </c>
      <c r="F98" s="389">
        <f>AVERAGE($B$38,$B$50,$B$62,$B$74,$B$86)</f>
        <v>3632.3096000000005</v>
      </c>
      <c r="G98" s="22">
        <f t="shared" si="3"/>
        <v>6.2935824633450599E-2</v>
      </c>
    </row>
    <row r="99" spans="1:7" x14ac:dyDescent="0.25">
      <c r="A99" s="388">
        <v>45231</v>
      </c>
      <c r="B99" s="389">
        <v>3765.6750000000002</v>
      </c>
      <c r="C99" s="389">
        <f>MIN($B$39,$B$51,$B$63,$B$75,$B$87)</f>
        <v>3030.0790000000002</v>
      </c>
      <c r="D99" s="389">
        <f>MAX($B$39,$B$51,$B$63,$B$75,$B$87)</f>
        <v>3931.616</v>
      </c>
      <c r="E99" s="389">
        <f t="shared" si="2"/>
        <v>901.53699999999981</v>
      </c>
      <c r="F99" s="389">
        <f>AVERAGE($B$39,$B$51,$B$63,$B$75,$B$87)</f>
        <v>3521.1324</v>
      </c>
      <c r="G99" s="22">
        <f t="shared" si="3"/>
        <v>6.9449987168900718E-2</v>
      </c>
    </row>
    <row r="100" spans="1:7" x14ac:dyDescent="0.25">
      <c r="A100" s="388">
        <v>45261</v>
      </c>
      <c r="B100" s="389">
        <v>3224.0859999999998</v>
      </c>
      <c r="C100" s="389">
        <f>MIN($B$40,$B$52,$B$64,$B$76,$B$88)</f>
        <v>2708.3180000000002</v>
      </c>
      <c r="D100" s="389">
        <f>MAX($B$40,$B$52,$B$64,$B$76,$B$88)</f>
        <v>3340.9810000000002</v>
      </c>
      <c r="E100" s="389">
        <f t="shared" si="2"/>
        <v>632.66300000000001</v>
      </c>
      <c r="F100" s="389">
        <f>AVERAGE($B$40,$B$52,$B$64,$B$76,$B$88)</f>
        <v>3074.9214000000002</v>
      </c>
      <c r="G100" s="22">
        <f t="shared" si="3"/>
        <v>4.8510052972410733E-2</v>
      </c>
    </row>
    <row r="101" spans="1:7" x14ac:dyDescent="0.25">
      <c r="A101" s="388">
        <v>45292</v>
      </c>
      <c r="B101" s="389">
        <v>2532.8560000000002</v>
      </c>
      <c r="C101" s="389">
        <f>MIN($B$29,$B$41,$B$53,$B$65,$B$77)</f>
        <v>1993.9960000000001</v>
      </c>
      <c r="D101" s="389">
        <f>MAX($B$29,$B$41,$B$53,$B$65,$B$77)</f>
        <v>2634.9670000000001</v>
      </c>
      <c r="E101" s="389">
        <f t="shared" si="2"/>
        <v>640.971</v>
      </c>
      <c r="F101" s="389">
        <f>AVERAGE($B$29,$B$41,$B$53,$B$65,$B$77)</f>
        <v>2320.3690000000001</v>
      </c>
      <c r="G101" s="22">
        <f t="shared" si="3"/>
        <v>9.1574659030524863E-2</v>
      </c>
    </row>
    <row r="102" spans="1:7" x14ac:dyDescent="0.25">
      <c r="A102" s="388">
        <v>45323</v>
      </c>
      <c r="B102" s="389">
        <v>2062.2649999999999</v>
      </c>
      <c r="C102" s="389">
        <f>MIN($B$30,$B$42,$B$54,$B$66,$B$78)</f>
        <v>1426.21</v>
      </c>
      <c r="D102" s="389">
        <f>MAX($B$30,$B$42,$B$54,$B$66,$B$78)</f>
        <v>2081.136</v>
      </c>
      <c r="E102" s="389">
        <f t="shared" si="2"/>
        <v>654.92599999999993</v>
      </c>
      <c r="F102" s="389">
        <f>AVERAGE($B$30,$B$42,$B$54,$B$66,$B$78)</f>
        <v>1720.2487999999998</v>
      </c>
      <c r="G102" s="22">
        <f t="shared" si="3"/>
        <v>0.19881786867108997</v>
      </c>
    </row>
    <row r="103" spans="1:7" x14ac:dyDescent="0.25">
      <c r="A103" s="388">
        <v>45352</v>
      </c>
      <c r="B103" s="389">
        <v>1956.5530000000001</v>
      </c>
      <c r="C103" s="389">
        <f>MIN($B$31,$B$43,$B$55,$B$67,$B$79)</f>
        <v>1184.8900000000001</v>
      </c>
      <c r="D103" s="389">
        <f>MAX($B$31,$B$43,$B$55,$B$67,$B$79)</f>
        <v>2029.6320000000001</v>
      </c>
      <c r="E103" s="389">
        <f t="shared" si="2"/>
        <v>844.74199999999996</v>
      </c>
      <c r="F103" s="389">
        <f>AVERAGE($B$31,$B$43,$B$55,$B$67,$B$79)</f>
        <v>1561.4982</v>
      </c>
      <c r="G103" s="22">
        <f t="shared" si="3"/>
        <v>0.25299728171316493</v>
      </c>
    </row>
    <row r="104" spans="1:7" x14ac:dyDescent="0.25">
      <c r="A104" s="388">
        <v>45383</v>
      </c>
      <c r="B104" s="389">
        <v>2286.6460000000002</v>
      </c>
      <c r="C104" s="389">
        <f>MIN($B$32,$B$44,$B$56,$B$68,$B$80)</f>
        <v>1426.799</v>
      </c>
      <c r="D104" s="389">
        <f>MAX($B$32,$B$44,$B$56,$B$68,$B$80)</f>
        <v>2332.797</v>
      </c>
      <c r="E104" s="389">
        <f t="shared" si="2"/>
        <v>905.99800000000005</v>
      </c>
      <c r="F104" s="389">
        <f>AVERAGE($B$32,$B$44,$B$56,$B$68,$B$80)</f>
        <v>1781.1589999999997</v>
      </c>
      <c r="G104" s="22">
        <f t="shared" si="3"/>
        <v>0.28379667396341413</v>
      </c>
    </row>
    <row r="105" spans="1:7" x14ac:dyDescent="0.25">
      <c r="A105" s="388">
        <v>45413</v>
      </c>
      <c r="B105" s="389">
        <v>2749.4389999999999</v>
      </c>
      <c r="C105" s="389">
        <f>MIN($B$33,$B$45,$B$57,$B$69,$B$81)</f>
        <v>1847.454</v>
      </c>
      <c r="D105" s="389">
        <f>MAX($B$33,$B$45,$B$57,$B$69,$B$81)</f>
        <v>2777.8890000000001</v>
      </c>
      <c r="E105" s="389">
        <f t="shared" si="2"/>
        <v>930.43500000000017</v>
      </c>
      <c r="F105" s="389">
        <f>AVERAGE($B$33,$B$45,$B$57,$B$69,$B$81)</f>
        <v>2209.636</v>
      </c>
      <c r="G105" s="22">
        <f t="shared" si="3"/>
        <v>0.24429498795276694</v>
      </c>
    </row>
    <row r="106" spans="1:7" x14ac:dyDescent="0.25">
      <c r="A106" s="388">
        <v>45444</v>
      </c>
      <c r="B106" s="389">
        <v>3079.7240000000002</v>
      </c>
      <c r="C106" s="389">
        <f>MIN($B$34,$B$46,$B$58,$B$70,$B$82)</f>
        <v>2195.2260000000001</v>
      </c>
      <c r="D106" s="389">
        <f>MAX($B$34,$B$46,$B$58,$B$70,$B$82)</f>
        <v>3133.0949999999998</v>
      </c>
      <c r="E106" s="389">
        <f t="shared" si="2"/>
        <v>937.86899999999969</v>
      </c>
      <c r="F106" s="389">
        <f>AVERAGE($B$34,$B$46,$B$58,$B$70,$B$82)</f>
        <v>2539.9031999999997</v>
      </c>
      <c r="G106" s="22">
        <f t="shared" si="3"/>
        <v>0.21253597381191547</v>
      </c>
    </row>
    <row r="107" spans="1:7" x14ac:dyDescent="0.25">
      <c r="A107" s="388">
        <v>45474</v>
      </c>
      <c r="B107" s="389">
        <v>3228.567</v>
      </c>
      <c r="C107" s="389">
        <f>MIN($B$35,$B$47,$B$59,$B$71,$B$83)</f>
        <v>2381.2689999999998</v>
      </c>
      <c r="D107" s="389">
        <f>MAX($B$35,$B$47,$B$59,$B$71,$B$83)</f>
        <v>3293.549</v>
      </c>
      <c r="E107" s="389">
        <f t="shared" si="2"/>
        <v>912.2800000000002</v>
      </c>
      <c r="F107" s="389">
        <f>AVERAGE($B$35,$B$47,$B$59,$B$71,$B$83)</f>
        <v>2729.7699999999995</v>
      </c>
      <c r="G107" s="22">
        <f t="shared" si="3"/>
        <v>0.18272491821655334</v>
      </c>
    </row>
    <row r="108" spans="1:7" x14ac:dyDescent="0.25">
      <c r="A108" s="388">
        <v>45505</v>
      </c>
      <c r="B108" s="389">
        <v>3359.2730000000001</v>
      </c>
      <c r="C108" s="389">
        <f>MIN($B$36,$B$48,$B$60,$B$72,$B$84)</f>
        <v>2616.8409999999999</v>
      </c>
      <c r="D108" s="389">
        <f>MAX($B$36,$B$48,$B$60,$B$72,$B$84)</f>
        <v>3522.2159999999999</v>
      </c>
      <c r="E108" s="389">
        <f t="shared" si="2"/>
        <v>905.375</v>
      </c>
      <c r="F108" s="389">
        <f>AVERAGE($B$36,$B$48,$B$60,$B$72,$B$84)</f>
        <v>2952.7112000000002</v>
      </c>
      <c r="G108" s="22">
        <f t="shared" si="3"/>
        <v>0.13769101427867381</v>
      </c>
    </row>
    <row r="109" spans="1:7" x14ac:dyDescent="0.25">
      <c r="A109" s="388">
        <v>45536</v>
      </c>
      <c r="B109" s="389">
        <v>3686.8530000000001</v>
      </c>
      <c r="C109" s="389">
        <f>MIN($B$37,$B$49,$B$61,$B$73,$B$85)</f>
        <v>2950.3679999999999</v>
      </c>
      <c r="D109" s="389">
        <f>MAX($B$37,$B$49,$B$61,$B$73,$B$85)</f>
        <v>3839.8359999999998</v>
      </c>
      <c r="E109" s="389">
        <f t="shared" si="2"/>
        <v>889.46799999999985</v>
      </c>
      <c r="F109" s="389">
        <f>AVERAGE($B$37,$B$49,$B$61,$B$73,$B$85)</f>
        <v>3331.3535999999999</v>
      </c>
      <c r="G109" s="22">
        <f t="shared" si="3"/>
        <v>0.10671319910321153</v>
      </c>
    </row>
    <row r="110" spans="1:7" x14ac:dyDescent="0.25">
      <c r="A110" s="388">
        <v>45566</v>
      </c>
      <c r="B110" s="389">
        <v>3997.1379999999999</v>
      </c>
      <c r="C110" s="389">
        <f>MIN($B$38,$B$50,$B$62,$B$74,$B$86)</f>
        <v>3236.2539999999999</v>
      </c>
      <c r="D110" s="389">
        <f>MAX($B$38,$B$50,$B$62,$B$74,$B$86)</f>
        <v>3928.5030000000002</v>
      </c>
      <c r="E110" s="389">
        <f t="shared" si="2"/>
        <v>692.24900000000025</v>
      </c>
      <c r="F110" s="389">
        <f>AVERAGE($B$38,$B$50,$B$62,$B$74,$B$86)</f>
        <v>3632.3096000000005</v>
      </c>
      <c r="G110" s="22">
        <f t="shared" si="3"/>
        <v>0.10043978630015449</v>
      </c>
    </row>
    <row r="111" spans="1:7" x14ac:dyDescent="0.25">
      <c r="A111" s="388">
        <v>45597</v>
      </c>
      <c r="B111" s="389">
        <v>3942.56</v>
      </c>
      <c r="C111" s="389">
        <f>MIN($B$39,$B$51,$B$63,$B$75,$B$87)</f>
        <v>3030.0790000000002</v>
      </c>
      <c r="D111" s="389">
        <f>MAX($B$39,$B$51,$B$63,$B$75,$B$87)</f>
        <v>3931.616</v>
      </c>
      <c r="E111" s="389">
        <f t="shared" si="2"/>
        <v>901.53699999999981</v>
      </c>
      <c r="F111" s="389">
        <f>AVERAGE($B$39,$B$51,$B$63,$B$75,$B$87)</f>
        <v>3521.1324</v>
      </c>
      <c r="G111" s="22">
        <f t="shared" si="3"/>
        <v>0.11968524671210878</v>
      </c>
    </row>
    <row r="112" spans="1:7" x14ac:dyDescent="0.25">
      <c r="A112" s="390">
        <v>45627</v>
      </c>
      <c r="B112" s="389">
        <v>3409.9430000000002</v>
      </c>
      <c r="C112" s="391">
        <f>MIN($B$40,$B$52,$B$64,$B$76,$B$88)</f>
        <v>2708.3180000000002</v>
      </c>
      <c r="D112" s="391">
        <f>MAX($B$40,$B$52,$B$64,$B$76,$B$88)</f>
        <v>3340.9810000000002</v>
      </c>
      <c r="E112" s="391">
        <f t="shared" si="2"/>
        <v>632.66300000000001</v>
      </c>
      <c r="F112" s="391">
        <f>AVERAGE($B$40,$B$52,$B$64,$B$76,$B$88)</f>
        <v>3074.9214000000002</v>
      </c>
      <c r="G112" s="392">
        <f t="shared" si="3"/>
        <v>0.10895289876352621</v>
      </c>
    </row>
    <row r="113" spans="1:5" x14ac:dyDescent="0.25">
      <c r="A113" s="278" t="s">
        <v>674</v>
      </c>
    </row>
    <row r="114" spans="1:5" x14ac:dyDescent="0.25">
      <c r="A114" t="s">
        <v>686</v>
      </c>
    </row>
    <row r="115" spans="1:5" ht="13" x14ac:dyDescent="0.3">
      <c r="A115" s="307" t="s">
        <v>687</v>
      </c>
    </row>
    <row r="116" spans="1:5" x14ac:dyDescent="0.25">
      <c r="A116" s="287" t="s">
        <v>678</v>
      </c>
    </row>
    <row r="117" spans="1:5" x14ac:dyDescent="0.25">
      <c r="A117" s="3"/>
      <c r="B117" s="58" t="s">
        <v>342</v>
      </c>
    </row>
    <row r="118" spans="1:5" x14ac:dyDescent="0.25">
      <c r="A118">
        <v>68</v>
      </c>
      <c r="B118" s="13">
        <v>0</v>
      </c>
      <c r="E118" s="1"/>
    </row>
    <row r="119" spans="1:5" x14ac:dyDescent="0.25">
      <c r="A119">
        <v>68</v>
      </c>
      <c r="B119" s="13">
        <v>5000</v>
      </c>
    </row>
    <row r="121" spans="1:5" x14ac:dyDescent="0.25">
      <c r="A121" s="3"/>
      <c r="B121" s="58" t="s">
        <v>342</v>
      </c>
    </row>
    <row r="122" spans="1:5" x14ac:dyDescent="0.25">
      <c r="A122" s="1">
        <v>68</v>
      </c>
      <c r="B122" s="72">
        <v>-0.5</v>
      </c>
    </row>
    <row r="123" spans="1:5" x14ac:dyDescent="0.25">
      <c r="A123">
        <v>68</v>
      </c>
      <c r="B123" s="72">
        <v>0.5</v>
      </c>
    </row>
  </sheetData>
  <mergeCells count="2">
    <mergeCell ref="B26:G26"/>
    <mergeCell ref="C27:G27"/>
  </mergeCells>
  <hyperlinks>
    <hyperlink ref="A3" location="Contents!A1" display="Return to Contents" xr:uid="{00000000-0004-0000-1C00-000000000000}"/>
  </hyperlinks>
  <pageMargins left="0.75" right="0.75" top="1" bottom="1" header="0.5" footer="0.5"/>
  <pageSetup scale="64" fitToHeight="2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>
    <pageSetUpPr fitToPage="1"/>
  </sheetPr>
  <dimension ref="A2:R44"/>
  <sheetViews>
    <sheetView workbookViewId="0"/>
  </sheetViews>
  <sheetFormatPr defaultColWidth="9.1796875" defaultRowHeight="14.5" x14ac:dyDescent="0.35"/>
  <cols>
    <col min="1" max="1" width="9.1796875" style="136"/>
    <col min="2" max="2" width="13.81640625" style="136" customWidth="1"/>
    <col min="3" max="3" width="15" style="136" customWidth="1"/>
    <col min="4" max="4" width="7.81640625" style="136" customWidth="1"/>
    <col min="5" max="5" width="6" style="136" customWidth="1"/>
    <col min="6" max="6" width="7.81640625" style="136" customWidth="1"/>
    <col min="7" max="7" width="6" style="136" customWidth="1"/>
    <col min="8" max="8" width="6.1796875" style="136" customWidth="1"/>
    <col min="9" max="16" width="9.1796875" style="136"/>
    <col min="17" max="17" width="16.81640625" style="136" customWidth="1"/>
    <col min="18" max="18" width="14.1796875" style="136" customWidth="1"/>
    <col min="19" max="24" width="9.1796875" style="136"/>
    <col min="25" max="25" width="27" style="136" customWidth="1"/>
    <col min="26" max="16384" width="9.1796875" style="136"/>
  </cols>
  <sheetData>
    <row r="2" spans="1:18" ht="15.5" x14ac:dyDescent="0.35">
      <c r="A2" s="31" t="s">
        <v>644</v>
      </c>
    </row>
    <row r="3" spans="1:18" x14ac:dyDescent="0.35">
      <c r="A3" s="16" t="s">
        <v>16</v>
      </c>
      <c r="N3"/>
    </row>
    <row r="4" spans="1:18" x14ac:dyDescent="0.35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</row>
    <row r="5" spans="1:18" x14ac:dyDescent="0.35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Q5" s="142" t="s">
        <v>343</v>
      </c>
      <c r="R5" s="143"/>
    </row>
    <row r="6" spans="1:18" x14ac:dyDescent="0.35">
      <c r="A6" s="150"/>
      <c r="B6" s="150"/>
      <c r="C6" s="150"/>
      <c r="D6" s="150"/>
      <c r="E6" s="150"/>
      <c r="F6" s="150"/>
      <c r="G6" s="150"/>
      <c r="H6" s="150"/>
      <c r="I6" s="150"/>
      <c r="J6" s="150"/>
      <c r="K6" s="150"/>
      <c r="Q6" s="381" t="s">
        <v>337</v>
      </c>
      <c r="R6" s="382" t="s">
        <v>329</v>
      </c>
    </row>
    <row r="7" spans="1:18" x14ac:dyDescent="0.35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Q7" s="383" t="s">
        <v>335</v>
      </c>
      <c r="R7" s="384" t="s">
        <v>327</v>
      </c>
    </row>
    <row r="8" spans="1:18" x14ac:dyDescent="0.35">
      <c r="A8" s="150"/>
      <c r="B8" s="150"/>
      <c r="C8" s="150"/>
      <c r="D8" s="150"/>
      <c r="E8" s="150"/>
      <c r="F8" s="150"/>
      <c r="G8" s="150"/>
      <c r="H8" s="150"/>
      <c r="I8" s="150"/>
      <c r="J8" s="150"/>
      <c r="K8" s="150"/>
      <c r="Q8" s="383" t="s">
        <v>338</v>
      </c>
      <c r="R8" s="384" t="s">
        <v>330</v>
      </c>
    </row>
    <row r="9" spans="1:18" x14ac:dyDescent="0.35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Q9" s="385" t="s">
        <v>336</v>
      </c>
      <c r="R9" s="386" t="s">
        <v>328</v>
      </c>
    </row>
    <row r="10" spans="1:18" x14ac:dyDescent="0.35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Q10" s="155"/>
    </row>
    <row r="11" spans="1:18" x14ac:dyDescent="0.35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</row>
    <row r="12" spans="1:18" x14ac:dyDescent="0.35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</row>
    <row r="13" spans="1:18" x14ac:dyDescent="0.3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</row>
    <row r="14" spans="1:18" x14ac:dyDescent="0.35">
      <c r="A14" s="150"/>
      <c r="B14" s="150"/>
      <c r="C14" s="150"/>
      <c r="D14" s="150"/>
      <c r="E14" s="150"/>
      <c r="F14" s="150"/>
      <c r="G14" s="150"/>
      <c r="H14" s="150"/>
      <c r="I14" s="150"/>
      <c r="J14" s="150"/>
      <c r="K14" s="150"/>
    </row>
    <row r="15" spans="1:18" x14ac:dyDescent="0.35">
      <c r="A15" s="150"/>
      <c r="B15" s="150"/>
      <c r="C15" s="150"/>
      <c r="D15" s="150"/>
      <c r="E15" s="150"/>
      <c r="F15" s="150"/>
      <c r="G15" s="150"/>
      <c r="H15" s="150"/>
      <c r="I15" s="150"/>
      <c r="J15" s="150"/>
      <c r="K15" s="150"/>
    </row>
    <row r="16" spans="1:18" x14ac:dyDescent="0.35">
      <c r="A16" s="150"/>
      <c r="B16" s="150"/>
      <c r="C16" s="150"/>
      <c r="D16" s="150"/>
      <c r="E16" s="150"/>
      <c r="F16" s="150"/>
      <c r="G16" s="150"/>
      <c r="H16" s="150"/>
      <c r="I16" s="150"/>
      <c r="J16" s="150"/>
      <c r="K16" s="150"/>
    </row>
    <row r="17" spans="1:18" x14ac:dyDescent="0.35">
      <c r="A17" s="150"/>
      <c r="B17" s="150"/>
      <c r="C17" s="150"/>
      <c r="D17" s="150"/>
      <c r="E17" s="150"/>
      <c r="F17" s="150"/>
      <c r="G17" s="150"/>
      <c r="H17" s="150"/>
      <c r="I17" s="150"/>
      <c r="J17" s="150"/>
      <c r="K17" s="150"/>
    </row>
    <row r="18" spans="1:18" x14ac:dyDescent="0.35">
      <c r="A18" s="150"/>
      <c r="B18" s="150"/>
      <c r="C18" s="150"/>
      <c r="D18" s="150"/>
      <c r="E18" s="150"/>
      <c r="F18" s="150"/>
      <c r="G18" s="150"/>
      <c r="H18" s="150"/>
      <c r="I18" s="150"/>
      <c r="J18" s="150"/>
      <c r="K18" s="150"/>
    </row>
    <row r="19" spans="1:18" x14ac:dyDescent="0.35">
      <c r="A19" s="150"/>
      <c r="B19" s="150"/>
      <c r="C19" s="150"/>
      <c r="D19" s="150"/>
      <c r="E19" s="150"/>
      <c r="F19" s="150"/>
      <c r="G19" s="150"/>
      <c r="H19" s="150"/>
      <c r="I19" s="150"/>
      <c r="J19" s="150"/>
      <c r="K19" s="150"/>
    </row>
    <row r="20" spans="1:18" x14ac:dyDescent="0.35">
      <c r="A20" s="150"/>
      <c r="B20" s="150"/>
      <c r="C20" s="150"/>
      <c r="D20" s="150"/>
      <c r="E20" s="150"/>
      <c r="F20" s="150"/>
      <c r="G20" s="150"/>
      <c r="H20" s="150"/>
      <c r="I20" s="150"/>
      <c r="J20" s="150"/>
      <c r="K20" s="150"/>
    </row>
    <row r="21" spans="1:18" x14ac:dyDescent="0.35">
      <c r="A21" s="150"/>
      <c r="B21" s="150"/>
      <c r="C21" s="150"/>
      <c r="D21" s="150"/>
      <c r="E21" s="150"/>
      <c r="F21" s="150"/>
      <c r="G21" s="150"/>
      <c r="H21" s="150"/>
      <c r="I21" s="150"/>
      <c r="J21" s="150"/>
      <c r="K21" s="150"/>
    </row>
    <row r="23" spans="1:18" x14ac:dyDescent="0.35">
      <c r="N23" s="153"/>
    </row>
    <row r="24" spans="1:18" x14ac:dyDescent="0.35">
      <c r="N24" s="137"/>
      <c r="O24" s="137"/>
      <c r="P24" s="137"/>
      <c r="Q24" s="137"/>
    </row>
    <row r="25" spans="1:18" x14ac:dyDescent="0.35">
      <c r="B25" s="375" t="s">
        <v>12</v>
      </c>
      <c r="C25" s="422">
        <v>2020</v>
      </c>
      <c r="D25" s="375">
        <f>+C25+1</f>
        <v>2021</v>
      </c>
      <c r="E25" s="375">
        <f>+D25+1</f>
        <v>2022</v>
      </c>
      <c r="F25" s="375">
        <f>+E25+1</f>
        <v>2023</v>
      </c>
      <c r="G25" s="375">
        <f>+F25+1</f>
        <v>2024</v>
      </c>
    </row>
    <row r="26" spans="1:18" x14ac:dyDescent="0.35">
      <c r="B26" s="376" t="s">
        <v>337</v>
      </c>
      <c r="C26" s="377">
        <v>6.8895671857999998</v>
      </c>
      <c r="D26" s="377">
        <v>7.6333041123000003</v>
      </c>
      <c r="E26" s="377">
        <v>8.2151101397000001</v>
      </c>
      <c r="F26" s="377">
        <v>7.6442884247</v>
      </c>
      <c r="G26" s="377">
        <v>7.3665324425999996</v>
      </c>
      <c r="N26" s="137"/>
      <c r="O26" s="137"/>
      <c r="P26" s="137"/>
      <c r="Q26" s="137"/>
      <c r="R26" s="137"/>
    </row>
    <row r="27" spans="1:18" x14ac:dyDescent="0.35">
      <c r="B27" s="375" t="s">
        <v>335</v>
      </c>
      <c r="C27" s="378">
        <v>0.1344632459</v>
      </c>
      <c r="D27" s="378">
        <v>5.9143504110000002E-2</v>
      </c>
      <c r="E27" s="378">
        <v>6.9226246574999997E-2</v>
      </c>
      <c r="F27" s="378">
        <v>5.3964958079000001E-2</v>
      </c>
      <c r="G27" s="378">
        <v>5.9254870724999999E-2</v>
      </c>
      <c r="N27" s="137"/>
      <c r="O27" s="137"/>
      <c r="P27" s="137"/>
      <c r="Q27" s="137"/>
      <c r="R27" s="137"/>
    </row>
    <row r="28" spans="1:18" x14ac:dyDescent="0.35">
      <c r="B28" s="375" t="s">
        <v>338</v>
      </c>
      <c r="C28" s="378">
        <v>-7.8960441802999997</v>
      </c>
      <c r="D28" s="378">
        <v>-8.4706597452000008</v>
      </c>
      <c r="E28" s="378">
        <v>-8.3239966492999997</v>
      </c>
      <c r="F28" s="378">
        <v>-9.0338627780999996</v>
      </c>
      <c r="G28" s="378">
        <v>-9.3175680328000006</v>
      </c>
      <c r="N28" s="137"/>
      <c r="O28" s="137"/>
      <c r="P28" s="137"/>
      <c r="Q28" s="137"/>
      <c r="R28" s="137"/>
    </row>
    <row r="29" spans="1:18" x14ac:dyDescent="0.35">
      <c r="B29" s="375" t="s">
        <v>336</v>
      </c>
      <c r="C29" s="378">
        <v>-6.5295836366</v>
      </c>
      <c r="D29" s="378">
        <v>-9.7556656766999996</v>
      </c>
      <c r="E29" s="378">
        <v>-10.590803704000001</v>
      </c>
      <c r="F29" s="378">
        <v>-11.604549915</v>
      </c>
      <c r="G29" s="378">
        <v>-13.154945355000001</v>
      </c>
      <c r="N29" s="137"/>
      <c r="O29" s="137"/>
      <c r="P29" s="137"/>
      <c r="Q29" s="137"/>
      <c r="R29" s="137"/>
    </row>
    <row r="30" spans="1:18" x14ac:dyDescent="0.35">
      <c r="B30" s="379" t="s">
        <v>349</v>
      </c>
      <c r="C30" s="380">
        <f>+SUM(C26:C29)</f>
        <v>-7.4015973851999997</v>
      </c>
      <c r="D30" s="380">
        <f>+SUM(D26:D29)</f>
        <v>-10.53387780549</v>
      </c>
      <c r="E30" s="380">
        <f>+SUM(E26:E29)</f>
        <v>-10.630463967024999</v>
      </c>
      <c r="F30" s="380">
        <f>+SUM(F26:F29)</f>
        <v>-12.940159310321</v>
      </c>
      <c r="G30" s="380">
        <f>+SUM(G26:G29)</f>
        <v>-15.046726074475002</v>
      </c>
      <c r="N30" s="137"/>
      <c r="O30" s="137"/>
      <c r="P30" s="137"/>
      <c r="Q30" s="137"/>
      <c r="R30" s="137"/>
    </row>
    <row r="32" spans="1:18" x14ac:dyDescent="0.35">
      <c r="B32" s="278" t="s">
        <v>674</v>
      </c>
      <c r="C32" s="375"/>
    </row>
    <row r="33" spans="2:3" x14ac:dyDescent="0.35">
      <c r="B33" s="375"/>
      <c r="C33" s="375"/>
    </row>
    <row r="34" spans="2:3" x14ac:dyDescent="0.35">
      <c r="B34" s="375"/>
      <c r="C34" s="375"/>
    </row>
    <row r="35" spans="2:3" x14ac:dyDescent="0.35">
      <c r="B35" s="375"/>
      <c r="C35" s="375"/>
    </row>
    <row r="36" spans="2:3" x14ac:dyDescent="0.35">
      <c r="B36" s="375"/>
      <c r="C36" s="375"/>
    </row>
    <row r="37" spans="2:3" x14ac:dyDescent="0.35">
      <c r="B37" s="375"/>
      <c r="C37" s="375"/>
    </row>
    <row r="38" spans="2:3" x14ac:dyDescent="0.35">
      <c r="B38" s="375"/>
      <c r="C38" s="375"/>
    </row>
    <row r="39" spans="2:3" x14ac:dyDescent="0.35">
      <c r="B39" s="375"/>
      <c r="C39" s="375"/>
    </row>
    <row r="40" spans="2:3" x14ac:dyDescent="0.35">
      <c r="B40" s="375"/>
      <c r="C40" s="375"/>
    </row>
    <row r="41" spans="2:3" x14ac:dyDescent="0.35">
      <c r="B41" s="375"/>
      <c r="C41" s="375"/>
    </row>
    <row r="42" spans="2:3" x14ac:dyDescent="0.35">
      <c r="B42" s="58"/>
      <c r="C42" s="58" t="s">
        <v>0</v>
      </c>
    </row>
    <row r="43" spans="2:3" x14ac:dyDescent="0.35">
      <c r="B43" s="21">
        <v>3.5</v>
      </c>
      <c r="C43" s="20">
        <v>-2</v>
      </c>
    </row>
    <row r="44" spans="2:3" x14ac:dyDescent="0.35">
      <c r="B44" s="21">
        <v>3.5</v>
      </c>
      <c r="C44" s="20">
        <v>4</v>
      </c>
    </row>
  </sheetData>
  <hyperlinks>
    <hyperlink ref="A3" location="Contents!A1" display="Return to Contents" xr:uid="{00000000-0004-0000-1D00-000000000000}"/>
  </hyperlinks>
  <pageMargins left="0.7" right="0.7" top="0.75" bottom="0.75" header="0.3" footer="0.3"/>
  <pageSetup scale="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X63"/>
  <sheetViews>
    <sheetView workbookViewId="0"/>
  </sheetViews>
  <sheetFormatPr defaultColWidth="9.1796875" defaultRowHeight="12.5" x14ac:dyDescent="0.25"/>
  <cols>
    <col min="1" max="1" width="9.1796875" style="76" customWidth="1"/>
    <col min="2" max="2" width="5.1796875" style="76" customWidth="1"/>
    <col min="3" max="3" width="4.1796875" style="76" customWidth="1"/>
    <col min="4" max="16" width="9.1796875" style="76"/>
    <col min="17" max="17" width="21.81640625" style="76" bestFit="1" customWidth="1"/>
    <col min="18" max="18" width="22" style="76" customWidth="1"/>
    <col min="19" max="16384" width="9.1796875" style="76"/>
  </cols>
  <sheetData>
    <row r="1" spans="1:24" x14ac:dyDescent="0.25">
      <c r="R1" s="141"/>
      <c r="S1" s="141"/>
      <c r="T1" s="141"/>
      <c r="U1" s="141"/>
      <c r="V1" s="141"/>
      <c r="W1" s="141"/>
      <c r="X1" s="141"/>
    </row>
    <row r="2" spans="1:24" ht="15.5" x14ac:dyDescent="0.35">
      <c r="A2" s="31" t="s">
        <v>644</v>
      </c>
      <c r="G2" s="99"/>
    </row>
    <row r="3" spans="1:24" x14ac:dyDescent="0.25">
      <c r="A3" s="16" t="s">
        <v>16</v>
      </c>
      <c r="G3" s="99"/>
    </row>
    <row r="4" spans="1:24" x14ac:dyDescent="0.25"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</row>
    <row r="5" spans="1:24" ht="13" x14ac:dyDescent="0.3"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Q5" s="142" t="s">
        <v>343</v>
      </c>
      <c r="R5" s="143"/>
    </row>
    <row r="6" spans="1:24" x14ac:dyDescent="0.25"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Q6" s="161" t="s">
        <v>466</v>
      </c>
      <c r="R6" s="144" t="s">
        <v>292</v>
      </c>
    </row>
    <row r="7" spans="1:24" x14ac:dyDescent="0.25"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Q7" s="161" t="s">
        <v>465</v>
      </c>
      <c r="R7" s="144" t="s">
        <v>293</v>
      </c>
    </row>
    <row r="8" spans="1:24" x14ac:dyDescent="0.25"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Q8" s="194" t="s">
        <v>464</v>
      </c>
      <c r="R8" s="145" t="s">
        <v>294</v>
      </c>
    </row>
    <row r="9" spans="1:24" x14ac:dyDescent="0.25"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</row>
    <row r="10" spans="1:24" x14ac:dyDescent="0.25"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</row>
    <row r="11" spans="1:24" x14ac:dyDescent="0.25"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</row>
    <row r="12" spans="1:24" x14ac:dyDescent="0.25"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</row>
    <row r="13" spans="1:24" x14ac:dyDescent="0.25"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</row>
    <row r="14" spans="1:24" x14ac:dyDescent="0.25"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</row>
    <row r="15" spans="1:24" x14ac:dyDescent="0.25"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</row>
    <row r="16" spans="1:24" x14ac:dyDescent="0.25"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</row>
    <row r="17" spans="1:13" x14ac:dyDescent="0.25"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</row>
    <row r="18" spans="1:13" x14ac:dyDescent="0.25"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</row>
    <row r="19" spans="1:13" x14ac:dyDescent="0.25"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</row>
    <row r="20" spans="1:13" x14ac:dyDescent="0.25"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</row>
    <row r="21" spans="1:13" x14ac:dyDescent="0.25"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</row>
    <row r="22" spans="1:13" x14ac:dyDescent="0.25"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</row>
    <row r="23" spans="1:13" x14ac:dyDescent="0.25"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</row>
    <row r="24" spans="1:13" x14ac:dyDescent="0.25">
      <c r="C24" s="162"/>
      <c r="D24" s="162"/>
      <c r="E24" s="163"/>
      <c r="F24" s="163"/>
      <c r="G24" s="163"/>
      <c r="H24" s="163"/>
      <c r="I24" s="163"/>
      <c r="J24" s="163"/>
      <c r="K24" s="162"/>
      <c r="L24" s="162"/>
      <c r="M24" s="162"/>
    </row>
    <row r="25" spans="1:13" x14ac:dyDescent="0.25">
      <c r="C25" s="77"/>
      <c r="D25" s="77"/>
      <c r="F25" s="100"/>
      <c r="G25" s="100"/>
      <c r="I25" s="101"/>
    </row>
    <row r="26" spans="1:13" x14ac:dyDescent="0.25">
      <c r="C26" s="77"/>
      <c r="D26" s="77"/>
      <c r="E26" s="76" t="s">
        <v>36</v>
      </c>
    </row>
    <row r="27" spans="1:13" x14ac:dyDescent="0.25">
      <c r="A27" s="102" t="s">
        <v>468</v>
      </c>
      <c r="D27" s="102" t="s">
        <v>467</v>
      </c>
      <c r="E27" s="133" t="s">
        <v>466</v>
      </c>
      <c r="F27" s="130"/>
      <c r="G27" s="133" t="s">
        <v>465</v>
      </c>
      <c r="H27" s="130"/>
      <c r="I27" s="133" t="s">
        <v>464</v>
      </c>
      <c r="J27" s="195" t="s">
        <v>215</v>
      </c>
      <c r="K27" s="195" t="s">
        <v>214</v>
      </c>
    </row>
    <row r="28" spans="1:13" x14ac:dyDescent="0.25">
      <c r="A28" s="2" t="s">
        <v>646</v>
      </c>
      <c r="B28" s="468" t="str">
        <f>LEFT(A28,4)</f>
        <v>2018</v>
      </c>
      <c r="C28" s="77" t="str">
        <f t="shared" ref="C28:C55" si="0">RIGHT(A28,2)</f>
        <v>Q1</v>
      </c>
      <c r="D28" s="63">
        <v>43101</v>
      </c>
      <c r="E28" s="249">
        <v>98.981113160000007</v>
      </c>
      <c r="G28" s="5">
        <v>99.258130139000002</v>
      </c>
      <c r="I28" s="5">
        <v>0.27701697893999999</v>
      </c>
      <c r="J28" s="132">
        <f>+IF(I28&gt;0,+I28,0)*-1</f>
        <v>-0.27701697893999999</v>
      </c>
      <c r="K28" s="132">
        <f>+IF(I28&lt;0,+I28,0)*-1</f>
        <v>0</v>
      </c>
    </row>
    <row r="29" spans="1:13" x14ac:dyDescent="0.25">
      <c r="A29" s="2" t="s">
        <v>647</v>
      </c>
      <c r="B29" s="467"/>
      <c r="C29" s="77" t="str">
        <f t="shared" si="0"/>
        <v>Q2</v>
      </c>
      <c r="D29" s="63">
        <v>43191</v>
      </c>
      <c r="E29" s="5">
        <v>99.683571838999995</v>
      </c>
      <c r="G29" s="5">
        <v>99.764980522000002</v>
      </c>
      <c r="I29" s="5">
        <v>8.1408683066000007E-2</v>
      </c>
      <c r="J29" s="132">
        <f t="shared" ref="J29:J55" si="1">+IF(I29&gt;0,+I29,0)*-1</f>
        <v>-8.1408683066000007E-2</v>
      </c>
      <c r="K29" s="132">
        <f t="shared" ref="K29:K55" si="2">+IF(I29&lt;0,+I29,0)*-1</f>
        <v>0</v>
      </c>
    </row>
    <row r="30" spans="1:13" x14ac:dyDescent="0.25">
      <c r="A30" s="2" t="s">
        <v>648</v>
      </c>
      <c r="B30" s="467"/>
      <c r="C30" s="77" t="str">
        <f t="shared" si="0"/>
        <v>Q3</v>
      </c>
      <c r="D30" s="63">
        <v>43282</v>
      </c>
      <c r="E30" s="5">
        <v>101.22393354</v>
      </c>
      <c r="G30" s="5">
        <v>100.91226417</v>
      </c>
      <c r="I30" s="5">
        <v>-0.31166936610000001</v>
      </c>
      <c r="J30" s="132">
        <f t="shared" si="1"/>
        <v>0</v>
      </c>
      <c r="K30" s="132">
        <f t="shared" si="2"/>
        <v>0.31166936610000001</v>
      </c>
    </row>
    <row r="31" spans="1:13" x14ac:dyDescent="0.25">
      <c r="A31" s="2" t="s">
        <v>649</v>
      </c>
      <c r="B31" s="467"/>
      <c r="C31" s="77" t="str">
        <f>RIGHT(A31,2)</f>
        <v>Q4</v>
      </c>
      <c r="D31" s="63">
        <v>43374</v>
      </c>
      <c r="E31" s="5">
        <v>101.97257424999999</v>
      </c>
      <c r="G31" s="5">
        <v>100.26185923</v>
      </c>
      <c r="I31" s="5">
        <v>-1.7107150164</v>
      </c>
      <c r="J31" s="132">
        <f t="shared" si="1"/>
        <v>0</v>
      </c>
      <c r="K31" s="132">
        <f t="shared" si="2"/>
        <v>1.7107150164</v>
      </c>
    </row>
    <row r="32" spans="1:13" x14ac:dyDescent="0.25">
      <c r="A32" s="2" t="s">
        <v>650</v>
      </c>
      <c r="B32" s="467" t="str">
        <f>LEFT(A32,4)</f>
        <v>2019</v>
      </c>
      <c r="C32" s="77" t="str">
        <f t="shared" si="0"/>
        <v>Q1</v>
      </c>
      <c r="D32" s="63">
        <v>43466</v>
      </c>
      <c r="E32" s="5">
        <v>99.757000942999994</v>
      </c>
      <c r="G32" s="5">
        <v>99.868151420999993</v>
      </c>
      <c r="I32" s="5">
        <v>0.11115047714</v>
      </c>
      <c r="J32" s="132">
        <f t="shared" si="1"/>
        <v>-0.11115047714</v>
      </c>
      <c r="K32" s="132">
        <f t="shared" si="2"/>
        <v>0</v>
      </c>
    </row>
    <row r="33" spans="1:11" x14ac:dyDescent="0.25">
      <c r="A33" s="2" t="s">
        <v>651</v>
      </c>
      <c r="B33" s="467"/>
      <c r="C33" s="77" t="str">
        <f t="shared" si="0"/>
        <v>Q2</v>
      </c>
      <c r="D33" s="63">
        <v>43556</v>
      </c>
      <c r="E33" s="5">
        <v>100.05925551</v>
      </c>
      <c r="G33" s="5">
        <v>100.61409036000001</v>
      </c>
      <c r="I33" s="5">
        <v>0.55483484759000001</v>
      </c>
      <c r="J33" s="132">
        <f t="shared" si="1"/>
        <v>-0.55483484759000001</v>
      </c>
      <c r="K33" s="132">
        <f t="shared" si="2"/>
        <v>0</v>
      </c>
    </row>
    <row r="34" spans="1:11" x14ac:dyDescent="0.25">
      <c r="A34" s="2" t="s">
        <v>652</v>
      </c>
      <c r="B34" s="467"/>
      <c r="C34" s="77" t="str">
        <f t="shared" si="0"/>
        <v>Q3</v>
      </c>
      <c r="D34" s="63">
        <v>43647</v>
      </c>
      <c r="E34" s="5">
        <v>99.955278235999998</v>
      </c>
      <c r="G34" s="5">
        <v>101.8620382</v>
      </c>
      <c r="I34" s="5">
        <v>1.9067599642999999</v>
      </c>
      <c r="J34" s="132">
        <f t="shared" si="1"/>
        <v>-1.9067599642999999</v>
      </c>
      <c r="K34" s="132">
        <f t="shared" si="2"/>
        <v>0</v>
      </c>
    </row>
    <row r="35" spans="1:11" x14ac:dyDescent="0.25">
      <c r="A35" s="2" t="s">
        <v>653</v>
      </c>
      <c r="B35" s="467"/>
      <c r="C35" s="77" t="str">
        <f t="shared" si="0"/>
        <v>Q4</v>
      </c>
      <c r="D35" s="63">
        <v>43739</v>
      </c>
      <c r="E35" s="5">
        <v>101.41045499000001</v>
      </c>
      <c r="G35" s="5">
        <v>101.21129630999999</v>
      </c>
      <c r="I35" s="5">
        <v>-0.19915868181999999</v>
      </c>
      <c r="J35" s="132">
        <f t="shared" si="1"/>
        <v>0</v>
      </c>
      <c r="K35" s="132">
        <f t="shared" si="2"/>
        <v>0.19915868181999999</v>
      </c>
    </row>
    <row r="36" spans="1:11" x14ac:dyDescent="0.25">
      <c r="A36" s="2" t="s">
        <v>654</v>
      </c>
      <c r="B36" s="467" t="str">
        <f>LEFT(A36,4)</f>
        <v>2020</v>
      </c>
      <c r="C36" s="77" t="str">
        <f t="shared" si="0"/>
        <v>Q1</v>
      </c>
      <c r="D36" s="63">
        <v>43831</v>
      </c>
      <c r="E36" s="5">
        <v>100.30833242</v>
      </c>
      <c r="G36" s="5">
        <v>93.725172213999997</v>
      </c>
      <c r="I36" s="5">
        <v>-6.5831602067999997</v>
      </c>
      <c r="J36" s="132">
        <f t="shared" si="1"/>
        <v>0</v>
      </c>
      <c r="K36" s="132">
        <f t="shared" si="2"/>
        <v>6.5831602067999997</v>
      </c>
    </row>
    <row r="37" spans="1:11" x14ac:dyDescent="0.25">
      <c r="A37" s="2" t="s">
        <v>655</v>
      </c>
      <c r="B37" s="467"/>
      <c r="C37" s="77" t="str">
        <f t="shared" si="0"/>
        <v>Q2</v>
      </c>
      <c r="D37" s="63">
        <v>43922</v>
      </c>
      <c r="E37" s="5">
        <v>91.919437037999998</v>
      </c>
      <c r="G37" s="5">
        <v>86.836345789000006</v>
      </c>
      <c r="I37" s="5">
        <v>-5.0830912487999997</v>
      </c>
      <c r="J37" s="132">
        <f t="shared" si="1"/>
        <v>0</v>
      </c>
      <c r="K37" s="132">
        <f t="shared" si="2"/>
        <v>5.0830912487999997</v>
      </c>
    </row>
    <row r="38" spans="1:11" x14ac:dyDescent="0.25">
      <c r="A38" s="2" t="s">
        <v>656</v>
      </c>
      <c r="B38" s="467"/>
      <c r="C38" s="77" t="str">
        <f t="shared" si="0"/>
        <v>Q3</v>
      </c>
      <c r="D38" s="63">
        <v>44013</v>
      </c>
      <c r="E38" s="5">
        <v>90.797512857000001</v>
      </c>
      <c r="G38" s="5">
        <v>92.471668891999997</v>
      </c>
      <c r="I38" s="5">
        <v>1.6741560341999999</v>
      </c>
      <c r="J38" s="132">
        <f t="shared" si="1"/>
        <v>-1.6741560341999999</v>
      </c>
      <c r="K38" s="132">
        <f t="shared" si="2"/>
        <v>0</v>
      </c>
    </row>
    <row r="39" spans="1:11" x14ac:dyDescent="0.25">
      <c r="A39" s="2" t="s">
        <v>657</v>
      </c>
      <c r="B39" s="467"/>
      <c r="C39" s="77" t="str">
        <f t="shared" si="0"/>
        <v>Q4</v>
      </c>
      <c r="D39" s="63">
        <v>44105</v>
      </c>
      <c r="E39" s="5">
        <v>92.538147886000004</v>
      </c>
      <c r="G39" s="5">
        <v>93.244012956000006</v>
      </c>
      <c r="I39" s="5">
        <v>0.70586506922000003</v>
      </c>
      <c r="J39" s="132">
        <f t="shared" si="1"/>
        <v>-0.70586506922000003</v>
      </c>
      <c r="K39" s="132">
        <f t="shared" si="2"/>
        <v>0</v>
      </c>
    </row>
    <row r="40" spans="1:11" x14ac:dyDescent="0.25">
      <c r="A40" s="2" t="s">
        <v>658</v>
      </c>
      <c r="B40" s="467" t="str">
        <f>LEFT(A40,4)</f>
        <v>2021</v>
      </c>
      <c r="C40" s="77" t="str">
        <f t="shared" si="0"/>
        <v>Q1</v>
      </c>
      <c r="D40" s="63">
        <v>44197</v>
      </c>
      <c r="E40" s="5">
        <v>92.824799733999996</v>
      </c>
      <c r="G40" s="5">
        <v>93.97621178</v>
      </c>
      <c r="I40" s="5">
        <v>1.1514120462999999</v>
      </c>
      <c r="J40" s="132">
        <f t="shared" si="1"/>
        <v>-1.1514120462999999</v>
      </c>
      <c r="K40" s="132">
        <f t="shared" si="2"/>
        <v>0</v>
      </c>
    </row>
    <row r="41" spans="1:11" x14ac:dyDescent="0.25">
      <c r="A41" s="2" t="s">
        <v>659</v>
      </c>
      <c r="B41" s="467"/>
      <c r="C41" s="77" t="str">
        <f t="shared" si="0"/>
        <v>Q2</v>
      </c>
      <c r="D41" s="63">
        <v>44287</v>
      </c>
      <c r="E41" s="5">
        <v>94.834489417</v>
      </c>
      <c r="G41" s="5">
        <v>96.679637888000002</v>
      </c>
      <c r="I41" s="5">
        <v>1.8451484708000001</v>
      </c>
      <c r="J41" s="132">
        <f t="shared" si="1"/>
        <v>-1.8451484708000001</v>
      </c>
      <c r="K41" s="132">
        <f t="shared" si="2"/>
        <v>0</v>
      </c>
    </row>
    <row r="42" spans="1:11" x14ac:dyDescent="0.25">
      <c r="A42" s="2" t="s">
        <v>660</v>
      </c>
      <c r="B42" s="467"/>
      <c r="C42" s="77" t="str">
        <f t="shared" si="0"/>
        <v>Q3</v>
      </c>
      <c r="D42" s="63">
        <v>44378</v>
      </c>
      <c r="E42" s="5">
        <v>96.754308938999998</v>
      </c>
      <c r="G42" s="5">
        <v>98.470335278999997</v>
      </c>
      <c r="I42" s="5">
        <v>1.7160263398</v>
      </c>
      <c r="J42" s="132">
        <f t="shared" si="1"/>
        <v>-1.7160263398</v>
      </c>
      <c r="K42" s="132">
        <f t="shared" si="2"/>
        <v>0</v>
      </c>
    </row>
    <row r="43" spans="1:11" x14ac:dyDescent="0.25">
      <c r="A43" s="2" t="s">
        <v>661</v>
      </c>
      <c r="B43" s="467"/>
      <c r="C43" s="77" t="str">
        <f t="shared" si="0"/>
        <v>Q4</v>
      </c>
      <c r="D43" s="63">
        <v>44470</v>
      </c>
      <c r="E43" s="5">
        <v>98.341378192999997</v>
      </c>
      <c r="G43" s="5">
        <v>99.360886906999994</v>
      </c>
      <c r="I43" s="5">
        <v>1.0195087144999999</v>
      </c>
      <c r="J43" s="132">
        <f t="shared" si="1"/>
        <v>-1.0195087144999999</v>
      </c>
      <c r="K43" s="132">
        <f t="shared" si="2"/>
        <v>0</v>
      </c>
    </row>
    <row r="44" spans="1:11" x14ac:dyDescent="0.25">
      <c r="A44" s="2" t="s">
        <v>662</v>
      </c>
      <c r="B44" s="467" t="str">
        <f>LEFT(A44,4)</f>
        <v>2022</v>
      </c>
      <c r="C44" s="77" t="str">
        <f t="shared" si="0"/>
        <v>Q1</v>
      </c>
      <c r="D44" s="63">
        <v>44562</v>
      </c>
      <c r="E44" s="5">
        <v>98.956474009000004</v>
      </c>
      <c r="G44" s="5">
        <v>98.459600331999994</v>
      </c>
      <c r="I44" s="5">
        <v>-0.49687367681</v>
      </c>
      <c r="J44" s="132">
        <f t="shared" si="1"/>
        <v>0</v>
      </c>
      <c r="K44" s="132">
        <f t="shared" si="2"/>
        <v>0.49687367681</v>
      </c>
    </row>
    <row r="45" spans="1:11" x14ac:dyDescent="0.25">
      <c r="A45" s="2" t="s">
        <v>663</v>
      </c>
      <c r="B45" s="467"/>
      <c r="C45" s="77" t="str">
        <f t="shared" si="0"/>
        <v>Q2</v>
      </c>
      <c r="D45" s="63">
        <v>44652</v>
      </c>
      <c r="E45" s="5">
        <v>98.866087374000003</v>
      </c>
      <c r="G45" s="5">
        <v>98.602800791000007</v>
      </c>
      <c r="I45" s="5">
        <v>-0.26328658270999999</v>
      </c>
      <c r="J45" s="132">
        <f t="shared" si="1"/>
        <v>0</v>
      </c>
      <c r="K45" s="132">
        <f t="shared" si="2"/>
        <v>0.26328658270999999</v>
      </c>
    </row>
    <row r="46" spans="1:11" x14ac:dyDescent="0.25">
      <c r="A46" s="2" t="s">
        <v>664</v>
      </c>
      <c r="B46" s="467"/>
      <c r="C46" s="77" t="str">
        <f t="shared" si="0"/>
        <v>Q3</v>
      </c>
      <c r="D46" s="63">
        <v>44743</v>
      </c>
      <c r="E46" s="5">
        <v>100.8451115</v>
      </c>
      <c r="G46" s="5">
        <v>100.07853249</v>
      </c>
      <c r="I46" s="5">
        <v>-0.76657901128999995</v>
      </c>
      <c r="J46" s="132">
        <f t="shared" si="1"/>
        <v>0</v>
      </c>
      <c r="K46" s="132">
        <f t="shared" si="2"/>
        <v>0.76657901128999995</v>
      </c>
    </row>
    <row r="47" spans="1:11" x14ac:dyDescent="0.25">
      <c r="A47" s="2" t="s">
        <v>665</v>
      </c>
      <c r="B47" s="467"/>
      <c r="C47" s="77" t="str">
        <f t="shared" si="0"/>
        <v>Q4</v>
      </c>
      <c r="D47" s="63">
        <v>44835</v>
      </c>
      <c r="E47" s="5">
        <v>101.07217730000001</v>
      </c>
      <c r="G47" s="5">
        <v>99.485690004999995</v>
      </c>
      <c r="I47" s="5">
        <v>-1.5864872979</v>
      </c>
      <c r="J47" s="132">
        <f t="shared" si="1"/>
        <v>0</v>
      </c>
      <c r="K47" s="132">
        <f t="shared" si="2"/>
        <v>1.5864872979</v>
      </c>
    </row>
    <row r="48" spans="1:11" x14ac:dyDescent="0.25">
      <c r="A48" s="2" t="s">
        <v>666</v>
      </c>
      <c r="B48" s="467" t="str">
        <f>LEFT(A48,4)</f>
        <v>2023</v>
      </c>
      <c r="C48" s="77" t="str">
        <f t="shared" si="0"/>
        <v>Q1</v>
      </c>
      <c r="D48" s="63">
        <v>44927</v>
      </c>
      <c r="E48" s="5">
        <v>101.00002408</v>
      </c>
      <c r="G48" s="5">
        <v>99.822203486999996</v>
      </c>
      <c r="I48" s="5">
        <v>-1.1778205971</v>
      </c>
      <c r="J48" s="132">
        <f t="shared" si="1"/>
        <v>0</v>
      </c>
      <c r="K48" s="132">
        <f t="shared" si="2"/>
        <v>1.1778205971</v>
      </c>
    </row>
    <row r="49" spans="1:11" x14ac:dyDescent="0.25">
      <c r="A49" s="2" t="s">
        <v>667</v>
      </c>
      <c r="B49" s="467"/>
      <c r="C49" s="77" t="str">
        <f t="shared" si="0"/>
        <v>Q2</v>
      </c>
      <c r="D49" s="63">
        <v>45017</v>
      </c>
      <c r="E49" s="5">
        <v>101.23280477</v>
      </c>
      <c r="G49" s="5">
        <v>100.74956193</v>
      </c>
      <c r="I49" s="5">
        <v>-0.48324284489000002</v>
      </c>
      <c r="J49" s="132">
        <f t="shared" si="1"/>
        <v>0</v>
      </c>
      <c r="K49" s="132">
        <f t="shared" si="2"/>
        <v>0.48324284489000002</v>
      </c>
    </row>
    <row r="50" spans="1:11" x14ac:dyDescent="0.25">
      <c r="A50" s="2" t="s">
        <v>668</v>
      </c>
      <c r="B50" s="467"/>
      <c r="C50" s="77" t="str">
        <f t="shared" si="0"/>
        <v>Q3</v>
      </c>
      <c r="D50" s="63">
        <v>45108</v>
      </c>
      <c r="E50" s="5">
        <v>100.95444954</v>
      </c>
      <c r="G50" s="5">
        <v>101.52985669</v>
      </c>
      <c r="I50" s="5">
        <v>0.57540714655000003</v>
      </c>
      <c r="J50" s="132">
        <f t="shared" si="1"/>
        <v>-0.57540714655000003</v>
      </c>
      <c r="K50" s="132">
        <f t="shared" si="2"/>
        <v>0</v>
      </c>
    </row>
    <row r="51" spans="1:11" x14ac:dyDescent="0.25">
      <c r="A51" s="2" t="s">
        <v>669</v>
      </c>
      <c r="B51" s="467"/>
      <c r="C51" s="77" t="str">
        <f t="shared" si="0"/>
        <v>Q4</v>
      </c>
      <c r="D51" s="63">
        <v>45200</v>
      </c>
      <c r="E51" s="5">
        <v>101.51646203999999</v>
      </c>
      <c r="G51" s="5">
        <v>101.75268928</v>
      </c>
      <c r="I51" s="5">
        <v>0.23622724346999999</v>
      </c>
      <c r="J51" s="132">
        <f t="shared" si="1"/>
        <v>-0.23622724346999999</v>
      </c>
      <c r="K51" s="132">
        <f t="shared" si="2"/>
        <v>0</v>
      </c>
    </row>
    <row r="52" spans="1:11" x14ac:dyDescent="0.25">
      <c r="A52" s="2" t="s">
        <v>670</v>
      </c>
      <c r="B52" s="467" t="str">
        <f>LEFT(A52,4)</f>
        <v>2024</v>
      </c>
      <c r="C52" s="77" t="str">
        <f t="shared" si="0"/>
        <v>Q1</v>
      </c>
      <c r="D52" s="63">
        <v>45292</v>
      </c>
      <c r="E52" s="5">
        <v>102.20084158</v>
      </c>
      <c r="G52" s="5">
        <v>101.81092404</v>
      </c>
      <c r="I52" s="5">
        <v>-0.38991753884000002</v>
      </c>
      <c r="J52" s="132">
        <f t="shared" si="1"/>
        <v>0</v>
      </c>
      <c r="K52" s="132">
        <f t="shared" si="2"/>
        <v>0.38991753884000002</v>
      </c>
    </row>
    <row r="53" spans="1:11" x14ac:dyDescent="0.25">
      <c r="A53" s="2" t="s">
        <v>671</v>
      </c>
      <c r="B53" s="467"/>
      <c r="C53" s="77" t="str">
        <f t="shared" si="0"/>
        <v>Q2</v>
      </c>
      <c r="D53" s="63">
        <v>45383</v>
      </c>
      <c r="E53" s="5">
        <v>102.67453888999999</v>
      </c>
      <c r="G53" s="5">
        <v>101.91302089</v>
      </c>
      <c r="I53" s="5">
        <v>-0.76151799471000003</v>
      </c>
      <c r="J53" s="132">
        <f t="shared" si="1"/>
        <v>0</v>
      </c>
      <c r="K53" s="132">
        <f t="shared" si="2"/>
        <v>0.76151799471000003</v>
      </c>
    </row>
    <row r="54" spans="1:11" x14ac:dyDescent="0.25">
      <c r="A54" s="2" t="s">
        <v>672</v>
      </c>
      <c r="B54" s="467"/>
      <c r="C54" s="77" t="str">
        <f t="shared" si="0"/>
        <v>Q3</v>
      </c>
      <c r="D54" s="63">
        <v>45474</v>
      </c>
      <c r="E54" s="5">
        <v>103.23947321999999</v>
      </c>
      <c r="G54" s="5">
        <v>102.80278564</v>
      </c>
      <c r="I54" s="5">
        <v>-0.43668758161999999</v>
      </c>
      <c r="J54" s="132">
        <f t="shared" si="1"/>
        <v>0</v>
      </c>
      <c r="K54" s="132">
        <f t="shared" si="2"/>
        <v>0.43668758161999999</v>
      </c>
    </row>
    <row r="55" spans="1:11" x14ac:dyDescent="0.25">
      <c r="A55" s="4" t="s">
        <v>673</v>
      </c>
      <c r="B55" s="467"/>
      <c r="C55" s="77" t="str">
        <f t="shared" si="0"/>
        <v>Q4</v>
      </c>
      <c r="D55" s="64">
        <v>45566</v>
      </c>
      <c r="E55" s="5">
        <v>103.39497948</v>
      </c>
      <c r="G55" s="5">
        <v>102.77773857</v>
      </c>
      <c r="I55" s="5">
        <v>-0.61724091227</v>
      </c>
      <c r="J55" s="132">
        <f t="shared" si="1"/>
        <v>0</v>
      </c>
      <c r="K55" s="132">
        <f t="shared" si="2"/>
        <v>0.61724091227</v>
      </c>
    </row>
    <row r="56" spans="1:11" x14ac:dyDescent="0.25">
      <c r="C56" s="278" t="s">
        <v>674</v>
      </c>
      <c r="D56"/>
      <c r="E56"/>
      <c r="G56" s="5"/>
      <c r="I56"/>
    </row>
    <row r="57" spans="1:11" x14ac:dyDescent="0.25">
      <c r="B57"/>
      <c r="C57"/>
      <c r="D57"/>
      <c r="F57"/>
      <c r="H57"/>
    </row>
    <row r="58" spans="1:11" x14ac:dyDescent="0.25">
      <c r="B58" s="4"/>
      <c r="C58" s="4" t="s">
        <v>0</v>
      </c>
      <c r="D58"/>
      <c r="F58"/>
      <c r="H58"/>
    </row>
    <row r="59" spans="1:11" x14ac:dyDescent="0.25">
      <c r="B59" s="283">
        <v>22.5</v>
      </c>
      <c r="C59" s="13">
        <v>70</v>
      </c>
      <c r="D59"/>
      <c r="F59"/>
      <c r="H59"/>
    </row>
    <row r="60" spans="1:11" x14ac:dyDescent="0.25">
      <c r="B60">
        <v>22.5</v>
      </c>
      <c r="C60" s="13">
        <v>105</v>
      </c>
      <c r="D60"/>
      <c r="F60"/>
      <c r="H60"/>
    </row>
    <row r="61" spans="1:11" x14ac:dyDescent="0.25">
      <c r="C61" s="102" t="s">
        <v>0</v>
      </c>
    </row>
    <row r="62" spans="1:11" x14ac:dyDescent="0.25">
      <c r="B62">
        <v>22.5</v>
      </c>
      <c r="C62" s="103">
        <v>-5</v>
      </c>
    </row>
    <row r="63" spans="1:11" x14ac:dyDescent="0.25">
      <c r="B63">
        <v>22.5</v>
      </c>
      <c r="C63" s="103">
        <v>15</v>
      </c>
    </row>
  </sheetData>
  <mergeCells count="7">
    <mergeCell ref="B52:B55"/>
    <mergeCell ref="B28:B31"/>
    <mergeCell ref="B32:B35"/>
    <mergeCell ref="B36:B39"/>
    <mergeCell ref="B40:B43"/>
    <mergeCell ref="B44:B47"/>
    <mergeCell ref="B48:B51"/>
  </mergeCells>
  <hyperlinks>
    <hyperlink ref="A3" location="Contents!A1" display="Return to Contents" xr:uid="{00000000-0004-0000-0300-000000000000}"/>
  </hyperlinks>
  <pageMargins left="0.7" right="0.7" top="0.75" bottom="0.75" header="0.3" footer="0.3"/>
  <pageSetup scale="52" fitToHeight="0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6">
    <pageSetUpPr fitToPage="1"/>
  </sheetPr>
  <dimension ref="A1:W128"/>
  <sheetViews>
    <sheetView workbookViewId="0"/>
  </sheetViews>
  <sheetFormatPr defaultRowHeight="12.5" x14ac:dyDescent="0.25"/>
  <cols>
    <col min="2" max="2" width="9.1796875" style="5" customWidth="1"/>
    <col min="3" max="3" width="9.1796875" style="5"/>
    <col min="5" max="7" width="9.1796875" customWidth="1"/>
    <col min="17" max="17" width="23.81640625" customWidth="1"/>
    <col min="18" max="18" width="10.453125" customWidth="1"/>
  </cols>
  <sheetData>
    <row r="1" spans="1:23" x14ac:dyDescent="0.25">
      <c r="B1"/>
      <c r="C1"/>
    </row>
    <row r="2" spans="1:23" ht="15.5" x14ac:dyDescent="0.35">
      <c r="A2" s="31" t="s">
        <v>644</v>
      </c>
      <c r="B2"/>
      <c r="C2"/>
      <c r="W2" s="21"/>
    </row>
    <row r="3" spans="1:23" x14ac:dyDescent="0.25">
      <c r="A3" s="16" t="s">
        <v>16</v>
      </c>
      <c r="B3"/>
      <c r="C3"/>
    </row>
    <row r="4" spans="1:23" x14ac:dyDescent="0.2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</row>
    <row r="5" spans="1:23" ht="13" x14ac:dyDescent="0.3">
      <c r="A5" s="243"/>
      <c r="B5" s="243"/>
      <c r="C5" s="243"/>
      <c r="D5" s="243"/>
      <c r="E5" s="243"/>
      <c r="F5" s="243"/>
      <c r="G5" s="243"/>
      <c r="H5" s="243"/>
      <c r="I5" s="243"/>
      <c r="J5" s="243"/>
      <c r="K5" s="243"/>
      <c r="Q5" s="142" t="s">
        <v>343</v>
      </c>
      <c r="R5" s="143"/>
    </row>
    <row r="6" spans="1:23" x14ac:dyDescent="0.25">
      <c r="A6" s="243"/>
      <c r="B6" s="243"/>
      <c r="C6" s="243"/>
      <c r="D6" s="243"/>
      <c r="E6" s="243"/>
      <c r="F6" s="243"/>
      <c r="G6" s="243"/>
      <c r="H6" s="243"/>
      <c r="I6" s="243"/>
      <c r="J6" s="243"/>
      <c r="K6" s="243"/>
      <c r="Q6" s="190" t="s">
        <v>391</v>
      </c>
      <c r="R6" s="191" t="s">
        <v>300</v>
      </c>
    </row>
    <row r="7" spans="1:23" x14ac:dyDescent="0.25">
      <c r="A7" s="243"/>
      <c r="B7" s="243"/>
      <c r="C7" s="243"/>
      <c r="D7" s="243"/>
      <c r="E7" s="243"/>
      <c r="F7" s="243"/>
      <c r="G7" s="243"/>
      <c r="H7" s="243"/>
      <c r="I7" s="243"/>
      <c r="J7" s="243"/>
      <c r="K7" s="243"/>
    </row>
    <row r="8" spans="1:23" x14ac:dyDescent="0.25">
      <c r="A8" s="243"/>
      <c r="B8" s="243"/>
      <c r="C8" s="243"/>
      <c r="D8" s="243"/>
      <c r="E8" s="243"/>
      <c r="F8" s="243"/>
      <c r="G8" s="243"/>
      <c r="H8" s="243"/>
      <c r="I8" s="243"/>
      <c r="J8" s="243"/>
      <c r="K8" s="243"/>
    </row>
    <row r="9" spans="1:23" x14ac:dyDescent="0.25">
      <c r="A9" s="243"/>
      <c r="B9" s="243"/>
      <c r="C9" s="243"/>
      <c r="D9" s="243"/>
      <c r="E9" s="243"/>
      <c r="F9" s="243"/>
      <c r="G9" s="243"/>
      <c r="H9" s="243"/>
      <c r="I9" s="243"/>
      <c r="J9" s="243"/>
      <c r="K9" s="243"/>
    </row>
    <row r="10" spans="1:23" x14ac:dyDescent="0.25">
      <c r="A10" s="243"/>
      <c r="B10" s="243"/>
      <c r="C10" s="243"/>
      <c r="D10" s="243"/>
      <c r="E10" s="243"/>
      <c r="F10" s="243"/>
      <c r="G10" s="243"/>
      <c r="H10" s="243"/>
      <c r="I10" s="243"/>
      <c r="J10" s="243"/>
      <c r="K10" s="243"/>
    </row>
    <row r="11" spans="1:23" x14ac:dyDescent="0.25">
      <c r="A11" s="243"/>
      <c r="B11" s="243"/>
      <c r="C11" s="243"/>
      <c r="D11" s="243"/>
      <c r="E11" s="243"/>
      <c r="F11" s="243"/>
      <c r="G11" s="243"/>
      <c r="H11" s="243"/>
      <c r="I11" s="243"/>
      <c r="J11" s="243"/>
      <c r="K11" s="243"/>
    </row>
    <row r="12" spans="1:23" x14ac:dyDescent="0.25">
      <c r="A12" s="243"/>
      <c r="B12" s="243"/>
      <c r="C12" s="243"/>
      <c r="D12" s="243"/>
      <c r="E12" s="243"/>
      <c r="F12" s="243"/>
      <c r="G12" s="243"/>
      <c r="H12" s="243"/>
      <c r="I12" s="243"/>
      <c r="J12" s="243"/>
      <c r="K12" s="243"/>
    </row>
    <row r="13" spans="1:23" x14ac:dyDescent="0.25">
      <c r="A13" s="243"/>
      <c r="B13" s="243"/>
      <c r="C13" s="243"/>
      <c r="D13" s="243"/>
      <c r="E13" s="243"/>
      <c r="F13" s="243"/>
      <c r="G13" s="243"/>
      <c r="H13" s="243"/>
      <c r="I13" s="243"/>
      <c r="J13" s="243"/>
      <c r="K13" s="243"/>
    </row>
    <row r="14" spans="1:23" x14ac:dyDescent="0.25">
      <c r="A14" s="243"/>
      <c r="B14" s="243"/>
      <c r="C14" s="243"/>
      <c r="D14" s="243"/>
      <c r="E14" s="243"/>
      <c r="F14" s="243"/>
      <c r="G14" s="243"/>
      <c r="H14" s="243"/>
      <c r="I14" s="243"/>
      <c r="J14" s="243"/>
      <c r="K14" s="243"/>
    </row>
    <row r="15" spans="1:23" x14ac:dyDescent="0.25">
      <c r="A15" s="243"/>
      <c r="B15" s="243"/>
      <c r="C15" s="243"/>
      <c r="D15" s="243"/>
      <c r="E15" s="243"/>
      <c r="F15" s="243"/>
      <c r="G15" s="243"/>
      <c r="H15" s="243"/>
      <c r="I15" s="243"/>
      <c r="J15" s="243"/>
      <c r="K15" s="243"/>
    </row>
    <row r="16" spans="1:23" x14ac:dyDescent="0.25">
      <c r="A16" s="243"/>
      <c r="B16" s="243"/>
      <c r="C16" s="243"/>
      <c r="D16" s="243"/>
      <c r="E16" s="243"/>
      <c r="F16" s="243"/>
      <c r="G16" s="243"/>
      <c r="H16" s="243"/>
      <c r="I16" s="243"/>
      <c r="J16" s="243"/>
      <c r="K16" s="243"/>
    </row>
    <row r="17" spans="1:12" x14ac:dyDescent="0.25">
      <c r="A17" s="243"/>
      <c r="B17" s="243"/>
      <c r="C17" s="243"/>
      <c r="D17" s="243"/>
      <c r="E17" s="243"/>
      <c r="F17" s="243"/>
      <c r="G17" s="243"/>
      <c r="H17" s="243"/>
      <c r="I17" s="243"/>
      <c r="J17" s="243"/>
      <c r="K17" s="243"/>
    </row>
    <row r="18" spans="1:12" x14ac:dyDescent="0.25">
      <c r="A18" s="243"/>
      <c r="B18" s="243"/>
      <c r="C18" s="243"/>
      <c r="D18" s="243"/>
      <c r="E18" s="243"/>
      <c r="F18" s="243"/>
      <c r="G18" s="243"/>
      <c r="H18" s="243"/>
      <c r="I18" s="243"/>
      <c r="J18" s="243"/>
      <c r="K18" s="243"/>
    </row>
    <row r="19" spans="1:12" x14ac:dyDescent="0.25">
      <c r="A19" s="243"/>
      <c r="B19" s="243"/>
      <c r="C19" s="243"/>
      <c r="D19" s="243"/>
      <c r="E19" s="243"/>
      <c r="F19" s="243"/>
      <c r="G19" s="243"/>
      <c r="H19" s="243"/>
      <c r="I19" s="243"/>
      <c r="J19" s="243"/>
      <c r="K19" s="243"/>
    </row>
    <row r="20" spans="1:12" x14ac:dyDescent="0.25">
      <c r="A20" s="243"/>
      <c r="B20" s="243"/>
      <c r="C20" s="243"/>
      <c r="D20" s="243"/>
      <c r="E20" s="243"/>
      <c r="F20" s="243"/>
      <c r="G20" s="243"/>
      <c r="H20" s="243"/>
      <c r="I20" s="243"/>
      <c r="J20" s="243"/>
      <c r="K20" s="243"/>
    </row>
    <row r="21" spans="1:12" x14ac:dyDescent="0.25">
      <c r="A21" s="243"/>
      <c r="B21" s="243"/>
      <c r="C21" s="243"/>
      <c r="D21" s="243"/>
      <c r="E21" s="243"/>
      <c r="F21" s="243"/>
      <c r="G21" s="243"/>
      <c r="H21" s="243"/>
      <c r="I21" s="243"/>
      <c r="J21" s="243"/>
      <c r="K21" s="243"/>
    </row>
    <row r="22" spans="1:12" x14ac:dyDescent="0.25">
      <c r="A22" s="243"/>
      <c r="B22" s="243"/>
      <c r="C22" s="243"/>
      <c r="D22" s="243"/>
      <c r="E22" s="243"/>
      <c r="F22" s="243"/>
      <c r="G22" s="243"/>
      <c r="H22" s="243"/>
      <c r="I22" s="243"/>
      <c r="J22" s="243"/>
      <c r="K22" s="243"/>
    </row>
    <row r="23" spans="1:12" x14ac:dyDescent="0.25">
      <c r="A23" s="243"/>
      <c r="B23" s="243"/>
      <c r="C23" s="243"/>
      <c r="D23" s="243"/>
      <c r="E23" s="243"/>
      <c r="F23" s="243"/>
      <c r="G23" s="243"/>
      <c r="H23" s="243"/>
      <c r="I23" s="243"/>
      <c r="J23" s="243"/>
      <c r="K23" s="243"/>
    </row>
    <row r="24" spans="1:12" x14ac:dyDescent="0.25">
      <c r="A24" s="243"/>
      <c r="B24" s="243"/>
      <c r="C24" s="243"/>
      <c r="D24" s="243"/>
      <c r="E24" s="243"/>
      <c r="F24" s="243"/>
      <c r="G24" s="243"/>
      <c r="H24" s="243"/>
      <c r="I24" s="243"/>
      <c r="J24" s="243"/>
      <c r="K24" s="243"/>
    </row>
    <row r="25" spans="1:12" x14ac:dyDescent="0.25">
      <c r="A25" s="26"/>
      <c r="B25" s="478" t="s">
        <v>274</v>
      </c>
      <c r="C25" s="478"/>
      <c r="D25" s="26"/>
      <c r="E25" s="23"/>
      <c r="F25" s="26"/>
      <c r="G25" s="23" t="s">
        <v>301</v>
      </c>
      <c r="H25" s="23"/>
      <c r="I25" s="2"/>
      <c r="J25" s="2"/>
      <c r="K25" s="2"/>
      <c r="L25" s="2"/>
    </row>
    <row r="26" spans="1:12" x14ac:dyDescent="0.25">
      <c r="A26" s="26"/>
      <c r="B26" s="478" t="s">
        <v>186</v>
      </c>
      <c r="C26" s="478"/>
      <c r="D26" s="26"/>
      <c r="E26" s="23"/>
      <c r="F26" s="26"/>
      <c r="G26" s="478" t="s">
        <v>186</v>
      </c>
      <c r="H26" s="478"/>
      <c r="I26" s="2"/>
      <c r="J26" s="2"/>
      <c r="K26" s="2"/>
      <c r="L26" s="2"/>
    </row>
    <row r="27" spans="1:12" x14ac:dyDescent="0.25">
      <c r="A27" s="24" t="s">
        <v>1</v>
      </c>
      <c r="B27" s="24" t="s">
        <v>431</v>
      </c>
      <c r="C27" s="24" t="s">
        <v>0</v>
      </c>
      <c r="D27" s="26"/>
      <c r="E27" s="23"/>
      <c r="F27" s="24" t="s">
        <v>12</v>
      </c>
      <c r="G27" s="24" t="s">
        <v>300</v>
      </c>
      <c r="H27" s="24" t="s">
        <v>10</v>
      </c>
      <c r="I27" s="2"/>
      <c r="J27" s="2"/>
      <c r="K27" s="2"/>
      <c r="L27" s="2"/>
    </row>
    <row r="28" spans="1:12" x14ac:dyDescent="0.25">
      <c r="A28" s="1">
        <v>42736</v>
      </c>
      <c r="B28" s="68">
        <v>12.21</v>
      </c>
      <c r="C28" s="68" t="e">
        <v>#N/A</v>
      </c>
      <c r="E28" s="5"/>
      <c r="F28">
        <v>2016</v>
      </c>
      <c r="G28" s="5">
        <v>12.548915124000001</v>
      </c>
      <c r="H28" s="19"/>
    </row>
    <row r="29" spans="1:12" x14ac:dyDescent="0.25">
      <c r="A29" s="1">
        <v>42767</v>
      </c>
      <c r="B29" s="68">
        <v>12.79</v>
      </c>
      <c r="C29" s="68" t="e">
        <v>#N/A</v>
      </c>
      <c r="E29" s="5"/>
      <c r="F29">
        <v>2017</v>
      </c>
      <c r="G29" s="5">
        <v>12.887100192</v>
      </c>
      <c r="H29" s="22">
        <f>G29/G28-1</f>
        <v>2.6949346988028866E-2</v>
      </c>
    </row>
    <row r="30" spans="1:12" x14ac:dyDescent="0.25">
      <c r="A30" s="1">
        <v>42795</v>
      </c>
      <c r="B30" s="68">
        <v>12.89</v>
      </c>
      <c r="C30" s="68" t="e">
        <v>#N/A</v>
      </c>
      <c r="E30" s="5"/>
      <c r="F30">
        <v>2018</v>
      </c>
      <c r="G30" s="5">
        <v>12.86927803</v>
      </c>
      <c r="H30" s="22">
        <f t="shared" ref="H30:H36" si="0">G30/G29-1</f>
        <v>-1.382945871024055E-3</v>
      </c>
    </row>
    <row r="31" spans="1:12" x14ac:dyDescent="0.25">
      <c r="A31" s="1">
        <v>42826</v>
      </c>
      <c r="B31" s="68">
        <v>12.72</v>
      </c>
      <c r="C31" s="68" t="e">
        <v>#N/A</v>
      </c>
      <c r="E31" s="5"/>
      <c r="F31">
        <v>2019</v>
      </c>
      <c r="G31" s="5">
        <v>13.014351142000001</v>
      </c>
      <c r="H31" s="22">
        <f t="shared" si="0"/>
        <v>1.1272824447635443E-2</v>
      </c>
    </row>
    <row r="32" spans="1:12" x14ac:dyDescent="0.25">
      <c r="A32" s="1">
        <v>42856</v>
      </c>
      <c r="B32" s="68">
        <v>13.07</v>
      </c>
      <c r="C32" s="68" t="e">
        <v>#N/A</v>
      </c>
      <c r="E32" s="5"/>
      <c r="F32">
        <v>2020</v>
      </c>
      <c r="G32" s="5">
        <v>13.155760722</v>
      </c>
      <c r="H32" s="22">
        <f t="shared" si="0"/>
        <v>1.0865665022948612E-2</v>
      </c>
    </row>
    <row r="33" spans="1:8" x14ac:dyDescent="0.25">
      <c r="A33" s="1">
        <v>42887</v>
      </c>
      <c r="B33" s="68">
        <v>13.2</v>
      </c>
      <c r="C33" s="68" t="e">
        <v>#N/A</v>
      </c>
      <c r="E33" s="5"/>
      <c r="F33">
        <v>2021</v>
      </c>
      <c r="G33" s="5">
        <v>13.657926442000001</v>
      </c>
      <c r="H33" s="22">
        <f t="shared" si="0"/>
        <v>3.8170785453724765E-2</v>
      </c>
    </row>
    <row r="34" spans="1:8" x14ac:dyDescent="0.25">
      <c r="A34" s="1">
        <v>42917</v>
      </c>
      <c r="B34" s="68">
        <v>13.08</v>
      </c>
      <c r="C34" s="68" t="e">
        <v>#N/A</v>
      </c>
      <c r="E34" s="5"/>
      <c r="F34">
        <v>2022</v>
      </c>
      <c r="G34" s="5">
        <v>15.12379239</v>
      </c>
      <c r="H34" s="22">
        <f t="shared" si="0"/>
        <v>0.10732712276823086</v>
      </c>
    </row>
    <row r="35" spans="1:8" x14ac:dyDescent="0.25">
      <c r="A35" s="1">
        <v>42948</v>
      </c>
      <c r="B35" s="68">
        <v>13.15</v>
      </c>
      <c r="C35" s="68" t="e">
        <v>#N/A</v>
      </c>
      <c r="E35" s="5"/>
      <c r="F35">
        <v>2023</v>
      </c>
      <c r="G35" s="5">
        <v>15.72746313</v>
      </c>
      <c r="H35" s="22">
        <f t="shared" si="0"/>
        <v>3.9915301958201477E-2</v>
      </c>
    </row>
    <row r="36" spans="1:8" x14ac:dyDescent="0.25">
      <c r="A36" s="1">
        <v>42979</v>
      </c>
      <c r="B36" s="68">
        <v>13.28</v>
      </c>
      <c r="C36" s="68" t="e">
        <v>#N/A</v>
      </c>
      <c r="E36" s="5"/>
      <c r="F36">
        <v>2024</v>
      </c>
      <c r="G36" s="5">
        <v>15.621909665</v>
      </c>
      <c r="H36" s="22">
        <f t="shared" si="0"/>
        <v>-6.7114107423120739E-3</v>
      </c>
    </row>
    <row r="37" spans="1:8" x14ac:dyDescent="0.25">
      <c r="A37" s="1">
        <v>43009</v>
      </c>
      <c r="B37" s="68">
        <v>12.8</v>
      </c>
      <c r="C37" s="68" t="e">
        <v>#N/A</v>
      </c>
      <c r="E37" s="5"/>
      <c r="G37" s="5"/>
      <c r="H37" s="22"/>
    </row>
    <row r="38" spans="1:8" x14ac:dyDescent="0.25">
      <c r="A38" s="1">
        <v>43040</v>
      </c>
      <c r="B38" s="68">
        <v>12.94</v>
      </c>
      <c r="C38" s="68" t="e">
        <v>#N/A</v>
      </c>
      <c r="E38" s="5"/>
      <c r="G38" s="5"/>
      <c r="H38" s="22"/>
    </row>
    <row r="39" spans="1:8" x14ac:dyDescent="0.25">
      <c r="A39" s="1">
        <v>43070</v>
      </c>
      <c r="B39" s="68">
        <v>12.45</v>
      </c>
      <c r="C39" s="68" t="e">
        <v>#N/A</v>
      </c>
      <c r="E39" s="5"/>
      <c r="G39" s="5"/>
      <c r="H39" s="22"/>
    </row>
    <row r="40" spans="1:8" x14ac:dyDescent="0.25">
      <c r="A40" s="1">
        <v>43101</v>
      </c>
      <c r="B40" s="68">
        <v>12.22</v>
      </c>
      <c r="C40" s="68" t="e">
        <v>#N/A</v>
      </c>
      <c r="E40" s="5"/>
      <c r="G40" s="5"/>
      <c r="H40" s="22"/>
    </row>
    <row r="41" spans="1:8" x14ac:dyDescent="0.25">
      <c r="A41" s="1">
        <v>43132</v>
      </c>
      <c r="B41" s="68">
        <v>12.63</v>
      </c>
      <c r="C41" s="68" t="e">
        <v>#N/A</v>
      </c>
      <c r="E41" s="5"/>
      <c r="G41" s="5"/>
      <c r="H41" s="22"/>
    </row>
    <row r="42" spans="1:8" x14ac:dyDescent="0.25">
      <c r="A42" s="1">
        <v>43160</v>
      </c>
      <c r="B42" s="68">
        <v>12.97</v>
      </c>
      <c r="C42" s="68" t="e">
        <v>#N/A</v>
      </c>
      <c r="E42" s="5"/>
    </row>
    <row r="43" spans="1:8" x14ac:dyDescent="0.25">
      <c r="A43" s="1">
        <v>43191</v>
      </c>
      <c r="B43" s="68">
        <v>12.88</v>
      </c>
      <c r="C43" s="68" t="e">
        <v>#N/A</v>
      </c>
      <c r="E43" s="5"/>
    </row>
    <row r="44" spans="1:8" x14ac:dyDescent="0.25">
      <c r="A44" s="1">
        <v>43221</v>
      </c>
      <c r="B44" s="68">
        <v>13.12</v>
      </c>
      <c r="C44" s="68" t="e">
        <v>#N/A</v>
      </c>
      <c r="E44" s="5"/>
    </row>
    <row r="45" spans="1:8" x14ac:dyDescent="0.25">
      <c r="A45" s="1">
        <v>43252</v>
      </c>
      <c r="B45" s="68">
        <v>13.03</v>
      </c>
      <c r="C45" s="68" t="e">
        <v>#N/A</v>
      </c>
      <c r="E45" s="5"/>
    </row>
    <row r="46" spans="1:8" x14ac:dyDescent="0.25">
      <c r="A46" s="1">
        <v>43282</v>
      </c>
      <c r="B46" s="68">
        <v>13.13</v>
      </c>
      <c r="C46" s="68" t="e">
        <v>#N/A</v>
      </c>
      <c r="E46" s="5"/>
    </row>
    <row r="47" spans="1:8" x14ac:dyDescent="0.25">
      <c r="A47" s="1">
        <v>43313</v>
      </c>
      <c r="B47" s="68">
        <v>13.26</v>
      </c>
      <c r="C47" s="68" t="e">
        <v>#N/A</v>
      </c>
      <c r="E47" s="5"/>
    </row>
    <row r="48" spans="1:8" x14ac:dyDescent="0.25">
      <c r="A48" s="1">
        <v>43344</v>
      </c>
      <c r="B48" s="68">
        <v>13.01</v>
      </c>
      <c r="C48" s="68" t="e">
        <v>#N/A</v>
      </c>
      <c r="E48" s="5"/>
    </row>
    <row r="49" spans="1:5" x14ac:dyDescent="0.25">
      <c r="A49" s="1">
        <v>43374</v>
      </c>
      <c r="B49" s="68">
        <v>12.85</v>
      </c>
      <c r="C49" s="68" t="e">
        <v>#N/A</v>
      </c>
      <c r="E49" s="5"/>
    </row>
    <row r="50" spans="1:5" x14ac:dyDescent="0.25">
      <c r="A50" s="1">
        <v>43405</v>
      </c>
      <c r="B50" s="68">
        <v>12.9</v>
      </c>
      <c r="C50" s="68" t="e">
        <v>#N/A</v>
      </c>
      <c r="E50" s="5"/>
    </row>
    <row r="51" spans="1:5" x14ac:dyDescent="0.25">
      <c r="A51" s="1">
        <v>43435</v>
      </c>
      <c r="B51" s="68">
        <v>12.43</v>
      </c>
      <c r="C51" s="68" t="e">
        <v>#N/A</v>
      </c>
      <c r="E51" s="5"/>
    </row>
    <row r="52" spans="1:5" x14ac:dyDescent="0.25">
      <c r="A52" s="1">
        <v>43466</v>
      </c>
      <c r="B52" s="68">
        <v>12.47</v>
      </c>
      <c r="C52" s="68" t="e">
        <v>#N/A</v>
      </c>
      <c r="E52" s="5"/>
    </row>
    <row r="53" spans="1:5" x14ac:dyDescent="0.25">
      <c r="A53" s="1">
        <v>43497</v>
      </c>
      <c r="B53" s="68">
        <v>12.72</v>
      </c>
      <c r="C53" s="68" t="e">
        <v>#N/A</v>
      </c>
      <c r="E53" s="5"/>
    </row>
    <row r="54" spans="1:5" x14ac:dyDescent="0.25">
      <c r="A54" s="1">
        <v>43525</v>
      </c>
      <c r="B54" s="68">
        <v>12.84</v>
      </c>
      <c r="C54" s="68" t="e">
        <v>#N/A</v>
      </c>
      <c r="E54" s="5"/>
    </row>
    <row r="55" spans="1:5" x14ac:dyDescent="0.25">
      <c r="A55" s="1">
        <v>43556</v>
      </c>
      <c r="B55" s="68">
        <v>13.25</v>
      </c>
      <c r="C55" s="68" t="e">
        <v>#N/A</v>
      </c>
      <c r="E55" s="5"/>
    </row>
    <row r="56" spans="1:5" x14ac:dyDescent="0.25">
      <c r="A56" s="1">
        <v>43586</v>
      </c>
      <c r="B56" s="68">
        <v>13.31</v>
      </c>
      <c r="C56" s="68" t="e">
        <v>#N/A</v>
      </c>
      <c r="E56" s="5"/>
    </row>
    <row r="57" spans="1:5" x14ac:dyDescent="0.25">
      <c r="A57" s="1">
        <v>43617</v>
      </c>
      <c r="B57" s="68">
        <v>13.32</v>
      </c>
      <c r="C57" s="68" t="e">
        <v>#N/A</v>
      </c>
      <c r="E57" s="5"/>
    </row>
    <row r="58" spans="1:5" x14ac:dyDescent="0.25">
      <c r="A58" s="1">
        <v>43647</v>
      </c>
      <c r="B58" s="68">
        <v>13.26</v>
      </c>
      <c r="C58" s="68" t="e">
        <v>#N/A</v>
      </c>
      <c r="E58" s="5"/>
    </row>
    <row r="59" spans="1:5" x14ac:dyDescent="0.25">
      <c r="A59" s="1">
        <v>43678</v>
      </c>
      <c r="B59" s="68">
        <v>13.3</v>
      </c>
      <c r="C59" s="68" t="e">
        <v>#N/A</v>
      </c>
      <c r="E59" s="5"/>
    </row>
    <row r="60" spans="1:5" x14ac:dyDescent="0.25">
      <c r="A60" s="1">
        <v>43709</v>
      </c>
      <c r="B60" s="68">
        <v>13.16</v>
      </c>
      <c r="C60" s="68" t="e">
        <v>#N/A</v>
      </c>
      <c r="E60" s="5"/>
    </row>
    <row r="61" spans="1:5" x14ac:dyDescent="0.25">
      <c r="A61" s="1">
        <v>43739</v>
      </c>
      <c r="B61" s="68">
        <v>12.81</v>
      </c>
      <c r="C61" s="68" t="e">
        <v>#N/A</v>
      </c>
      <c r="E61" s="5"/>
    </row>
    <row r="62" spans="1:5" x14ac:dyDescent="0.25">
      <c r="A62" s="1">
        <v>43770</v>
      </c>
      <c r="B62" s="68">
        <v>13.03</v>
      </c>
      <c r="C62" s="68" t="e">
        <v>#N/A</v>
      </c>
      <c r="E62" s="5"/>
    </row>
    <row r="63" spans="1:5" x14ac:dyDescent="0.25">
      <c r="A63" s="1">
        <v>43800</v>
      </c>
      <c r="B63" s="68">
        <v>12.68</v>
      </c>
      <c r="C63" s="68" t="e">
        <v>#N/A</v>
      </c>
      <c r="E63" s="5"/>
    </row>
    <row r="64" spans="1:5" x14ac:dyDescent="0.25">
      <c r="A64" s="1">
        <v>43831</v>
      </c>
      <c r="B64" s="68">
        <v>12.76</v>
      </c>
      <c r="C64" s="68" t="e">
        <v>#N/A</v>
      </c>
      <c r="E64" s="5"/>
    </row>
    <row r="65" spans="1:5" x14ac:dyDescent="0.25">
      <c r="A65" s="1">
        <v>43862</v>
      </c>
      <c r="B65" s="68">
        <v>12.82</v>
      </c>
      <c r="C65" s="68" t="e">
        <v>#N/A</v>
      </c>
      <c r="E65" s="5"/>
    </row>
    <row r="66" spans="1:5" x14ac:dyDescent="0.25">
      <c r="A66" s="1">
        <v>43891</v>
      </c>
      <c r="B66" s="68">
        <v>13.04</v>
      </c>
      <c r="C66" s="68" t="e">
        <v>#N/A</v>
      </c>
      <c r="E66" s="5"/>
    </row>
    <row r="67" spans="1:5" x14ac:dyDescent="0.25">
      <c r="A67" s="1">
        <v>43922</v>
      </c>
      <c r="B67" s="68">
        <v>13.24</v>
      </c>
      <c r="C67" s="68" t="e">
        <v>#N/A</v>
      </c>
      <c r="E67" s="5"/>
    </row>
    <row r="68" spans="1:5" x14ac:dyDescent="0.25">
      <c r="A68" s="1">
        <v>43952</v>
      </c>
      <c r="B68" s="68">
        <v>13.1</v>
      </c>
      <c r="C68" s="68" t="e">
        <v>#N/A</v>
      </c>
      <c r="E68" s="5"/>
    </row>
    <row r="69" spans="1:5" x14ac:dyDescent="0.25">
      <c r="A69" s="1">
        <v>43983</v>
      </c>
      <c r="B69" s="68">
        <v>13.22</v>
      </c>
      <c r="C69" s="68" t="e">
        <v>#N/A</v>
      </c>
      <c r="E69" s="5"/>
    </row>
    <row r="70" spans="1:5" x14ac:dyDescent="0.25">
      <c r="A70" s="1">
        <v>44013</v>
      </c>
      <c r="B70" s="68">
        <v>13.21</v>
      </c>
      <c r="C70" s="68" t="e">
        <v>#N/A</v>
      </c>
      <c r="E70" s="5"/>
    </row>
    <row r="71" spans="1:5" x14ac:dyDescent="0.25">
      <c r="A71" s="1">
        <v>44044</v>
      </c>
      <c r="B71" s="68">
        <v>13.26</v>
      </c>
      <c r="C71" s="68" t="e">
        <v>#N/A</v>
      </c>
      <c r="E71" s="5"/>
    </row>
    <row r="72" spans="1:5" x14ac:dyDescent="0.25">
      <c r="A72" s="1">
        <v>44075</v>
      </c>
      <c r="B72" s="68">
        <v>13.49</v>
      </c>
      <c r="C72" s="68" t="e">
        <v>#N/A</v>
      </c>
      <c r="E72" s="5"/>
    </row>
    <row r="73" spans="1:5" x14ac:dyDescent="0.25">
      <c r="A73" s="1">
        <v>44105</v>
      </c>
      <c r="B73" s="68">
        <v>13.66</v>
      </c>
      <c r="C73" s="68" t="e">
        <v>#N/A</v>
      </c>
      <c r="E73" s="5"/>
    </row>
    <row r="74" spans="1:5" x14ac:dyDescent="0.25">
      <c r="A74" s="1">
        <v>44136</v>
      </c>
      <c r="B74" s="68">
        <v>13.31</v>
      </c>
      <c r="C74" s="68" t="e">
        <v>#N/A</v>
      </c>
      <c r="E74" s="5"/>
    </row>
    <row r="75" spans="1:5" x14ac:dyDescent="0.25">
      <c r="A75" s="1">
        <v>44166</v>
      </c>
      <c r="B75" s="68">
        <v>12.78</v>
      </c>
      <c r="C75" s="68" t="e">
        <v>#N/A</v>
      </c>
      <c r="E75" s="5"/>
    </row>
    <row r="76" spans="1:5" x14ac:dyDescent="0.25">
      <c r="A76" s="1">
        <v>44197</v>
      </c>
      <c r="B76" s="68">
        <v>12.62</v>
      </c>
      <c r="C76" s="68" t="e">
        <v>#N/A</v>
      </c>
      <c r="E76" s="5"/>
    </row>
    <row r="77" spans="1:5" x14ac:dyDescent="0.25">
      <c r="A77" s="1">
        <v>44228</v>
      </c>
      <c r="B77" s="68">
        <v>13.01</v>
      </c>
      <c r="C77" s="68" t="e">
        <v>#N/A</v>
      </c>
      <c r="E77" s="5"/>
    </row>
    <row r="78" spans="1:5" x14ac:dyDescent="0.25">
      <c r="A78" s="1">
        <v>44256</v>
      </c>
      <c r="B78" s="68">
        <v>13.24</v>
      </c>
      <c r="C78" s="68" t="e">
        <v>#N/A</v>
      </c>
      <c r="E78" s="5"/>
    </row>
    <row r="79" spans="1:5" x14ac:dyDescent="0.25">
      <c r="A79" s="1">
        <v>44287</v>
      </c>
      <c r="B79" s="68">
        <v>13.73</v>
      </c>
      <c r="C79" s="68" t="e">
        <v>#N/A</v>
      </c>
      <c r="E79" s="5"/>
    </row>
    <row r="80" spans="1:5" x14ac:dyDescent="0.25">
      <c r="A80" s="1">
        <v>44317</v>
      </c>
      <c r="B80" s="68">
        <v>13.86</v>
      </c>
      <c r="C80" s="68" t="e">
        <v>#N/A</v>
      </c>
      <c r="E80" s="5"/>
    </row>
    <row r="81" spans="1:5" x14ac:dyDescent="0.25">
      <c r="A81" s="1">
        <v>44348</v>
      </c>
      <c r="B81" s="68">
        <v>13.83</v>
      </c>
      <c r="C81" s="68" t="e">
        <v>#N/A</v>
      </c>
      <c r="E81" s="5"/>
    </row>
    <row r="82" spans="1:5" x14ac:dyDescent="0.25">
      <c r="A82" s="1">
        <v>44378</v>
      </c>
      <c r="B82" s="68">
        <v>13.83</v>
      </c>
      <c r="C82" s="68" t="e">
        <v>#N/A</v>
      </c>
      <c r="E82" s="5"/>
    </row>
    <row r="83" spans="1:5" x14ac:dyDescent="0.25">
      <c r="A83" s="1">
        <v>44409</v>
      </c>
      <c r="B83" s="68">
        <v>13.92</v>
      </c>
      <c r="C83" s="68" t="e">
        <v>#N/A</v>
      </c>
      <c r="E83" s="5"/>
    </row>
    <row r="84" spans="1:5" x14ac:dyDescent="0.25">
      <c r="A84" s="1">
        <v>44440</v>
      </c>
      <c r="B84" s="68">
        <v>14.14</v>
      </c>
      <c r="C84" s="68" t="e">
        <v>#N/A</v>
      </c>
      <c r="E84" s="5"/>
    </row>
    <row r="85" spans="1:5" x14ac:dyDescent="0.25">
      <c r="A85" s="1">
        <v>44470</v>
      </c>
      <c r="B85" s="68">
        <v>14.06</v>
      </c>
      <c r="C85" s="68" t="e">
        <v>#N/A</v>
      </c>
      <c r="E85" s="5"/>
    </row>
    <row r="86" spans="1:5" x14ac:dyDescent="0.25">
      <c r="A86" s="1">
        <v>44501</v>
      </c>
      <c r="B86" s="68">
        <v>14.07</v>
      </c>
      <c r="C86" s="68" t="e">
        <v>#N/A</v>
      </c>
      <c r="E86" s="5"/>
    </row>
    <row r="87" spans="1:5" x14ac:dyDescent="0.25">
      <c r="A87" s="1">
        <v>44531</v>
      </c>
      <c r="B87" s="68">
        <v>13.72</v>
      </c>
      <c r="C87" s="68" t="e">
        <v>#N/A</v>
      </c>
      <c r="E87" s="5"/>
    </row>
    <row r="88" spans="1:5" x14ac:dyDescent="0.25">
      <c r="A88" s="1">
        <v>44562</v>
      </c>
      <c r="B88" s="68">
        <v>13.72</v>
      </c>
      <c r="C88" s="68" t="e">
        <v>#N/A</v>
      </c>
      <c r="E88" s="5"/>
    </row>
    <row r="89" spans="1:5" x14ac:dyDescent="0.25">
      <c r="A89" s="1">
        <v>44593</v>
      </c>
      <c r="B89" s="68">
        <v>13.83</v>
      </c>
      <c r="C89" s="68" t="e">
        <v>#N/A</v>
      </c>
      <c r="E89" s="5"/>
    </row>
    <row r="90" spans="1:5" x14ac:dyDescent="0.25">
      <c r="A90" s="1">
        <v>44621</v>
      </c>
      <c r="B90" s="68">
        <v>14.48</v>
      </c>
      <c r="C90" s="68" t="e">
        <v>#N/A</v>
      </c>
      <c r="E90" s="5"/>
    </row>
    <row r="91" spans="1:5" x14ac:dyDescent="0.25">
      <c r="A91" s="1">
        <v>44652</v>
      </c>
      <c r="B91" s="68">
        <v>14.71</v>
      </c>
      <c r="C91" s="68" t="e">
        <v>#N/A</v>
      </c>
      <c r="E91" s="5"/>
    </row>
    <row r="92" spans="1:5" x14ac:dyDescent="0.25">
      <c r="A92" s="1">
        <v>44682</v>
      </c>
      <c r="B92" s="68">
        <v>14.97</v>
      </c>
      <c r="C92" s="68" t="e">
        <v>#N/A</v>
      </c>
      <c r="E92" s="5"/>
    </row>
    <row r="93" spans="1:5" x14ac:dyDescent="0.25">
      <c r="A93" s="1">
        <v>44713</v>
      </c>
      <c r="B93" s="68">
        <v>15.4</v>
      </c>
      <c r="C93" s="68" t="e">
        <v>#N/A</v>
      </c>
      <c r="E93" s="5"/>
    </row>
    <row r="94" spans="1:5" x14ac:dyDescent="0.25">
      <c r="A94" s="1">
        <v>44743</v>
      </c>
      <c r="B94" s="68">
        <v>15.41</v>
      </c>
      <c r="C94" s="68" t="e">
        <v>#N/A</v>
      </c>
      <c r="E94" s="5"/>
    </row>
    <row r="95" spans="1:5" x14ac:dyDescent="0.25">
      <c r="A95" s="1">
        <v>44774</v>
      </c>
      <c r="B95" s="68">
        <v>15.93</v>
      </c>
      <c r="C95" s="68" t="e">
        <v>#N/A</v>
      </c>
      <c r="E95" s="5"/>
    </row>
    <row r="96" spans="1:5" x14ac:dyDescent="0.25">
      <c r="A96" s="1">
        <v>44805</v>
      </c>
      <c r="B96" s="68">
        <v>16.309999999999999</v>
      </c>
      <c r="C96" s="68" t="e">
        <v>#N/A</v>
      </c>
      <c r="E96" s="5"/>
    </row>
    <row r="97" spans="1:5" x14ac:dyDescent="0.25">
      <c r="A97" s="1">
        <v>44835</v>
      </c>
      <c r="B97" s="68">
        <v>16.010000000000002</v>
      </c>
      <c r="C97" s="68" t="e">
        <v>#N/A</v>
      </c>
      <c r="E97" s="5"/>
    </row>
    <row r="98" spans="1:5" x14ac:dyDescent="0.25">
      <c r="A98" s="1">
        <v>44866</v>
      </c>
      <c r="B98" s="68">
        <v>15.64</v>
      </c>
      <c r="C98" s="68" t="e">
        <v>#N/A</v>
      </c>
      <c r="E98" s="5"/>
    </row>
    <row r="99" spans="1:5" x14ac:dyDescent="0.25">
      <c r="A99" s="1">
        <v>44896</v>
      </c>
      <c r="B99" s="68">
        <v>14.96</v>
      </c>
      <c r="C99" s="68" t="e">
        <v>#N/A</v>
      </c>
      <c r="E99" s="5"/>
    </row>
    <row r="100" spans="1:5" x14ac:dyDescent="0.25">
      <c r="A100" s="1">
        <v>44927</v>
      </c>
      <c r="B100" s="68">
        <v>15.47</v>
      </c>
      <c r="C100" s="68" t="e">
        <v>#N/A</v>
      </c>
      <c r="E100" s="5"/>
    </row>
    <row r="101" spans="1:5" x14ac:dyDescent="0.25">
      <c r="A101" s="1">
        <v>44958</v>
      </c>
      <c r="B101" s="68">
        <v>15.96</v>
      </c>
      <c r="C101" s="68" t="e">
        <v>#N/A</v>
      </c>
      <c r="E101" s="5"/>
    </row>
    <row r="102" spans="1:5" x14ac:dyDescent="0.25">
      <c r="A102" s="1">
        <v>44986</v>
      </c>
      <c r="B102" s="68">
        <v>15.85</v>
      </c>
      <c r="C102" s="68" t="e">
        <v>#N/A</v>
      </c>
      <c r="E102" s="5"/>
    </row>
    <row r="103" spans="1:5" x14ac:dyDescent="0.25">
      <c r="A103" s="1">
        <v>45017</v>
      </c>
      <c r="B103" s="68">
        <v>16.11</v>
      </c>
      <c r="C103" s="68" t="e">
        <v>#N/A</v>
      </c>
      <c r="E103" s="5"/>
    </row>
    <row r="104" spans="1:5" x14ac:dyDescent="0.25">
      <c r="A104" s="1">
        <v>45047</v>
      </c>
      <c r="B104" s="68">
        <v>16.14</v>
      </c>
      <c r="C104" s="68" t="e">
        <v>#N/A</v>
      </c>
      <c r="E104" s="5"/>
    </row>
    <row r="105" spans="1:5" x14ac:dyDescent="0.25">
      <c r="A105" s="1">
        <v>45078</v>
      </c>
      <c r="B105" s="68">
        <v>16.11</v>
      </c>
      <c r="C105" s="68" t="e">
        <v>#N/A</v>
      </c>
      <c r="E105" s="5"/>
    </row>
    <row r="106" spans="1:5" x14ac:dyDescent="0.25">
      <c r="A106" s="1">
        <v>45108</v>
      </c>
      <c r="B106" s="68">
        <v>15.70086</v>
      </c>
      <c r="C106" s="68" t="e">
        <v>#N/A</v>
      </c>
      <c r="E106" s="5"/>
    </row>
    <row r="107" spans="1:5" x14ac:dyDescent="0.25">
      <c r="A107" s="1">
        <v>45139</v>
      </c>
      <c r="B107" s="68">
        <v>15.84013</v>
      </c>
      <c r="C107" s="68">
        <v>15.84013</v>
      </c>
      <c r="E107" s="5"/>
    </row>
    <row r="108" spans="1:5" x14ac:dyDescent="0.25">
      <c r="A108" s="1">
        <v>45170</v>
      </c>
      <c r="B108" s="68" t="e">
        <v>#N/A</v>
      </c>
      <c r="C108" s="68">
        <v>15.99757</v>
      </c>
      <c r="E108" s="5"/>
    </row>
    <row r="109" spans="1:5" x14ac:dyDescent="0.25">
      <c r="A109" s="1">
        <v>45200</v>
      </c>
      <c r="B109" s="68" t="e">
        <v>#N/A</v>
      </c>
      <c r="C109" s="68">
        <v>15.68765</v>
      </c>
      <c r="E109" s="5"/>
    </row>
    <row r="110" spans="1:5" x14ac:dyDescent="0.25">
      <c r="A110" s="1">
        <v>45231</v>
      </c>
      <c r="B110" s="68" t="e">
        <v>#N/A</v>
      </c>
      <c r="C110" s="68">
        <v>15.376239999999999</v>
      </c>
      <c r="E110" s="5"/>
    </row>
    <row r="111" spans="1:5" x14ac:dyDescent="0.25">
      <c r="A111" s="1">
        <v>45261</v>
      </c>
      <c r="B111" s="68" t="e">
        <v>#N/A</v>
      </c>
      <c r="C111" s="68">
        <v>14.6599</v>
      </c>
      <c r="E111" s="5"/>
    </row>
    <row r="112" spans="1:5" x14ac:dyDescent="0.25">
      <c r="A112" s="1">
        <v>45292</v>
      </c>
      <c r="B112" s="68" t="e">
        <v>#N/A</v>
      </c>
      <c r="C112" s="68">
        <v>15.01337</v>
      </c>
      <c r="E112" s="5"/>
    </row>
    <row r="113" spans="1:5" x14ac:dyDescent="0.25">
      <c r="A113" s="1">
        <v>45323</v>
      </c>
      <c r="B113" s="68" t="e">
        <v>#N/A</v>
      </c>
      <c r="C113" s="68">
        <v>15.47091</v>
      </c>
      <c r="E113" s="5"/>
    </row>
    <row r="114" spans="1:5" x14ac:dyDescent="0.25">
      <c r="A114" s="1">
        <v>45352</v>
      </c>
      <c r="B114" s="68" t="e">
        <v>#N/A</v>
      </c>
      <c r="C114" s="68">
        <v>15.519159999999999</v>
      </c>
      <c r="E114" s="5"/>
    </row>
    <row r="115" spans="1:5" x14ac:dyDescent="0.25">
      <c r="A115" s="1">
        <v>45383</v>
      </c>
      <c r="B115" s="68" t="e">
        <v>#N/A</v>
      </c>
      <c r="C115" s="68">
        <v>15.95176</v>
      </c>
      <c r="E115" s="5"/>
    </row>
    <row r="116" spans="1:5" x14ac:dyDescent="0.25">
      <c r="A116" s="1">
        <v>45413</v>
      </c>
      <c r="B116" s="68" t="e">
        <v>#N/A</v>
      </c>
      <c r="C116" s="68">
        <v>15.93003</v>
      </c>
      <c r="E116" s="5"/>
    </row>
    <row r="117" spans="1:5" x14ac:dyDescent="0.25">
      <c r="A117" s="1">
        <v>45444</v>
      </c>
      <c r="B117" s="68" t="e">
        <v>#N/A</v>
      </c>
      <c r="C117" s="68">
        <v>15.935230000000001</v>
      </c>
      <c r="E117" s="5"/>
    </row>
    <row r="118" spans="1:5" x14ac:dyDescent="0.25">
      <c r="A118" s="1">
        <v>45474</v>
      </c>
      <c r="B118" s="68" t="e">
        <v>#N/A</v>
      </c>
      <c r="C118" s="68">
        <v>15.636240000000001</v>
      </c>
      <c r="E118" s="5"/>
    </row>
    <row r="119" spans="1:5" x14ac:dyDescent="0.25">
      <c r="A119" s="1">
        <v>45505</v>
      </c>
      <c r="B119" s="68" t="e">
        <v>#N/A</v>
      </c>
      <c r="C119" s="68">
        <v>15.891030000000001</v>
      </c>
      <c r="E119" s="5"/>
    </row>
    <row r="120" spans="1:5" x14ac:dyDescent="0.25">
      <c r="A120" s="1">
        <v>45536</v>
      </c>
      <c r="B120" s="68" t="e">
        <v>#N/A</v>
      </c>
      <c r="C120" s="68">
        <v>16.163430000000002</v>
      </c>
      <c r="E120" s="5"/>
    </row>
    <row r="121" spans="1:5" x14ac:dyDescent="0.25">
      <c r="A121" s="1">
        <v>45566</v>
      </c>
      <c r="B121" s="68" t="e">
        <v>#N/A</v>
      </c>
      <c r="C121" s="68">
        <v>15.7303</v>
      </c>
      <c r="E121" s="5"/>
    </row>
    <row r="122" spans="1:5" x14ac:dyDescent="0.25">
      <c r="A122" s="1">
        <v>45597</v>
      </c>
      <c r="B122" s="68" t="e">
        <v>#N/A</v>
      </c>
      <c r="C122" s="68">
        <v>15.48892</v>
      </c>
      <c r="E122" s="5"/>
    </row>
    <row r="123" spans="1:5" x14ac:dyDescent="0.25">
      <c r="A123" s="48">
        <v>45627</v>
      </c>
      <c r="B123" s="68" t="e">
        <v>#N/A</v>
      </c>
      <c r="C123" s="68">
        <v>14.7927</v>
      </c>
      <c r="E123" s="5"/>
    </row>
    <row r="124" spans="1:5" x14ac:dyDescent="0.25">
      <c r="A124" s="278" t="s">
        <v>674</v>
      </c>
      <c r="E124" s="5"/>
    </row>
    <row r="126" spans="1:5" x14ac:dyDescent="0.25">
      <c r="A126" s="4"/>
      <c r="B126" s="21" t="s">
        <v>342</v>
      </c>
    </row>
    <row r="127" spans="1:5" x14ac:dyDescent="0.25">
      <c r="A127">
        <v>6.5</v>
      </c>
      <c r="B127">
        <v>0</v>
      </c>
    </row>
    <row r="128" spans="1:5" x14ac:dyDescent="0.25">
      <c r="A128">
        <v>6.5</v>
      </c>
      <c r="B128">
        <v>4</v>
      </c>
    </row>
  </sheetData>
  <mergeCells count="3">
    <mergeCell ref="B25:C25"/>
    <mergeCell ref="B26:C26"/>
    <mergeCell ref="G26:H26"/>
  </mergeCells>
  <conditionalFormatting sqref="B28:C123">
    <cfRule type="expression" dxfId="3" priority="2" stopIfTrue="1">
      <formula>ISNA(B28)</formula>
    </cfRule>
  </conditionalFormatting>
  <hyperlinks>
    <hyperlink ref="A3" location="Contents!A1" display="Return to Contents" xr:uid="{00000000-0004-0000-1E00-000000000000}"/>
  </hyperlinks>
  <pageMargins left="0.75" right="0.75" top="1" bottom="1" header="0.5" footer="0.5"/>
  <pageSetup scale="89" fitToHeight="3" orientation="landscape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DADF-B25D-44B3-BEC6-DCB763C3502F}">
  <sheetPr>
    <pageSetUpPr fitToPage="1"/>
  </sheetPr>
  <dimension ref="A1:AF190"/>
  <sheetViews>
    <sheetView zoomScaleNormal="100" workbookViewId="0"/>
  </sheetViews>
  <sheetFormatPr defaultRowHeight="12.5" x14ac:dyDescent="0.25"/>
  <cols>
    <col min="2" max="3" width="8.7265625" style="5"/>
    <col min="14" max="14" width="8.7265625" style="450"/>
    <col min="18" max="18" width="8.7265625" style="450"/>
    <col min="31" max="31" width="23.81640625" bestFit="1" customWidth="1"/>
    <col min="32" max="32" width="11.54296875" bestFit="1" customWidth="1"/>
  </cols>
  <sheetData>
    <row r="1" spans="1:32" x14ac:dyDescent="0.25">
      <c r="B1"/>
      <c r="C1"/>
    </row>
    <row r="2" spans="1:32" ht="15.5" x14ac:dyDescent="0.35">
      <c r="A2" s="31" t="s">
        <v>644</v>
      </c>
      <c r="B2"/>
      <c r="C2"/>
      <c r="AE2" s="176" t="s">
        <v>89</v>
      </c>
      <c r="AF2" s="242" t="s">
        <v>511</v>
      </c>
    </row>
    <row r="3" spans="1:32" x14ac:dyDescent="0.25">
      <c r="A3" s="16" t="s">
        <v>16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</row>
    <row r="4" spans="1:32" x14ac:dyDescent="0.2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</row>
    <row r="5" spans="1:32" ht="13" x14ac:dyDescent="0.3">
      <c r="A5" s="243"/>
      <c r="B5" s="243"/>
      <c r="C5" s="243"/>
      <c r="D5" s="243"/>
      <c r="E5" s="243"/>
      <c r="F5" s="243"/>
      <c r="G5" s="243"/>
      <c r="H5" s="243"/>
      <c r="I5" s="243"/>
      <c r="J5" s="243"/>
      <c r="K5" s="243"/>
      <c r="AE5" s="142" t="s">
        <v>343</v>
      </c>
      <c r="AF5" s="143"/>
    </row>
    <row r="6" spans="1:32" x14ac:dyDescent="0.25">
      <c r="A6" s="243"/>
      <c r="B6" s="243"/>
      <c r="C6" s="243"/>
      <c r="D6" s="243"/>
      <c r="E6" s="243"/>
      <c r="F6" s="243"/>
      <c r="G6" s="243"/>
      <c r="H6" s="243"/>
      <c r="I6" s="243"/>
      <c r="J6" s="243"/>
      <c r="K6" s="243"/>
      <c r="AE6" s="175" t="s">
        <v>89</v>
      </c>
      <c r="AF6" s="292" t="s">
        <v>511</v>
      </c>
    </row>
    <row r="7" spans="1:32" x14ac:dyDescent="0.25">
      <c r="A7" s="243"/>
      <c r="B7" s="243"/>
      <c r="C7" s="243"/>
      <c r="D7" s="243"/>
      <c r="E7" s="243"/>
      <c r="F7" s="243"/>
      <c r="G7" s="243"/>
      <c r="H7" s="243"/>
      <c r="I7" s="243"/>
      <c r="J7" s="243"/>
      <c r="K7" s="243"/>
      <c r="AE7" s="175" t="s">
        <v>358</v>
      </c>
      <c r="AF7" s="292" t="s">
        <v>510</v>
      </c>
    </row>
    <row r="8" spans="1:32" x14ac:dyDescent="0.25">
      <c r="A8" s="243"/>
      <c r="B8" s="243"/>
      <c r="C8" s="243"/>
      <c r="D8" s="243"/>
      <c r="E8" s="243"/>
      <c r="F8" s="243"/>
      <c r="G8" s="243"/>
      <c r="H8" s="243"/>
      <c r="I8" s="243"/>
      <c r="J8" s="243"/>
      <c r="K8" s="243"/>
      <c r="AE8" s="177" t="s">
        <v>63</v>
      </c>
      <c r="AF8" s="242" t="s">
        <v>512</v>
      </c>
    </row>
    <row r="9" spans="1:32" x14ac:dyDescent="0.25">
      <c r="A9" s="243"/>
      <c r="B9" s="243"/>
      <c r="C9" s="243"/>
      <c r="D9" s="243"/>
      <c r="E9" s="243"/>
      <c r="F9" s="243"/>
      <c r="G9" s="243"/>
      <c r="H9" s="243"/>
      <c r="I9" s="243"/>
      <c r="J9" s="243"/>
      <c r="K9" s="243"/>
      <c r="AE9" s="176" t="s">
        <v>93</v>
      </c>
      <c r="AF9" s="242" t="s">
        <v>515</v>
      </c>
    </row>
    <row r="10" spans="1:32" x14ac:dyDescent="0.25">
      <c r="A10" s="243"/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AE10" s="176" t="s">
        <v>86</v>
      </c>
      <c r="AF10" s="242" t="s">
        <v>617</v>
      </c>
    </row>
    <row r="11" spans="1:32" x14ac:dyDescent="0.25">
      <c r="A11" s="243"/>
      <c r="B11" s="243"/>
      <c r="C11" s="243"/>
      <c r="D11" s="243"/>
      <c r="E11" s="243"/>
      <c r="F11" s="243"/>
      <c r="G11" s="243"/>
      <c r="H11" s="243"/>
      <c r="I11" s="243"/>
      <c r="J11" s="243"/>
      <c r="K11" s="243"/>
      <c r="AE11" s="176" t="s">
        <v>615</v>
      </c>
      <c r="AF11" s="242" t="s">
        <v>616</v>
      </c>
    </row>
    <row r="12" spans="1:32" x14ac:dyDescent="0.25">
      <c r="A12" s="243"/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AE12" s="176" t="s">
        <v>517</v>
      </c>
      <c r="AF12" s="242" t="s">
        <v>513</v>
      </c>
    </row>
    <row r="13" spans="1:32" x14ac:dyDescent="0.25">
      <c r="A13" s="243"/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AE13" s="176" t="s">
        <v>360</v>
      </c>
      <c r="AF13" s="242" t="s">
        <v>514</v>
      </c>
    </row>
    <row r="14" spans="1:32" x14ac:dyDescent="0.25">
      <c r="A14" s="243"/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AE14" s="176" t="s">
        <v>368</v>
      </c>
      <c r="AF14" s="242" t="s">
        <v>516</v>
      </c>
    </row>
    <row r="15" spans="1:32" x14ac:dyDescent="0.25">
      <c r="A15" s="243"/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AE15" s="176" t="s">
        <v>359</v>
      </c>
      <c r="AF15" s="242" t="s">
        <v>509</v>
      </c>
    </row>
    <row r="16" spans="1:32" x14ac:dyDescent="0.25">
      <c r="A16" s="243"/>
      <c r="B16" s="243"/>
      <c r="C16" s="243"/>
      <c r="D16" s="243"/>
      <c r="E16" s="243"/>
      <c r="F16" s="243"/>
      <c r="G16" s="243"/>
      <c r="H16" s="243"/>
      <c r="I16" s="243"/>
      <c r="J16" s="243"/>
      <c r="K16" s="243"/>
      <c r="AE16" s="176" t="s">
        <v>89</v>
      </c>
      <c r="AF16" s="242" t="s">
        <v>620</v>
      </c>
    </row>
    <row r="17" spans="1:32" x14ac:dyDescent="0.25">
      <c r="A17" s="243"/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AE17" s="176" t="s">
        <v>34</v>
      </c>
      <c r="AF17" s="242" t="s">
        <v>621</v>
      </c>
    </row>
    <row r="18" spans="1:32" x14ac:dyDescent="0.25">
      <c r="A18" s="243"/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AE18" s="176" t="s">
        <v>615</v>
      </c>
      <c r="AF18" s="242" t="s">
        <v>622</v>
      </c>
    </row>
    <row r="19" spans="1:32" x14ac:dyDescent="0.25">
      <c r="A19" s="243"/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AE19" s="176" t="s">
        <v>637</v>
      </c>
      <c r="AF19" s="242" t="s">
        <v>623</v>
      </c>
    </row>
    <row r="20" spans="1:32" ht="13" customHeight="1" x14ac:dyDescent="0.25">
      <c r="A20" s="243"/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AE20" s="176" t="s">
        <v>638</v>
      </c>
      <c r="AF20" s="242" t="s">
        <v>624</v>
      </c>
    </row>
    <row r="21" spans="1:32" x14ac:dyDescent="0.25">
      <c r="A21" s="243"/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AE21" s="176" t="s">
        <v>63</v>
      </c>
      <c r="AF21" s="242" t="s">
        <v>625</v>
      </c>
    </row>
    <row r="22" spans="1:32" x14ac:dyDescent="0.25">
      <c r="A22" s="243"/>
      <c r="B22" s="243"/>
      <c r="C22" s="243"/>
      <c r="D22" s="243"/>
      <c r="E22" s="243"/>
      <c r="F22" s="243"/>
      <c r="G22" s="243"/>
      <c r="H22" s="243"/>
      <c r="I22" s="243"/>
      <c r="J22" s="243"/>
      <c r="K22" s="243"/>
      <c r="N22" s="451"/>
      <c r="R22" s="451"/>
      <c r="AE22" s="176" t="s">
        <v>639</v>
      </c>
      <c r="AF22" s="242" t="s">
        <v>626</v>
      </c>
    </row>
    <row r="23" spans="1:32" x14ac:dyDescent="0.25">
      <c r="A23" s="243"/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AE23" s="176" t="s">
        <v>35</v>
      </c>
      <c r="AF23" s="242" t="s">
        <v>627</v>
      </c>
    </row>
    <row r="24" spans="1:32" x14ac:dyDescent="0.25">
      <c r="A24" s="243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AE24" s="176" t="s">
        <v>517</v>
      </c>
      <c r="AF24" s="242" t="s">
        <v>628</v>
      </c>
    </row>
    <row r="25" spans="1:32" ht="13" x14ac:dyDescent="0.3">
      <c r="B25" s="36" t="s">
        <v>518</v>
      </c>
      <c r="C25" s="36"/>
      <c r="D25" s="36"/>
      <c r="E25" s="36"/>
      <c r="F25" s="36"/>
      <c r="G25" s="36"/>
      <c r="H25" s="36"/>
      <c r="I25" s="36"/>
      <c r="K25" s="35" t="s">
        <v>619</v>
      </c>
      <c r="L25" s="35"/>
      <c r="M25" s="35"/>
      <c r="N25" s="452"/>
      <c r="O25" s="35"/>
      <c r="P25" s="35"/>
      <c r="Q25" s="35"/>
      <c r="R25" s="452"/>
      <c r="S25" s="35"/>
      <c r="T25" s="35"/>
      <c r="U25" s="35"/>
      <c r="V25" s="35"/>
      <c r="W25" s="35"/>
      <c r="X25" s="35"/>
      <c r="Y25" s="35"/>
      <c r="Z25" s="35"/>
      <c r="AA25" s="35"/>
      <c r="AB25" s="35"/>
      <c r="AE25" s="176" t="s">
        <v>85</v>
      </c>
      <c r="AF25" s="242" t="s">
        <v>629</v>
      </c>
    </row>
    <row r="26" spans="1:32" x14ac:dyDescent="0.25">
      <c r="A26" s="2"/>
      <c r="B26" s="29" t="s">
        <v>66</v>
      </c>
      <c r="C26" s="29"/>
      <c r="D26" s="29"/>
      <c r="E26" s="29" t="s">
        <v>68</v>
      </c>
      <c r="F26" s="484" t="s">
        <v>642</v>
      </c>
      <c r="G26" s="484"/>
      <c r="H26" s="29" t="s">
        <v>6</v>
      </c>
      <c r="I26" s="29" t="s">
        <v>5</v>
      </c>
      <c r="K26" s="29"/>
      <c r="L26" s="29"/>
      <c r="M26" s="29"/>
      <c r="N26" s="453"/>
      <c r="O26" s="29"/>
      <c r="P26" s="29"/>
      <c r="Q26" s="29"/>
      <c r="R26" s="453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176" t="s">
        <v>455</v>
      </c>
      <c r="AF26" s="242" t="s">
        <v>630</v>
      </c>
    </row>
    <row r="27" spans="1:32" x14ac:dyDescent="0.25">
      <c r="A27" s="4" t="s">
        <v>12</v>
      </c>
      <c r="B27" s="27" t="s">
        <v>67</v>
      </c>
      <c r="C27" s="27" t="s">
        <v>34</v>
      </c>
      <c r="D27" s="27" t="s">
        <v>63</v>
      </c>
      <c r="E27" s="27" t="s">
        <v>71</v>
      </c>
      <c r="F27" s="96" t="s">
        <v>86</v>
      </c>
      <c r="G27" s="96" t="s">
        <v>615</v>
      </c>
      <c r="H27" s="27" t="s">
        <v>70</v>
      </c>
      <c r="I27" s="27" t="s">
        <v>69</v>
      </c>
      <c r="J27" s="8"/>
      <c r="K27" s="27" t="str">
        <f>AE16</f>
        <v>Natural gas</v>
      </c>
      <c r="L27" s="27" t="s">
        <v>34</v>
      </c>
      <c r="M27" s="27" t="str">
        <f>AE18</f>
        <v>Wind</v>
      </c>
      <c r="N27" s="454" t="s">
        <v>86</v>
      </c>
      <c r="O27" s="96" t="str">
        <f>AE19</f>
        <v>Solar photovoltaic</v>
      </c>
      <c r="P27" s="96" t="str">
        <f>AE20</f>
        <v>Solar thermal</v>
      </c>
      <c r="Q27" s="96" t="str">
        <f>AE21</f>
        <v>Nuclear</v>
      </c>
      <c r="R27" s="454" t="s">
        <v>93</v>
      </c>
      <c r="S27" s="96" t="str">
        <f>AE28</f>
        <v>Conventional hydroelectric</v>
      </c>
      <c r="T27" s="96" t="str">
        <f>AE29</f>
        <v>Pumped storage hydroelectric</v>
      </c>
      <c r="U27" s="96" t="s">
        <v>6</v>
      </c>
      <c r="V27" s="96" t="str">
        <f>AE22</f>
        <v>Battery storage</v>
      </c>
      <c r="W27" s="96" t="str">
        <f>AE23</f>
        <v>Petroleum</v>
      </c>
      <c r="X27" s="96" t="str">
        <f>AE24</f>
        <v>Other gases</v>
      </c>
      <c r="Y27" s="96" t="str">
        <f>AE25</f>
        <v>Geothermal</v>
      </c>
      <c r="Z27" s="96" t="str">
        <f>AE26</f>
        <v>Waste biomass</v>
      </c>
      <c r="AA27" s="96" t="str">
        <f>AE27</f>
        <v>Wood biomass</v>
      </c>
      <c r="AB27" s="96" t="str">
        <f>AE30</f>
        <v>Other nonreenwble sources</v>
      </c>
      <c r="AC27" s="29"/>
      <c r="AD27" s="17"/>
      <c r="AE27" s="176" t="s">
        <v>94</v>
      </c>
      <c r="AF27" s="242" t="s">
        <v>631</v>
      </c>
    </row>
    <row r="28" spans="1:32" x14ac:dyDescent="0.25">
      <c r="A28">
        <v>2013</v>
      </c>
      <c r="B28" s="446">
        <v>1.0289487736</v>
      </c>
      <c r="C28" s="446">
        <v>1.5677224962</v>
      </c>
      <c r="D28" s="446">
        <v>0.789016473</v>
      </c>
      <c r="E28" s="446">
        <v>0.26505844639999998</v>
      </c>
      <c r="F28" s="446">
        <v>8.7244817739999987E-3</v>
      </c>
      <c r="G28" s="446">
        <v>0.16774170849999998</v>
      </c>
      <c r="H28" s="447">
        <v>3.6200086447999998E-2</v>
      </c>
      <c r="I28" s="446">
        <v>3.9037153250999999</v>
      </c>
      <c r="J28">
        <v>2013</v>
      </c>
      <c r="K28" s="61">
        <v>409.22050000000002</v>
      </c>
      <c r="L28" s="61">
        <v>299.9452</v>
      </c>
      <c r="M28" s="61">
        <v>59.922499999999999</v>
      </c>
      <c r="N28" s="455">
        <f>SUM(O28:P28)</f>
        <v>6.4219000000000008</v>
      </c>
      <c r="O28" s="61">
        <v>5.1355000000000004</v>
      </c>
      <c r="P28" s="61">
        <v>1.2864</v>
      </c>
      <c r="Q28" s="61">
        <v>99.240300000000005</v>
      </c>
      <c r="R28" s="455">
        <f>SUM(S28:T28)</f>
        <v>100.911</v>
      </c>
      <c r="S28" s="61">
        <v>78.521699999999996</v>
      </c>
      <c r="T28" s="61">
        <v>22.389299999999999</v>
      </c>
      <c r="U28" s="61">
        <f>SUM(V28:AB28)</f>
        <v>53.307600000000008</v>
      </c>
      <c r="V28" s="61">
        <v>0.18859999999999999</v>
      </c>
      <c r="W28" s="61">
        <v>42.413400000000003</v>
      </c>
      <c r="X28" s="61">
        <v>0.14430000000000001</v>
      </c>
      <c r="Y28" s="61">
        <v>2.6070000000000002</v>
      </c>
      <c r="Z28" s="61">
        <v>4.1237000000000004</v>
      </c>
      <c r="AA28" s="61">
        <v>2.8788999999999998</v>
      </c>
      <c r="AB28" s="61">
        <v>0.95169999999999999</v>
      </c>
      <c r="AC28" s="29"/>
      <c r="AD28" s="279"/>
      <c r="AE28" s="176" t="s">
        <v>640</v>
      </c>
      <c r="AF28" s="242" t="s">
        <v>632</v>
      </c>
    </row>
    <row r="29" spans="1:32" x14ac:dyDescent="0.25">
      <c r="A29">
        <v>2014</v>
      </c>
      <c r="B29" s="446">
        <v>1.0331984834000001</v>
      </c>
      <c r="C29" s="446">
        <v>1.5687743588999998</v>
      </c>
      <c r="D29" s="446">
        <v>0.797165982</v>
      </c>
      <c r="E29" s="446">
        <v>0.25804620968000003</v>
      </c>
      <c r="F29" s="446">
        <v>1.7304136714999998E-2</v>
      </c>
      <c r="G29" s="446">
        <v>0.18149590347</v>
      </c>
      <c r="H29" s="447">
        <v>3.8679584509999997E-2</v>
      </c>
      <c r="I29" s="446">
        <v>3.9369614087999998</v>
      </c>
      <c r="J29">
        <v>2014</v>
      </c>
      <c r="K29" s="61">
        <v>415.59199999999998</v>
      </c>
      <c r="L29" s="61">
        <v>295.90550000000002</v>
      </c>
      <c r="M29" s="61">
        <v>64.155600000000007</v>
      </c>
      <c r="N29" s="455">
        <f t="shared" ref="N29:N39" si="0">SUM(O29:P29)</f>
        <v>10.0922</v>
      </c>
      <c r="O29" s="61">
        <v>8.4254999999999995</v>
      </c>
      <c r="P29" s="61">
        <v>1.6667000000000001</v>
      </c>
      <c r="Q29" s="61">
        <v>98.569299999999998</v>
      </c>
      <c r="R29" s="455">
        <f t="shared" ref="R29:R39" si="1">SUM(S29:T29)</f>
        <v>101.8563</v>
      </c>
      <c r="S29" s="61">
        <v>79.376599999999996</v>
      </c>
      <c r="T29" s="61">
        <v>22.479700000000001</v>
      </c>
      <c r="U29" s="61">
        <f t="shared" ref="U29:U39" si="2">SUM(V29:AB29)</f>
        <v>51.384800000000006</v>
      </c>
      <c r="V29" s="61">
        <v>0.1991</v>
      </c>
      <c r="W29" s="61">
        <v>40.075299999999999</v>
      </c>
      <c r="X29" s="61">
        <v>0.14430000000000001</v>
      </c>
      <c r="Y29" s="61">
        <v>2.5143</v>
      </c>
      <c r="Z29" s="61">
        <v>4.2249999999999996</v>
      </c>
      <c r="AA29" s="61">
        <v>2.9369000000000001</v>
      </c>
      <c r="AB29" s="61">
        <v>1.2899</v>
      </c>
      <c r="AC29" s="29"/>
      <c r="AD29" s="279"/>
      <c r="AE29" s="176" t="s">
        <v>635</v>
      </c>
      <c r="AF29" s="242" t="s">
        <v>633</v>
      </c>
    </row>
    <row r="30" spans="1:32" x14ac:dyDescent="0.25">
      <c r="A30">
        <v>2015</v>
      </c>
      <c r="B30" s="446">
        <v>1.2388420999</v>
      </c>
      <c r="C30" s="446">
        <v>1.3409932993</v>
      </c>
      <c r="D30" s="446">
        <v>0.79717787699999998</v>
      </c>
      <c r="E30" s="446">
        <v>0.24763569222000001</v>
      </c>
      <c r="F30" s="446">
        <v>2.4455541250999999E-2</v>
      </c>
      <c r="G30" s="446">
        <v>0.19054678443</v>
      </c>
      <c r="H30" s="447">
        <v>3.7587258163999999E-2</v>
      </c>
      <c r="I30" s="446">
        <v>3.9204065482999999</v>
      </c>
      <c r="J30">
        <v>2015</v>
      </c>
      <c r="K30" s="61">
        <v>423.01889999999997</v>
      </c>
      <c r="L30" s="61">
        <v>276.98379999999997</v>
      </c>
      <c r="M30" s="61">
        <v>72.4863</v>
      </c>
      <c r="N30" s="455">
        <f t="shared" si="0"/>
        <v>13.369</v>
      </c>
      <c r="O30" s="61">
        <v>11.6111</v>
      </c>
      <c r="P30" s="61">
        <v>1.7579</v>
      </c>
      <c r="Q30" s="61">
        <v>98.671999999999997</v>
      </c>
      <c r="R30" s="455">
        <f t="shared" si="1"/>
        <v>101.9332</v>
      </c>
      <c r="S30" s="61">
        <v>79.363500000000002</v>
      </c>
      <c r="T30" s="61">
        <v>22.569700000000001</v>
      </c>
      <c r="U30" s="61">
        <f t="shared" si="2"/>
        <v>46.393700000000003</v>
      </c>
      <c r="V30" s="61">
        <v>0.33169999999999999</v>
      </c>
      <c r="W30" s="61">
        <v>35.677500000000002</v>
      </c>
      <c r="X30" s="61">
        <v>0.36430000000000001</v>
      </c>
      <c r="Y30" s="61">
        <v>2.5415000000000001</v>
      </c>
      <c r="Z30" s="61">
        <v>4.1772999999999998</v>
      </c>
      <c r="AA30" s="61">
        <v>3.0653000000000001</v>
      </c>
      <c r="AB30" s="61">
        <v>0.2361</v>
      </c>
      <c r="AC30" s="29"/>
      <c r="AD30" s="279"/>
      <c r="AE30" s="178" t="s">
        <v>636</v>
      </c>
      <c r="AF30" s="245" t="s">
        <v>634</v>
      </c>
    </row>
    <row r="31" spans="1:32" x14ac:dyDescent="0.25">
      <c r="A31">
        <v>2016</v>
      </c>
      <c r="B31" s="446">
        <v>1.2803438195999999</v>
      </c>
      <c r="C31" s="446">
        <v>1.2296627001</v>
      </c>
      <c r="D31" s="446">
        <v>0.80569394799999994</v>
      </c>
      <c r="E31" s="446">
        <v>0.26632592190999999</v>
      </c>
      <c r="F31" s="446">
        <v>3.5497380290999997E-2</v>
      </c>
      <c r="G31" s="446">
        <v>0.22679029306000001</v>
      </c>
      <c r="H31" s="447">
        <v>3.4112482391000003E-2</v>
      </c>
      <c r="I31" s="446">
        <v>3.9189772170000001</v>
      </c>
      <c r="J31">
        <v>2016</v>
      </c>
      <c r="K31" s="61">
        <v>430.3553</v>
      </c>
      <c r="L31" s="61">
        <v>264.34269999999998</v>
      </c>
      <c r="M31" s="61">
        <v>81.197999999999993</v>
      </c>
      <c r="N31" s="455">
        <f t="shared" si="0"/>
        <v>21.630599999999998</v>
      </c>
      <c r="O31" s="61">
        <v>19.872699999999998</v>
      </c>
      <c r="P31" s="61">
        <v>1.7579</v>
      </c>
      <c r="Q31" s="61">
        <v>99.564800000000005</v>
      </c>
      <c r="R31" s="455">
        <f t="shared" si="1"/>
        <v>102.3349</v>
      </c>
      <c r="S31" s="61">
        <v>79.556200000000004</v>
      </c>
      <c r="T31" s="61">
        <v>22.778700000000001</v>
      </c>
      <c r="U31" s="61">
        <f t="shared" si="2"/>
        <v>44.163199999999989</v>
      </c>
      <c r="V31" s="61">
        <v>0.59860000000000002</v>
      </c>
      <c r="W31" s="61">
        <v>33.171799999999998</v>
      </c>
      <c r="X31" s="61">
        <v>0.36430000000000001</v>
      </c>
      <c r="Y31" s="61">
        <v>2.5165999999999999</v>
      </c>
      <c r="Z31" s="61">
        <v>4.2023000000000001</v>
      </c>
      <c r="AA31" s="61">
        <v>3.1656</v>
      </c>
      <c r="AB31" s="61">
        <v>0.14399999999999999</v>
      </c>
      <c r="AC31" s="29"/>
      <c r="AD31" s="279"/>
    </row>
    <row r="32" spans="1:32" x14ac:dyDescent="0.25">
      <c r="A32">
        <v>2017</v>
      </c>
      <c r="B32" s="446">
        <v>1.1980135336000002</v>
      </c>
      <c r="C32" s="446">
        <v>1.1978379313</v>
      </c>
      <c r="D32" s="446">
        <v>0.80494963499999994</v>
      </c>
      <c r="E32" s="446">
        <v>0.29871091006</v>
      </c>
      <c r="F32" s="446">
        <v>5.2723540126000001E-2</v>
      </c>
      <c r="G32" s="446">
        <v>0.25407402290999997</v>
      </c>
      <c r="H32" s="447">
        <v>3.1252738244000003E-2</v>
      </c>
      <c r="I32" s="446">
        <v>3.8786250654000001</v>
      </c>
      <c r="J32">
        <v>2017</v>
      </c>
      <c r="K32" s="61">
        <v>439.50889999999998</v>
      </c>
      <c r="L32" s="61">
        <v>254.38040000000001</v>
      </c>
      <c r="M32" s="61">
        <v>87.497399999999999</v>
      </c>
      <c r="N32" s="455">
        <f t="shared" si="0"/>
        <v>26.611899999999999</v>
      </c>
      <c r="O32" s="61">
        <v>24.853999999999999</v>
      </c>
      <c r="P32" s="61">
        <v>1.7579</v>
      </c>
      <c r="Q32" s="61">
        <v>99.628900000000002</v>
      </c>
      <c r="R32" s="455">
        <f t="shared" si="1"/>
        <v>102.2478</v>
      </c>
      <c r="S32" s="61">
        <v>79.437399999999997</v>
      </c>
      <c r="T32" s="61">
        <v>22.810400000000001</v>
      </c>
      <c r="U32" s="61">
        <f t="shared" si="2"/>
        <v>43.729500000000002</v>
      </c>
      <c r="V32" s="61">
        <v>0.70789999999999997</v>
      </c>
      <c r="W32" s="61">
        <v>32.075800000000001</v>
      </c>
      <c r="X32" s="61">
        <v>0.36430000000000001</v>
      </c>
      <c r="Y32" s="61">
        <v>2.4832999999999998</v>
      </c>
      <c r="Z32" s="61">
        <v>4.2340999999999998</v>
      </c>
      <c r="AA32" s="61">
        <v>3.0424000000000002</v>
      </c>
      <c r="AB32" s="61">
        <v>0.82169999999999999</v>
      </c>
      <c r="AC32" s="29"/>
      <c r="AD32" s="279"/>
    </row>
    <row r="33" spans="1:30" x14ac:dyDescent="0.25">
      <c r="A33">
        <v>2018</v>
      </c>
      <c r="B33" s="446">
        <v>1.3685324511999999</v>
      </c>
      <c r="C33" s="446">
        <v>1.1421730106000001</v>
      </c>
      <c r="D33" s="446">
        <v>0.80708447699999997</v>
      </c>
      <c r="E33" s="446">
        <v>0.29114766448000001</v>
      </c>
      <c r="F33" s="446">
        <v>6.3252826816000002E-2</v>
      </c>
      <c r="G33" s="446">
        <v>0.27239642786000001</v>
      </c>
      <c r="H33" s="447">
        <v>3.5368412230999999E-2</v>
      </c>
      <c r="I33" s="446">
        <v>4.0208769357999996</v>
      </c>
      <c r="J33">
        <v>2018</v>
      </c>
      <c r="K33" s="61">
        <v>453.67720000000003</v>
      </c>
      <c r="L33" s="61">
        <v>240.68600000000001</v>
      </c>
      <c r="M33" s="61">
        <v>94.299300000000002</v>
      </c>
      <c r="N33" s="455">
        <f t="shared" si="0"/>
        <v>31.500499999999999</v>
      </c>
      <c r="O33" s="61">
        <v>29.742599999999999</v>
      </c>
      <c r="P33" s="61">
        <v>1.7579</v>
      </c>
      <c r="Q33" s="61">
        <v>99.432900000000004</v>
      </c>
      <c r="R33" s="455">
        <f t="shared" si="1"/>
        <v>102.41840000000001</v>
      </c>
      <c r="S33" s="61">
        <v>79.588200000000001</v>
      </c>
      <c r="T33" s="61">
        <v>22.830200000000001</v>
      </c>
      <c r="U33" s="61">
        <f t="shared" si="2"/>
        <v>41.6663</v>
      </c>
      <c r="V33" s="61">
        <v>0.89480000000000004</v>
      </c>
      <c r="W33" s="61">
        <v>30.831499999999998</v>
      </c>
      <c r="X33" s="61">
        <v>0.36430000000000001</v>
      </c>
      <c r="Y33" s="61">
        <v>2.3948999999999998</v>
      </c>
      <c r="Z33" s="61">
        <v>4.1668000000000003</v>
      </c>
      <c r="AA33" s="61">
        <v>2.8759000000000001</v>
      </c>
      <c r="AB33" s="61">
        <v>0.1381</v>
      </c>
      <c r="AC33" s="29"/>
      <c r="AD33" s="279"/>
    </row>
    <row r="34" spans="1:30" x14ac:dyDescent="0.25">
      <c r="A34">
        <v>2019</v>
      </c>
      <c r="B34" s="446">
        <v>1.4798578905999999</v>
      </c>
      <c r="C34" s="446">
        <v>0.95873199527999997</v>
      </c>
      <c r="D34" s="446">
        <v>0.80940926199999996</v>
      </c>
      <c r="E34" s="446">
        <v>0.28665204170999997</v>
      </c>
      <c r="F34" s="446">
        <v>7.1264746444999999E-2</v>
      </c>
      <c r="G34" s="446">
        <v>0.29560402480999998</v>
      </c>
      <c r="H34" s="447">
        <v>2.9066046727999999E-2</v>
      </c>
      <c r="I34" s="446">
        <v>3.9683475278000002</v>
      </c>
      <c r="J34">
        <v>2019</v>
      </c>
      <c r="K34" s="61">
        <v>459.51650000000001</v>
      </c>
      <c r="L34" s="61">
        <v>226.80930000000001</v>
      </c>
      <c r="M34" s="61">
        <v>103.4528</v>
      </c>
      <c r="N34" s="455">
        <f t="shared" si="0"/>
        <v>37.029199999999996</v>
      </c>
      <c r="O34" s="61">
        <v>35.271099999999997</v>
      </c>
      <c r="P34" s="61">
        <v>1.7581</v>
      </c>
      <c r="Q34" s="61">
        <v>98.119</v>
      </c>
      <c r="R34" s="455">
        <f t="shared" si="1"/>
        <v>102.2623</v>
      </c>
      <c r="S34" s="61">
        <v>79.483999999999995</v>
      </c>
      <c r="T34" s="61">
        <v>22.778300000000002</v>
      </c>
      <c r="U34" s="61">
        <f t="shared" si="2"/>
        <v>40.859399999999994</v>
      </c>
      <c r="V34" s="61">
        <v>1.0206</v>
      </c>
      <c r="W34" s="61">
        <v>30.031099999999999</v>
      </c>
      <c r="X34" s="61">
        <v>0.36430000000000001</v>
      </c>
      <c r="Y34" s="61">
        <v>2.5059999999999998</v>
      </c>
      <c r="Z34" s="61">
        <v>3.9403999999999999</v>
      </c>
      <c r="AA34" s="61">
        <v>2.7265999999999999</v>
      </c>
      <c r="AB34" s="61">
        <v>0.27039999999999997</v>
      </c>
      <c r="AC34" s="29"/>
      <c r="AD34" s="279"/>
    </row>
    <row r="35" spans="1:30" x14ac:dyDescent="0.25">
      <c r="A35">
        <v>2020</v>
      </c>
      <c r="B35" s="446">
        <v>1.5222990802</v>
      </c>
      <c r="C35" s="446">
        <v>0.76770158556000001</v>
      </c>
      <c r="D35" s="446">
        <v>0.78987886299999999</v>
      </c>
      <c r="E35" s="446">
        <v>0.28405931514000005</v>
      </c>
      <c r="F35" s="446">
        <v>8.8511447906000004E-2</v>
      </c>
      <c r="G35" s="446">
        <v>0.33715292219999998</v>
      </c>
      <c r="H35" s="447">
        <v>2.7249452480000002E-2</v>
      </c>
      <c r="I35" s="446">
        <v>3.8536564537999998</v>
      </c>
      <c r="J35">
        <v>2020</v>
      </c>
      <c r="K35" s="61">
        <v>468.15949999999998</v>
      </c>
      <c r="L35" s="61">
        <v>213.9503</v>
      </c>
      <c r="M35" s="61">
        <v>118.0311</v>
      </c>
      <c r="N35" s="455">
        <f t="shared" si="0"/>
        <v>47.585999999999999</v>
      </c>
      <c r="O35" s="61">
        <v>45.838099999999997</v>
      </c>
      <c r="P35" s="61">
        <v>1.7479</v>
      </c>
      <c r="Q35" s="61">
        <v>96.500600000000006</v>
      </c>
      <c r="R35" s="455">
        <f t="shared" si="1"/>
        <v>102.6521</v>
      </c>
      <c r="S35" s="61">
        <v>79.635900000000007</v>
      </c>
      <c r="T35" s="61">
        <v>23.016200000000001</v>
      </c>
      <c r="U35" s="61">
        <f t="shared" si="2"/>
        <v>37.354599999999998</v>
      </c>
      <c r="V35" s="61">
        <v>1.5113000000000001</v>
      </c>
      <c r="W35" s="61">
        <v>26.179600000000001</v>
      </c>
      <c r="X35" s="61">
        <v>0.36430000000000001</v>
      </c>
      <c r="Y35" s="61">
        <v>2.5225</v>
      </c>
      <c r="Z35" s="61">
        <v>3.8351999999999999</v>
      </c>
      <c r="AA35" s="61">
        <v>2.6972999999999998</v>
      </c>
      <c r="AB35" s="61">
        <v>0.24440000000000001</v>
      </c>
      <c r="AC35" s="29"/>
      <c r="AD35" s="279"/>
    </row>
    <row r="36" spans="1:30" x14ac:dyDescent="0.25">
      <c r="A36">
        <v>2021</v>
      </c>
      <c r="B36" s="446">
        <v>1.4766033879</v>
      </c>
      <c r="C36" s="446">
        <v>0.89243998186999995</v>
      </c>
      <c r="D36" s="446">
        <v>0.77964459499999994</v>
      </c>
      <c r="E36" s="446">
        <v>0.25039097713000003</v>
      </c>
      <c r="F36" s="446">
        <v>0.11452330057</v>
      </c>
      <c r="G36" s="446">
        <v>0.37791732656999999</v>
      </c>
      <c r="H36" s="447">
        <v>2.8854774343E-2</v>
      </c>
      <c r="I36" s="446">
        <v>3.9576229653000001</v>
      </c>
      <c r="J36">
        <v>2021</v>
      </c>
      <c r="K36" s="61">
        <v>473.4588</v>
      </c>
      <c r="L36" s="61">
        <v>208.32599999999999</v>
      </c>
      <c r="M36" s="61">
        <v>132.62889999999999</v>
      </c>
      <c r="N36" s="455">
        <f t="shared" si="0"/>
        <v>61.0092</v>
      </c>
      <c r="O36" s="61">
        <v>59.529200000000003</v>
      </c>
      <c r="P36" s="61">
        <v>1.48</v>
      </c>
      <c r="Q36" s="61">
        <v>95.546400000000006</v>
      </c>
      <c r="R36" s="455">
        <f t="shared" si="1"/>
        <v>102.61839999999999</v>
      </c>
      <c r="S36" s="61">
        <v>79.610699999999994</v>
      </c>
      <c r="T36" s="61">
        <v>23.0077</v>
      </c>
      <c r="U36" s="61">
        <f t="shared" si="2"/>
        <v>40.719799999999992</v>
      </c>
      <c r="V36" s="61">
        <v>4.7454000000000001</v>
      </c>
      <c r="W36" s="61">
        <v>26.783000000000001</v>
      </c>
      <c r="X36" s="61">
        <v>0.36430000000000001</v>
      </c>
      <c r="Y36" s="61">
        <v>2.5225</v>
      </c>
      <c r="Z36" s="61">
        <v>3.6520999999999999</v>
      </c>
      <c r="AA36" s="61">
        <v>2.4346999999999999</v>
      </c>
      <c r="AB36" s="61">
        <v>0.21779999999999999</v>
      </c>
      <c r="AC36" s="29"/>
      <c r="AD36" s="279"/>
    </row>
    <row r="37" spans="1:30" x14ac:dyDescent="0.25">
      <c r="A37">
        <v>2022</v>
      </c>
      <c r="B37" s="446">
        <v>1.5861687492000001</v>
      </c>
      <c r="C37" s="446">
        <v>0.82340707655000001</v>
      </c>
      <c r="D37" s="446">
        <v>0.77153717648999998</v>
      </c>
      <c r="E37" s="446">
        <v>0.26083808782000001</v>
      </c>
      <c r="F37" s="446">
        <v>0.14461494934999999</v>
      </c>
      <c r="G37" s="446">
        <v>0.43451289566000001</v>
      </c>
      <c r="H37" s="447">
        <v>3.2634303568999996E-2</v>
      </c>
      <c r="I37" s="446">
        <v>4.0902796718999994</v>
      </c>
      <c r="J37">
        <v>2022</v>
      </c>
      <c r="K37" s="61">
        <v>485.42739999999998</v>
      </c>
      <c r="L37" s="61">
        <v>187.9349</v>
      </c>
      <c r="M37" s="61">
        <v>141.0223</v>
      </c>
      <c r="N37" s="455">
        <f t="shared" si="0"/>
        <v>72.216800000000006</v>
      </c>
      <c r="O37" s="61">
        <v>70.736800000000002</v>
      </c>
      <c r="P37" s="61">
        <v>1.48</v>
      </c>
      <c r="Q37" s="61">
        <v>94.782700000000006</v>
      </c>
      <c r="R37" s="455">
        <f t="shared" si="1"/>
        <v>102.79310000000001</v>
      </c>
      <c r="S37" s="61">
        <v>79.749200000000002</v>
      </c>
      <c r="T37" s="61">
        <v>23.043900000000001</v>
      </c>
      <c r="U37" s="61">
        <f t="shared" si="2"/>
        <v>45.433099999999996</v>
      </c>
      <c r="V37" s="61">
        <v>8.9760000000000009</v>
      </c>
      <c r="W37" s="61">
        <v>27.7807</v>
      </c>
      <c r="X37" s="61">
        <v>0.36430000000000001</v>
      </c>
      <c r="Y37" s="61">
        <v>2.5743999999999998</v>
      </c>
      <c r="Z37" s="61">
        <v>3.1743000000000001</v>
      </c>
      <c r="AA37" s="61">
        <v>2.4131999999999998</v>
      </c>
      <c r="AB37" s="61">
        <v>0.1502</v>
      </c>
      <c r="AC37" s="29"/>
      <c r="AD37" s="279"/>
    </row>
    <row r="38" spans="1:30" x14ac:dyDescent="0.25">
      <c r="A38">
        <v>2023</v>
      </c>
      <c r="B38" s="446">
        <v>1.7030578247999999</v>
      </c>
      <c r="C38" s="446">
        <v>0.63664994493999993</v>
      </c>
      <c r="D38" s="446">
        <v>0.77698743400000003</v>
      </c>
      <c r="E38" s="446">
        <v>0.24493652166000002</v>
      </c>
      <c r="F38" s="446">
        <v>0.16769066851</v>
      </c>
      <c r="G38" s="446">
        <v>0.43712832970999999</v>
      </c>
      <c r="H38" s="447">
        <v>2.6686874455999997E-2</v>
      </c>
      <c r="I38" s="446">
        <v>4.0257905992999996</v>
      </c>
      <c r="J38">
        <v>2023</v>
      </c>
      <c r="K38" s="61">
        <v>489.1354</v>
      </c>
      <c r="L38" s="61">
        <v>178.13390000000001</v>
      </c>
      <c r="M38" s="61">
        <v>149.16220000000001</v>
      </c>
      <c r="N38" s="455">
        <f t="shared" si="0"/>
        <v>98.120699999999999</v>
      </c>
      <c r="O38" s="61">
        <v>96.640699999999995</v>
      </c>
      <c r="P38" s="61">
        <v>1.48</v>
      </c>
      <c r="Q38" s="61">
        <v>95.896699999999996</v>
      </c>
      <c r="R38" s="455">
        <f t="shared" si="1"/>
        <v>103.0065</v>
      </c>
      <c r="S38" s="61">
        <v>79.775000000000006</v>
      </c>
      <c r="T38" s="61">
        <v>23.2315</v>
      </c>
      <c r="U38" s="61">
        <f t="shared" si="2"/>
        <v>54.7791</v>
      </c>
      <c r="V38" s="61">
        <v>18.878900000000002</v>
      </c>
      <c r="W38" s="61">
        <v>27.217400000000001</v>
      </c>
      <c r="X38" s="61">
        <v>0.36430000000000001</v>
      </c>
      <c r="Y38" s="61">
        <v>2.5994000000000002</v>
      </c>
      <c r="Z38" s="61">
        <v>3.1556999999999999</v>
      </c>
      <c r="AA38" s="61">
        <v>2.4131999999999998</v>
      </c>
      <c r="AB38" s="61">
        <v>0.1502</v>
      </c>
      <c r="AC38" s="29"/>
      <c r="AD38" s="279"/>
    </row>
    <row r="39" spans="1:30" x14ac:dyDescent="0.25">
      <c r="A39" s="8">
        <v>2024</v>
      </c>
      <c r="B39" s="448">
        <v>1.6531233999999999</v>
      </c>
      <c r="C39" s="448">
        <v>0.60538026999999994</v>
      </c>
      <c r="D39" s="448">
        <v>0.79472600000000004</v>
      </c>
      <c r="E39" s="448">
        <v>0.28051714</v>
      </c>
      <c r="F39" s="448">
        <v>0.23517126999999999</v>
      </c>
      <c r="G39" s="448">
        <v>0.46069614999999997</v>
      </c>
      <c r="H39" s="449">
        <v>2.8277585099999999E-2</v>
      </c>
      <c r="I39" s="448">
        <v>4.0889274999999996</v>
      </c>
      <c r="J39" s="8">
        <v>2024</v>
      </c>
      <c r="K39" s="62">
        <v>487.50510000000003</v>
      </c>
      <c r="L39" s="62">
        <v>177.0104</v>
      </c>
      <c r="M39" s="62">
        <v>155.19290000000001</v>
      </c>
      <c r="N39" s="456">
        <f t="shared" si="0"/>
        <v>130.95609999999999</v>
      </c>
      <c r="O39" s="62">
        <v>129.4761</v>
      </c>
      <c r="P39" s="62">
        <v>1.48</v>
      </c>
      <c r="Q39" s="62">
        <v>97.052589999999995</v>
      </c>
      <c r="R39" s="456">
        <f t="shared" si="1"/>
        <v>103.0925</v>
      </c>
      <c r="S39" s="62">
        <v>79.796000000000006</v>
      </c>
      <c r="T39" s="62">
        <v>23.296500000000002</v>
      </c>
      <c r="U39" s="62">
        <f t="shared" si="2"/>
        <v>66.820700000000002</v>
      </c>
      <c r="V39" s="62">
        <v>30.887499999999999</v>
      </c>
      <c r="W39" s="62">
        <v>27.191400000000002</v>
      </c>
      <c r="X39" s="62">
        <v>0.36430000000000001</v>
      </c>
      <c r="Y39" s="62">
        <v>2.6154000000000002</v>
      </c>
      <c r="Z39" s="62">
        <v>3.1987000000000001</v>
      </c>
      <c r="AA39" s="62">
        <v>2.4131999999999998</v>
      </c>
      <c r="AB39" s="62">
        <v>0.1502</v>
      </c>
      <c r="AC39" s="29"/>
      <c r="AD39" s="279"/>
    </row>
    <row r="40" spans="1:30" ht="13" customHeight="1" x14ac:dyDescent="0.25">
      <c r="A40" s="278" t="s">
        <v>674</v>
      </c>
      <c r="C40"/>
      <c r="AC40" s="29"/>
    </row>
    <row r="41" spans="1:30" ht="13" customHeight="1" x14ac:dyDescent="0.25">
      <c r="A41" s="278"/>
      <c r="C41"/>
      <c r="AC41" s="29"/>
    </row>
    <row r="42" spans="1:30" ht="13" customHeight="1" x14ac:dyDescent="0.25">
      <c r="A42" s="23">
        <f t="shared" ref="A42:A45" si="3">A33</f>
        <v>2018</v>
      </c>
      <c r="B42" s="442">
        <f>(B33/$I$33)</f>
        <v>0.34035671149624841</v>
      </c>
      <c r="C42" s="442">
        <f t="shared" ref="C42:H42" si="4">(C33/$I$33)</f>
        <v>0.28406067353880643</v>
      </c>
      <c r="D42" s="442">
        <f t="shared" si="4"/>
        <v>0.2007234963632184</v>
      </c>
      <c r="E42" s="442">
        <f t="shared" si="4"/>
        <v>7.2408996626521435E-2</v>
      </c>
      <c r="F42" s="442">
        <f t="shared" si="4"/>
        <v>1.5731102400281527E-2</v>
      </c>
      <c r="G42" s="442">
        <f t="shared" si="4"/>
        <v>6.7745527209427919E-2</v>
      </c>
      <c r="H42" s="442">
        <f t="shared" si="4"/>
        <v>8.7961936651421158E-3</v>
      </c>
      <c r="AC42" s="29"/>
    </row>
    <row r="43" spans="1:30" ht="13" customHeight="1" x14ac:dyDescent="0.25">
      <c r="A43" s="23">
        <f t="shared" si="3"/>
        <v>2019</v>
      </c>
      <c r="B43" s="442">
        <f>(B34/$I$34)</f>
        <v>0.37291539620281539</v>
      </c>
      <c r="C43" s="442">
        <f t="shared" ref="C43:H43" si="5">(C34/$I$34)</f>
        <v>0.24159476672939187</v>
      </c>
      <c r="D43" s="442">
        <f t="shared" si="5"/>
        <v>0.20396632510881069</v>
      </c>
      <c r="E43" s="442">
        <f t="shared" si="5"/>
        <v>7.2234611435081669E-2</v>
      </c>
      <c r="F43" s="442">
        <f t="shared" si="5"/>
        <v>1.7958292701372412E-2</v>
      </c>
      <c r="G43" s="442">
        <f t="shared" si="5"/>
        <v>7.4490457990174813E-2</v>
      </c>
      <c r="H43" s="442">
        <f t="shared" si="5"/>
        <v>7.3244710863601794E-3</v>
      </c>
      <c r="AC43" s="29"/>
    </row>
    <row r="44" spans="1:30" ht="13" customHeight="1" x14ac:dyDescent="0.25">
      <c r="A44" s="23">
        <f t="shared" si="3"/>
        <v>2020</v>
      </c>
      <c r="B44" s="442">
        <f>(B35/$I$35)</f>
        <v>0.39502719000779035</v>
      </c>
      <c r="C44" s="442">
        <f t="shared" ref="C44:H44" si="6">(C35/$I$35)</f>
        <v>0.19921381025103771</v>
      </c>
      <c r="D44" s="442">
        <f t="shared" si="6"/>
        <v>0.20496867649453263</v>
      </c>
      <c r="E44" s="442">
        <f t="shared" si="6"/>
        <v>7.3711634273962295E-2</v>
      </c>
      <c r="F44" s="442">
        <f t="shared" si="6"/>
        <v>2.2968172946169332E-2</v>
      </c>
      <c r="G44" s="442">
        <f t="shared" si="6"/>
        <v>8.7489096716844447E-2</v>
      </c>
      <c r="H44" s="442">
        <f t="shared" si="6"/>
        <v>7.0710642753663107E-3</v>
      </c>
      <c r="AC44" s="29"/>
    </row>
    <row r="45" spans="1:30" ht="13" customHeight="1" x14ac:dyDescent="0.25">
      <c r="A45" s="23">
        <f t="shared" si="3"/>
        <v>2021</v>
      </c>
      <c r="B45" s="442">
        <f>(B36/$I$36)</f>
        <v>0.37310360305837492</v>
      </c>
      <c r="C45" s="442">
        <f t="shared" ref="C45:H45" si="7">(C36/$I$36)</f>
        <v>0.22549899009956606</v>
      </c>
      <c r="D45" s="442">
        <f t="shared" si="7"/>
        <v>0.1969981986247395</v>
      </c>
      <c r="E45" s="442">
        <f t="shared" si="7"/>
        <v>6.3268022074209798E-2</v>
      </c>
      <c r="F45" s="442">
        <f t="shared" si="7"/>
        <v>2.893739539469212E-2</v>
      </c>
      <c r="G45" s="442">
        <f t="shared" si="7"/>
        <v>9.5490987869116709E-2</v>
      </c>
      <c r="H45" s="442">
        <f t="shared" si="7"/>
        <v>7.2909356439447275E-3</v>
      </c>
      <c r="AC45" s="29"/>
    </row>
    <row r="46" spans="1:30" x14ac:dyDescent="0.25">
      <c r="A46" s="23">
        <f>A37</f>
        <v>2022</v>
      </c>
      <c r="B46" s="442">
        <f>(B37/$I$37)</f>
        <v>0.38778980324912593</v>
      </c>
      <c r="C46" s="442">
        <f t="shared" ref="C46:H46" si="8">(C37/$I$37)</f>
        <v>0.20130825826086227</v>
      </c>
      <c r="D46" s="442">
        <f t="shared" si="8"/>
        <v>0.18862699824425669</v>
      </c>
      <c r="E46" s="442">
        <f t="shared" si="8"/>
        <v>6.3770233026348683E-2</v>
      </c>
      <c r="F46" s="442">
        <f t="shared" si="8"/>
        <v>3.535576071814768E-2</v>
      </c>
      <c r="G46" s="442">
        <f t="shared" si="8"/>
        <v>0.10623060781028744</v>
      </c>
      <c r="H46" s="442">
        <f t="shared" si="8"/>
        <v>7.9785017619200711E-3</v>
      </c>
      <c r="AC46" s="29"/>
    </row>
    <row r="47" spans="1:30" x14ac:dyDescent="0.25">
      <c r="A47" s="23">
        <f t="shared" ref="A47:A48" si="9">A38</f>
        <v>2023</v>
      </c>
      <c r="B47" s="442">
        <f>(B38/$I$38)</f>
        <v>0.42303686264658819</v>
      </c>
      <c r="C47" s="442">
        <f t="shared" ref="C47:H47" si="10">(C38/$I$38)</f>
        <v>0.15814283660225645</v>
      </c>
      <c r="D47" s="442">
        <f t="shared" si="10"/>
        <v>0.1930024463108195</v>
      </c>
      <c r="E47" s="442">
        <f t="shared" si="10"/>
        <v>6.0841843513318686E-2</v>
      </c>
      <c r="F47" s="442">
        <f t="shared" si="10"/>
        <v>4.1654096102057045E-2</v>
      </c>
      <c r="G47" s="442">
        <f t="shared" si="10"/>
        <v>0.10858198381853428</v>
      </c>
      <c r="H47" s="442">
        <f t="shared" si="10"/>
        <v>6.6289772897378928E-3</v>
      </c>
      <c r="AC47" s="29"/>
    </row>
    <row r="48" spans="1:30" x14ac:dyDescent="0.25">
      <c r="A48" s="23">
        <f t="shared" si="9"/>
        <v>2024</v>
      </c>
      <c r="B48" s="442">
        <f>(B39/$I$39)</f>
        <v>0.4042926659863742</v>
      </c>
      <c r="C48" s="442">
        <f t="shared" ref="C48:H48" si="11">(C39/$I$39)</f>
        <v>0.14805355927685193</v>
      </c>
      <c r="D48" s="442">
        <f t="shared" si="11"/>
        <v>0.19436050162298063</v>
      </c>
      <c r="E48" s="442">
        <f t="shared" si="11"/>
        <v>6.8604087502162861E-2</v>
      </c>
      <c r="F48" s="442">
        <f t="shared" si="11"/>
        <v>5.751416966918587E-2</v>
      </c>
      <c r="G48" s="442">
        <f t="shared" si="11"/>
        <v>0.11266919014827238</v>
      </c>
      <c r="H48" s="442">
        <f t="shared" si="11"/>
        <v>6.9156484432653801E-3</v>
      </c>
      <c r="AC48" s="29"/>
    </row>
    <row r="49" spans="1:8" x14ac:dyDescent="0.25">
      <c r="C49"/>
    </row>
    <row r="50" spans="1:8" x14ac:dyDescent="0.25">
      <c r="A50" s="4"/>
      <c r="B50" s="4" t="s">
        <v>0</v>
      </c>
      <c r="C50"/>
      <c r="G50" s="4"/>
      <c r="H50" s="4" t="s">
        <v>0</v>
      </c>
    </row>
    <row r="51" spans="1:8" x14ac:dyDescent="0.25">
      <c r="A51">
        <v>10.5</v>
      </c>
      <c r="B51">
        <v>0</v>
      </c>
      <c r="C51"/>
      <c r="E51">
        <v>1000</v>
      </c>
      <c r="G51">
        <v>11</v>
      </c>
      <c r="H51">
        <v>0</v>
      </c>
    </row>
    <row r="52" spans="1:8" x14ac:dyDescent="0.25">
      <c r="A52">
        <v>10.5</v>
      </c>
      <c r="B52">
        <v>1</v>
      </c>
      <c r="C52"/>
      <c r="G52">
        <v>11</v>
      </c>
      <c r="H52">
        <v>1</v>
      </c>
    </row>
    <row r="53" spans="1:8" x14ac:dyDescent="0.25">
      <c r="C53"/>
    </row>
    <row r="54" spans="1:8" x14ac:dyDescent="0.25">
      <c r="C54"/>
    </row>
    <row r="55" spans="1:8" x14ac:dyDescent="0.25">
      <c r="C55"/>
    </row>
    <row r="56" spans="1:8" x14ac:dyDescent="0.25">
      <c r="C56"/>
    </row>
    <row r="57" spans="1:8" x14ac:dyDescent="0.25">
      <c r="C57"/>
    </row>
    <row r="58" spans="1:8" x14ac:dyDescent="0.25">
      <c r="C58"/>
    </row>
    <row r="59" spans="1:8" x14ac:dyDescent="0.25">
      <c r="C59"/>
    </row>
    <row r="60" spans="1:8" x14ac:dyDescent="0.25">
      <c r="C60"/>
    </row>
    <row r="61" spans="1:8" x14ac:dyDescent="0.25">
      <c r="C61"/>
    </row>
    <row r="62" spans="1:8" x14ac:dyDescent="0.25">
      <c r="C62"/>
    </row>
    <row r="63" spans="1:8" x14ac:dyDescent="0.25">
      <c r="C63"/>
    </row>
    <row r="64" spans="1:8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</sheetData>
  <mergeCells count="1">
    <mergeCell ref="F26:G26"/>
  </mergeCells>
  <hyperlinks>
    <hyperlink ref="A3" location="Contents!A1" display="Return to Contents" xr:uid="{45FCDEFA-7BDC-4E85-81E7-56762C3C075B}"/>
  </hyperlinks>
  <pageMargins left="0.75" right="0.75" top="1" bottom="1" header="0.5" footer="0.5"/>
  <pageSetup scale="90" fitToHeight="2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7"/>
  <dimension ref="A2:AB142"/>
  <sheetViews>
    <sheetView workbookViewId="0"/>
  </sheetViews>
  <sheetFormatPr defaultColWidth="9.1796875" defaultRowHeight="14.5" x14ac:dyDescent="0.35"/>
  <cols>
    <col min="1" max="1" width="9.1796875" style="107"/>
    <col min="2" max="2" width="14.81640625" style="107" customWidth="1"/>
    <col min="3" max="3" width="10.1796875" style="107" bestFit="1" customWidth="1"/>
    <col min="4" max="4" width="9.1796875" style="107"/>
    <col min="5" max="6" width="9.54296875" style="107" bestFit="1" customWidth="1"/>
    <col min="7" max="13" width="9.1796875" style="107"/>
    <col min="14" max="15" width="9.1796875" style="108"/>
    <col min="16" max="16" width="9.1796875" style="107"/>
    <col min="17" max="17" width="25.453125" style="107" customWidth="1"/>
    <col min="18" max="18" width="11.1796875" style="107" customWidth="1"/>
    <col min="19" max="26" width="9.1796875" style="107"/>
    <col min="27" max="28" width="9.1796875" style="108"/>
    <col min="29" max="16384" width="9.1796875" style="107"/>
  </cols>
  <sheetData>
    <row r="2" spans="1:18" ht="15.5" x14ac:dyDescent="0.35">
      <c r="A2" s="31" t="s">
        <v>644</v>
      </c>
    </row>
    <row r="3" spans="1:18" x14ac:dyDescent="0.35">
      <c r="A3" s="16" t="s">
        <v>16</v>
      </c>
      <c r="Q3" s="112"/>
    </row>
    <row r="4" spans="1:18" x14ac:dyDescent="0.35">
      <c r="A4" s="116"/>
      <c r="B4" s="116"/>
      <c r="C4" s="116"/>
      <c r="D4" s="116"/>
      <c r="E4" s="116"/>
      <c r="F4" s="116"/>
      <c r="G4" s="116"/>
      <c r="H4" s="116"/>
      <c r="I4" s="116"/>
      <c r="J4" s="116"/>
      <c r="Q4" s="112"/>
    </row>
    <row r="5" spans="1:18" x14ac:dyDescent="0.35">
      <c r="A5" s="116"/>
      <c r="B5" s="116"/>
      <c r="C5" s="116"/>
      <c r="D5" s="116"/>
      <c r="E5" s="116"/>
      <c r="F5" s="116"/>
      <c r="G5" s="116"/>
      <c r="H5" s="116"/>
      <c r="I5" s="116"/>
      <c r="J5" s="116"/>
      <c r="Q5" s="142" t="s">
        <v>343</v>
      </c>
      <c r="R5" s="143"/>
    </row>
    <row r="6" spans="1:18" x14ac:dyDescent="0.35">
      <c r="A6" s="116"/>
      <c r="B6" s="116"/>
      <c r="C6" s="116"/>
      <c r="D6" s="116"/>
      <c r="E6" s="116"/>
      <c r="F6" s="116"/>
      <c r="G6" s="116"/>
      <c r="H6" s="116"/>
      <c r="I6" s="116"/>
      <c r="J6" s="116"/>
      <c r="Q6" s="175" t="s">
        <v>266</v>
      </c>
      <c r="R6" s="185" t="s">
        <v>581</v>
      </c>
    </row>
    <row r="7" spans="1:18" x14ac:dyDescent="0.35">
      <c r="A7" s="116"/>
      <c r="B7" s="116"/>
      <c r="C7" s="116"/>
      <c r="D7" s="116"/>
      <c r="E7" s="116"/>
      <c r="F7" s="116"/>
      <c r="G7" s="116"/>
      <c r="H7" s="116"/>
      <c r="I7" s="116"/>
      <c r="J7" s="116"/>
      <c r="Q7" s="176" t="s">
        <v>267</v>
      </c>
      <c r="R7" s="186" t="s">
        <v>582</v>
      </c>
    </row>
    <row r="8" spans="1:18" x14ac:dyDescent="0.35">
      <c r="A8" s="116"/>
      <c r="B8" s="116"/>
      <c r="C8" s="116"/>
      <c r="D8" s="116"/>
      <c r="E8" s="116"/>
      <c r="F8" s="116"/>
      <c r="G8" s="116"/>
      <c r="H8" s="116"/>
      <c r="I8" s="116"/>
      <c r="J8" s="116"/>
      <c r="Q8" s="176" t="s">
        <v>441</v>
      </c>
      <c r="R8" s="186" t="s">
        <v>583</v>
      </c>
    </row>
    <row r="9" spans="1:18" x14ac:dyDescent="0.35">
      <c r="A9" s="116"/>
      <c r="B9" s="116"/>
      <c r="C9" s="116"/>
      <c r="D9" s="116"/>
      <c r="E9" s="116"/>
      <c r="F9" s="116"/>
      <c r="G9" s="116"/>
      <c r="H9" s="116"/>
      <c r="I9" s="116"/>
      <c r="J9" s="116"/>
      <c r="Q9" s="176" t="s">
        <v>444</v>
      </c>
      <c r="R9" s="186" t="s">
        <v>584</v>
      </c>
    </row>
    <row r="10" spans="1:18" x14ac:dyDescent="0.3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Q10" s="176" t="s">
        <v>269</v>
      </c>
      <c r="R10" s="186" t="s">
        <v>505</v>
      </c>
    </row>
    <row r="11" spans="1:18" x14ac:dyDescent="0.3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Q11" s="178" t="s">
        <v>483</v>
      </c>
      <c r="R11" s="173" t="s">
        <v>506</v>
      </c>
    </row>
    <row r="12" spans="1:18" x14ac:dyDescent="0.35">
      <c r="A12" s="116"/>
      <c r="B12" s="116"/>
      <c r="C12" s="116"/>
      <c r="D12" s="116"/>
      <c r="E12" s="116"/>
      <c r="F12" s="116"/>
      <c r="G12" s="116"/>
      <c r="H12" s="116"/>
      <c r="I12" s="116"/>
      <c r="J12" s="116"/>
    </row>
    <row r="13" spans="1:18" x14ac:dyDescent="0.35">
      <c r="A13" s="116"/>
      <c r="B13" s="116"/>
      <c r="C13" s="116"/>
      <c r="D13" s="116"/>
      <c r="E13" s="116"/>
      <c r="F13" s="116"/>
      <c r="G13" s="116"/>
      <c r="H13" s="116"/>
      <c r="I13" s="116"/>
      <c r="J13" s="116"/>
    </row>
    <row r="14" spans="1:18" x14ac:dyDescent="0.35">
      <c r="A14" s="116"/>
      <c r="B14" s="116"/>
      <c r="C14" s="116"/>
      <c r="D14" s="116"/>
      <c r="E14" s="116"/>
      <c r="F14" s="116"/>
      <c r="G14" s="116"/>
      <c r="H14" s="116"/>
      <c r="I14" s="116"/>
      <c r="J14" s="116"/>
    </row>
    <row r="15" spans="1:18" x14ac:dyDescent="0.35">
      <c r="A15" s="116"/>
      <c r="B15" s="116"/>
      <c r="C15" s="116"/>
      <c r="D15" s="116"/>
      <c r="E15" s="116"/>
      <c r="F15" s="116"/>
      <c r="G15" s="116"/>
      <c r="H15" s="116"/>
      <c r="I15" s="116"/>
      <c r="J15" s="116"/>
    </row>
    <row r="16" spans="1:18" x14ac:dyDescent="0.35">
      <c r="A16" s="116"/>
      <c r="B16" s="116"/>
      <c r="C16" s="116"/>
      <c r="D16" s="116"/>
      <c r="E16" s="116"/>
      <c r="F16" s="116"/>
      <c r="G16" s="116"/>
      <c r="H16" s="116"/>
      <c r="I16" s="116"/>
      <c r="J16" s="116"/>
    </row>
    <row r="17" spans="1:12" x14ac:dyDescent="0.35">
      <c r="A17" s="116"/>
      <c r="B17" s="116"/>
      <c r="C17" s="116"/>
      <c r="D17" s="116"/>
      <c r="E17" s="116"/>
      <c r="F17" s="116"/>
      <c r="G17" s="116"/>
      <c r="H17" s="116"/>
      <c r="I17" s="116"/>
      <c r="J17" s="116"/>
    </row>
    <row r="18" spans="1:12" x14ac:dyDescent="0.35">
      <c r="A18" s="116"/>
      <c r="B18" s="116"/>
      <c r="C18" s="116"/>
      <c r="D18" s="116"/>
      <c r="E18" s="116"/>
      <c r="F18" s="116"/>
      <c r="G18" s="116"/>
      <c r="H18" s="116"/>
      <c r="I18" s="116"/>
      <c r="J18" s="116"/>
    </row>
    <row r="19" spans="1:12" x14ac:dyDescent="0.35">
      <c r="A19" s="116"/>
      <c r="B19" s="116"/>
      <c r="C19" s="116"/>
      <c r="D19" s="116"/>
      <c r="E19" s="116"/>
      <c r="F19" s="116"/>
      <c r="G19" s="116"/>
      <c r="H19" s="116"/>
      <c r="I19" s="116"/>
      <c r="J19" s="116"/>
    </row>
    <row r="20" spans="1:12" x14ac:dyDescent="0.35">
      <c r="A20" s="116"/>
      <c r="B20" s="116"/>
      <c r="C20" s="116"/>
      <c r="D20" s="116"/>
      <c r="E20" s="116"/>
      <c r="F20" s="116"/>
      <c r="G20" s="116"/>
      <c r="H20" s="116"/>
      <c r="I20" s="116"/>
      <c r="J20" s="116"/>
    </row>
    <row r="21" spans="1:12" x14ac:dyDescent="0.35">
      <c r="A21" s="116"/>
      <c r="B21" s="116"/>
      <c r="C21" s="116"/>
      <c r="D21" s="116"/>
      <c r="E21" s="116"/>
      <c r="F21" s="116"/>
      <c r="G21" s="116"/>
      <c r="H21" s="116"/>
      <c r="I21" s="116"/>
      <c r="J21" s="116"/>
    </row>
    <row r="24" spans="1:12" x14ac:dyDescent="0.35">
      <c r="A24"/>
      <c r="B24"/>
      <c r="C24" s="472" t="s">
        <v>507</v>
      </c>
      <c r="D24" s="472"/>
      <c r="E24" s="472"/>
      <c r="F24" s="472"/>
      <c r="G24" s="472"/>
      <c r="H24" s="23"/>
      <c r="I24" s="472" t="s">
        <v>508</v>
      </c>
      <c r="J24" s="472"/>
      <c r="K24" s="472"/>
      <c r="L24" s="472"/>
    </row>
    <row r="25" spans="1:12" x14ac:dyDescent="0.35">
      <c r="A25" s="8"/>
      <c r="B25" s="8"/>
      <c r="C25" s="65">
        <v>2020</v>
      </c>
      <c r="D25" s="65">
        <v>2021</v>
      </c>
      <c r="E25" s="65">
        <v>2022</v>
      </c>
      <c r="F25" s="65">
        <v>2023</v>
      </c>
      <c r="G25" s="65">
        <v>2024</v>
      </c>
      <c r="H25" s="25"/>
      <c r="I25" s="65">
        <v>2021</v>
      </c>
      <c r="J25" s="65">
        <v>2022</v>
      </c>
      <c r="K25" s="65">
        <v>2023</v>
      </c>
      <c r="L25" s="65">
        <v>2024</v>
      </c>
    </row>
    <row r="26" spans="1:12" x14ac:dyDescent="0.35">
      <c r="B26" s="21" t="s">
        <v>266</v>
      </c>
      <c r="C26" s="420">
        <v>1464.6050461</v>
      </c>
      <c r="D26" s="420">
        <v>1470.4868822999999</v>
      </c>
      <c r="E26" s="420">
        <v>1521.8864446</v>
      </c>
      <c r="F26" s="420">
        <v>1480.7624799</v>
      </c>
      <c r="G26" s="420">
        <v>1540.6557499999999</v>
      </c>
      <c r="H26" s="9"/>
      <c r="I26" s="13">
        <f t="shared" ref="I26:L29" si="0">D26-C26</f>
        <v>5.8818361999999524</v>
      </c>
      <c r="J26" s="13">
        <f t="shared" si="0"/>
        <v>51.399562300000071</v>
      </c>
      <c r="K26" s="13">
        <f t="shared" si="0"/>
        <v>-41.123964699999988</v>
      </c>
      <c r="L26" s="13">
        <f t="shared" si="0"/>
        <v>59.893270099999881</v>
      </c>
    </row>
    <row r="27" spans="1:12" x14ac:dyDescent="0.35">
      <c r="B27" s="21" t="s">
        <v>267</v>
      </c>
      <c r="C27" s="9">
        <v>959.08202842000003</v>
      </c>
      <c r="D27" s="9">
        <v>1000.6134905</v>
      </c>
      <c r="E27" s="9">
        <v>1007.5330378</v>
      </c>
      <c r="F27" s="9">
        <v>994.33351514000003</v>
      </c>
      <c r="G27" s="9">
        <v>1008.88378</v>
      </c>
      <c r="H27" s="9"/>
      <c r="I27" s="13">
        <f t="shared" si="0"/>
        <v>41.531462079999983</v>
      </c>
      <c r="J27" s="13">
        <f t="shared" si="0"/>
        <v>6.9195472999999765</v>
      </c>
      <c r="K27" s="13">
        <f t="shared" si="0"/>
        <v>-13.199522659999957</v>
      </c>
      <c r="L27" s="13">
        <f t="shared" si="0"/>
        <v>14.55026485999997</v>
      </c>
    </row>
    <row r="28" spans="1:12" x14ac:dyDescent="0.35">
      <c r="A28"/>
      <c r="B28" s="21" t="s">
        <v>268</v>
      </c>
      <c r="C28" s="9">
        <v>1293.9874053999999</v>
      </c>
      <c r="D28" s="9">
        <v>1334.7738764999999</v>
      </c>
      <c r="E28" s="9">
        <v>1379.6333869</v>
      </c>
      <c r="F28" s="9">
        <v>1381.6950035728999</v>
      </c>
      <c r="G28" s="9">
        <v>1383.5383786</v>
      </c>
      <c r="H28" s="9"/>
      <c r="I28" s="13">
        <f t="shared" si="0"/>
        <v>40.786471099999972</v>
      </c>
      <c r="J28" s="13">
        <f t="shared" si="0"/>
        <v>44.85951040000009</v>
      </c>
      <c r="K28" s="13">
        <f t="shared" si="0"/>
        <v>2.0616166728998451</v>
      </c>
      <c r="L28" s="13">
        <f t="shared" si="0"/>
        <v>1.8433750271001372</v>
      </c>
    </row>
    <row r="29" spans="1:12" x14ac:dyDescent="0.35">
      <c r="B29" s="21" t="s">
        <v>269</v>
      </c>
      <c r="C29" s="52">
        <v>138.70253998999999</v>
      </c>
      <c r="D29" s="52">
        <v>138.91518158</v>
      </c>
      <c r="E29" s="52">
        <v>139.22338490999999</v>
      </c>
      <c r="F29" s="52">
        <v>140.39467848000001</v>
      </c>
      <c r="G29" s="52">
        <v>143.46851000000001</v>
      </c>
      <c r="H29" s="55"/>
      <c r="I29" s="52">
        <f t="shared" si="0"/>
        <v>0.21264159000000404</v>
      </c>
      <c r="J29" s="52">
        <f t="shared" si="0"/>
        <v>0.30820332999999778</v>
      </c>
      <c r="K29" s="52">
        <f t="shared" si="0"/>
        <v>1.1712935700000173</v>
      </c>
      <c r="L29" s="52">
        <f t="shared" si="0"/>
        <v>3.0738315199999988</v>
      </c>
    </row>
    <row r="30" spans="1:12" x14ac:dyDescent="0.35">
      <c r="B30" s="21" t="s">
        <v>483</v>
      </c>
      <c r="C30" s="9">
        <v>3856.3770208000001</v>
      </c>
      <c r="D30" s="9">
        <v>3944.7894348</v>
      </c>
      <c r="E30" s="9">
        <v>4048.2762625999999</v>
      </c>
      <c r="F30" s="9">
        <v>3997.1857636999998</v>
      </c>
      <c r="G30" s="9">
        <v>4076.5466999999999</v>
      </c>
      <c r="H30" s="397" t="s">
        <v>419</v>
      </c>
      <c r="I30" s="13">
        <f>D30-C30</f>
        <v>88.412413999999899</v>
      </c>
      <c r="J30" s="13">
        <f>E30-D30</f>
        <v>103.4868277999999</v>
      </c>
      <c r="K30" s="13">
        <f>F30-E30</f>
        <v>-51.090498900000057</v>
      </c>
      <c r="L30" s="13">
        <f>G30-F30</f>
        <v>79.360936300000049</v>
      </c>
    </row>
    <row r="31" spans="1:12" x14ac:dyDescent="0.35">
      <c r="A31" s="278" t="s">
        <v>674</v>
      </c>
      <c r="B31"/>
      <c r="C31"/>
      <c r="D31" s="2"/>
      <c r="E31"/>
      <c r="F31"/>
      <c r="G31"/>
      <c r="H31"/>
      <c r="I31" s="421"/>
      <c r="J31" s="421"/>
      <c r="K31" s="421"/>
      <c r="L31" s="421"/>
    </row>
    <row r="34" spans="1:7" x14ac:dyDescent="0.35">
      <c r="A34" s="119"/>
      <c r="B34" s="119"/>
      <c r="C34" s="119" t="s">
        <v>265</v>
      </c>
      <c r="D34" s="119" t="s">
        <v>223</v>
      </c>
      <c r="E34" s="344" t="s">
        <v>222</v>
      </c>
      <c r="F34" s="344" t="s">
        <v>457</v>
      </c>
    </row>
    <row r="35" spans="1:7" x14ac:dyDescent="0.35">
      <c r="A35" s="119">
        <f t="shared" ref="A35:A46" si="1">YEAR(B35)</f>
        <v>2020</v>
      </c>
      <c r="B35" s="331">
        <v>43831</v>
      </c>
      <c r="C35" s="395">
        <v>328.24613531</v>
      </c>
      <c r="D35" s="295" t="e">
        <v>#N/A</v>
      </c>
      <c r="E35" s="356"/>
      <c r="F35" s="356">
        <v>328.24613531</v>
      </c>
      <c r="G35" s="113"/>
    </row>
    <row r="36" spans="1:7" x14ac:dyDescent="0.35">
      <c r="A36" s="119">
        <f t="shared" si="1"/>
        <v>2020</v>
      </c>
      <c r="B36" s="331">
        <v>43862</v>
      </c>
      <c r="C36" s="395">
        <v>306.42524272000003</v>
      </c>
      <c r="D36" s="295" t="e">
        <v>#N/A</v>
      </c>
      <c r="E36" s="396">
        <f t="shared" ref="E36:E45" si="2">AVERAGEIF($A$35:$A$46,A36,$F$35:$F$46)</f>
        <v>321.36475173166667</v>
      </c>
      <c r="F36" s="356">
        <v>306.42524272000003</v>
      </c>
      <c r="G36" s="113"/>
    </row>
    <row r="37" spans="1:7" x14ac:dyDescent="0.35">
      <c r="A37" s="119">
        <f t="shared" si="1"/>
        <v>2020</v>
      </c>
      <c r="B37" s="331">
        <v>43891</v>
      </c>
      <c r="C37" s="395">
        <v>301.75270029000001</v>
      </c>
      <c r="D37" s="295" t="e">
        <v>#N/A</v>
      </c>
      <c r="E37" s="396">
        <f t="shared" si="2"/>
        <v>321.36475173166667</v>
      </c>
      <c r="F37" s="356">
        <v>301.75270029000001</v>
      </c>
      <c r="G37" s="113"/>
    </row>
    <row r="38" spans="1:7" x14ac:dyDescent="0.35">
      <c r="A38" s="119">
        <f t="shared" si="1"/>
        <v>2020</v>
      </c>
      <c r="B38" s="331">
        <v>43922</v>
      </c>
      <c r="C38" s="395">
        <v>273.13242410999999</v>
      </c>
      <c r="D38" s="295" t="e">
        <v>#N/A</v>
      </c>
      <c r="E38" s="396">
        <f t="shared" si="2"/>
        <v>321.36475173166667</v>
      </c>
      <c r="F38" s="356">
        <v>273.13242410999999</v>
      </c>
      <c r="G38" s="113"/>
    </row>
    <row r="39" spans="1:7" x14ac:dyDescent="0.35">
      <c r="A39" s="119">
        <f t="shared" si="1"/>
        <v>2020</v>
      </c>
      <c r="B39" s="331">
        <v>43952</v>
      </c>
      <c r="C39" s="395">
        <v>285.62707562000003</v>
      </c>
      <c r="D39" s="295" t="e">
        <v>#N/A</v>
      </c>
      <c r="E39" s="396">
        <f t="shared" si="2"/>
        <v>321.36475173166667</v>
      </c>
      <c r="F39" s="356">
        <v>285.62707562000003</v>
      </c>
      <c r="G39" s="113"/>
    </row>
    <row r="40" spans="1:7" x14ac:dyDescent="0.35">
      <c r="A40" s="119">
        <f t="shared" si="1"/>
        <v>2020</v>
      </c>
      <c r="B40" s="331">
        <v>43983</v>
      </c>
      <c r="C40" s="395">
        <v>331.35530130000001</v>
      </c>
      <c r="D40" s="295" t="e">
        <v>#N/A</v>
      </c>
      <c r="E40" s="396">
        <f t="shared" si="2"/>
        <v>321.36475173166667</v>
      </c>
      <c r="F40" s="356">
        <v>331.35530130000001</v>
      </c>
      <c r="G40" s="113"/>
    </row>
    <row r="41" spans="1:7" x14ac:dyDescent="0.35">
      <c r="A41" s="119">
        <f t="shared" si="1"/>
        <v>2020</v>
      </c>
      <c r="B41" s="331">
        <v>44013</v>
      </c>
      <c r="C41" s="395">
        <v>391.57795358999999</v>
      </c>
      <c r="D41" s="295" t="e">
        <v>#N/A</v>
      </c>
      <c r="E41" s="396">
        <f t="shared" si="2"/>
        <v>321.36475173166667</v>
      </c>
      <c r="F41" s="356">
        <v>391.57795358999999</v>
      </c>
      <c r="G41" s="113"/>
    </row>
    <row r="42" spans="1:7" x14ac:dyDescent="0.35">
      <c r="A42" s="119">
        <f t="shared" si="1"/>
        <v>2020</v>
      </c>
      <c r="B42" s="331">
        <v>44044</v>
      </c>
      <c r="C42" s="395">
        <v>380.97996870999998</v>
      </c>
      <c r="D42" s="295" t="e">
        <v>#N/A</v>
      </c>
      <c r="E42" s="396">
        <f t="shared" si="2"/>
        <v>321.36475173166667</v>
      </c>
      <c r="F42" s="356">
        <v>380.97996870999998</v>
      </c>
      <c r="G42" s="113"/>
    </row>
    <row r="43" spans="1:7" x14ac:dyDescent="0.35">
      <c r="A43" s="119">
        <f t="shared" si="1"/>
        <v>2020</v>
      </c>
      <c r="B43" s="331">
        <v>44075</v>
      </c>
      <c r="C43" s="395">
        <v>333.68275260000001</v>
      </c>
      <c r="D43" s="295" t="e">
        <v>#N/A</v>
      </c>
      <c r="E43" s="396">
        <f t="shared" si="2"/>
        <v>321.36475173166667</v>
      </c>
      <c r="F43" s="356">
        <v>333.68275260000001</v>
      </c>
      <c r="G43" s="113"/>
    </row>
    <row r="44" spans="1:7" x14ac:dyDescent="0.35">
      <c r="A44" s="119">
        <f t="shared" si="1"/>
        <v>2020</v>
      </c>
      <c r="B44" s="331">
        <v>44105</v>
      </c>
      <c r="C44" s="395">
        <v>307.86937210999997</v>
      </c>
      <c r="D44" s="295" t="e">
        <v>#N/A</v>
      </c>
      <c r="E44" s="396">
        <f t="shared" si="2"/>
        <v>321.36475173166667</v>
      </c>
      <c r="F44" s="356">
        <v>307.86937210999997</v>
      </c>
      <c r="G44" s="113"/>
    </row>
    <row r="45" spans="1:7" x14ac:dyDescent="0.35">
      <c r="A45" s="119">
        <f t="shared" si="1"/>
        <v>2020</v>
      </c>
      <c r="B45" s="331">
        <v>44136</v>
      </c>
      <c r="C45" s="395">
        <v>288.22815359999998</v>
      </c>
      <c r="D45" s="295" t="e">
        <v>#N/A</v>
      </c>
      <c r="E45" s="396">
        <f t="shared" si="2"/>
        <v>321.36475173166667</v>
      </c>
      <c r="F45" s="356">
        <v>288.22815359999998</v>
      </c>
      <c r="G45" s="113"/>
    </row>
    <row r="46" spans="1:7" x14ac:dyDescent="0.35">
      <c r="A46" s="119">
        <f t="shared" si="1"/>
        <v>2020</v>
      </c>
      <c r="B46" s="331">
        <v>44166</v>
      </c>
      <c r="C46" s="395">
        <v>327.49994082000001</v>
      </c>
      <c r="D46" s="295" t="e">
        <v>#N/A</v>
      </c>
      <c r="E46" s="356"/>
      <c r="F46" s="356">
        <v>327.49994082000001</v>
      </c>
      <c r="G46" s="113"/>
    </row>
    <row r="47" spans="1:7" x14ac:dyDescent="0.35">
      <c r="A47" s="119">
        <f t="shared" ref="A47:A94" si="3">YEAR(B47)</f>
        <v>2021</v>
      </c>
      <c r="B47" s="331">
        <v>44197</v>
      </c>
      <c r="C47" s="395">
        <v>333.97653987000001</v>
      </c>
      <c r="D47" s="295" t="e">
        <v>#N/A</v>
      </c>
      <c r="E47" s="356"/>
      <c r="F47" s="356">
        <v>333.97653987000001</v>
      </c>
      <c r="G47" s="113"/>
    </row>
    <row r="48" spans="1:7" x14ac:dyDescent="0.35">
      <c r="A48" s="119">
        <f t="shared" si="3"/>
        <v>2021</v>
      </c>
      <c r="B48" s="331">
        <v>44228</v>
      </c>
      <c r="C48" s="395">
        <v>309.81629168000001</v>
      </c>
      <c r="D48" s="295" t="e">
        <v>#N/A</v>
      </c>
      <c r="E48" s="356">
        <f t="shared" ref="E48:E57" si="4">AVERAGEIF($A$47:$A$108,A48,$F$47:$F$108)</f>
        <v>328.73245289749997</v>
      </c>
      <c r="F48" s="356">
        <v>309.81629168000001</v>
      </c>
      <c r="G48" s="113"/>
    </row>
    <row r="49" spans="1:7" x14ac:dyDescent="0.35">
      <c r="A49" s="119">
        <f t="shared" si="3"/>
        <v>2021</v>
      </c>
      <c r="B49" s="331">
        <v>44256</v>
      </c>
      <c r="C49" s="395">
        <v>306.27266571000001</v>
      </c>
      <c r="D49" s="295" t="e">
        <v>#N/A</v>
      </c>
      <c r="E49" s="356">
        <f t="shared" si="4"/>
        <v>328.73245289749997</v>
      </c>
      <c r="F49" s="356">
        <v>306.27266571000001</v>
      </c>
      <c r="G49" s="113"/>
    </row>
    <row r="50" spans="1:7" x14ac:dyDescent="0.35">
      <c r="A50" s="119">
        <f t="shared" si="3"/>
        <v>2021</v>
      </c>
      <c r="B50" s="331">
        <v>44287</v>
      </c>
      <c r="C50" s="395">
        <v>283.32879831000002</v>
      </c>
      <c r="D50" s="295" t="e">
        <v>#N/A</v>
      </c>
      <c r="E50" s="356">
        <f t="shared" si="4"/>
        <v>328.73245289749997</v>
      </c>
      <c r="F50" s="356">
        <v>283.32879831000002</v>
      </c>
      <c r="G50" s="113"/>
    </row>
    <row r="51" spans="1:7" x14ac:dyDescent="0.35">
      <c r="A51" s="119">
        <f t="shared" si="3"/>
        <v>2021</v>
      </c>
      <c r="B51" s="331">
        <v>44317</v>
      </c>
      <c r="C51" s="395">
        <v>301.12230082000002</v>
      </c>
      <c r="D51" s="295" t="e">
        <v>#N/A</v>
      </c>
      <c r="E51" s="356">
        <f t="shared" si="4"/>
        <v>328.73245289749997</v>
      </c>
      <c r="F51" s="356">
        <v>301.12230082000002</v>
      </c>
      <c r="G51" s="113"/>
    </row>
    <row r="52" spans="1:7" x14ac:dyDescent="0.35">
      <c r="A52" s="119">
        <f t="shared" si="3"/>
        <v>2021</v>
      </c>
      <c r="B52" s="331">
        <v>44348</v>
      </c>
      <c r="C52" s="395">
        <v>350.19927899999999</v>
      </c>
      <c r="D52" s="295" t="e">
        <v>#N/A</v>
      </c>
      <c r="E52" s="356">
        <f t="shared" si="4"/>
        <v>328.73245289749997</v>
      </c>
      <c r="F52" s="356">
        <v>350.19927899999999</v>
      </c>
      <c r="G52" s="113"/>
    </row>
    <row r="53" spans="1:7" x14ac:dyDescent="0.35">
      <c r="A53" s="119">
        <f t="shared" si="3"/>
        <v>2021</v>
      </c>
      <c r="B53" s="331">
        <v>44378</v>
      </c>
      <c r="C53" s="395">
        <v>386.62593329999999</v>
      </c>
      <c r="D53" s="295" t="e">
        <v>#N/A</v>
      </c>
      <c r="E53" s="356">
        <f t="shared" si="4"/>
        <v>328.73245289749997</v>
      </c>
      <c r="F53" s="356">
        <v>386.62593329999999</v>
      </c>
      <c r="G53" s="113"/>
    </row>
    <row r="54" spans="1:7" x14ac:dyDescent="0.35">
      <c r="A54" s="119">
        <f t="shared" si="3"/>
        <v>2021</v>
      </c>
      <c r="B54" s="331">
        <v>44409</v>
      </c>
      <c r="C54" s="395">
        <v>393.62795166000001</v>
      </c>
      <c r="D54" s="295" t="e">
        <v>#N/A</v>
      </c>
      <c r="E54" s="356">
        <f t="shared" si="4"/>
        <v>328.73245289749997</v>
      </c>
      <c r="F54" s="356">
        <v>393.62795166000001</v>
      </c>
      <c r="G54" s="113"/>
    </row>
    <row r="55" spans="1:7" x14ac:dyDescent="0.35">
      <c r="A55" s="119">
        <f t="shared" si="3"/>
        <v>2021</v>
      </c>
      <c r="B55" s="331">
        <v>44440</v>
      </c>
      <c r="C55" s="395">
        <v>347.83230209999999</v>
      </c>
      <c r="D55" s="295" t="e">
        <v>#N/A</v>
      </c>
      <c r="E55" s="356">
        <f t="shared" si="4"/>
        <v>328.73245289749997</v>
      </c>
      <c r="F55" s="356">
        <v>347.83230209999999</v>
      </c>
      <c r="G55" s="113"/>
    </row>
    <row r="56" spans="1:7" x14ac:dyDescent="0.35">
      <c r="A56" s="119">
        <f t="shared" si="3"/>
        <v>2021</v>
      </c>
      <c r="B56" s="331">
        <v>44470</v>
      </c>
      <c r="C56" s="395">
        <v>313.61335131999999</v>
      </c>
      <c r="D56" s="295" t="e">
        <v>#N/A</v>
      </c>
      <c r="E56" s="356">
        <f t="shared" si="4"/>
        <v>328.73245289749997</v>
      </c>
      <c r="F56" s="356">
        <v>313.61335131999999</v>
      </c>
      <c r="G56" s="113"/>
    </row>
    <row r="57" spans="1:7" x14ac:dyDescent="0.35">
      <c r="A57" s="119">
        <f t="shared" si="3"/>
        <v>2021</v>
      </c>
      <c r="B57" s="331">
        <v>44501</v>
      </c>
      <c r="C57" s="395">
        <v>298.83887577000002</v>
      </c>
      <c r="D57" s="295" t="e">
        <v>#N/A</v>
      </c>
      <c r="E57" s="356">
        <f t="shared" si="4"/>
        <v>328.73245289749997</v>
      </c>
      <c r="F57" s="356">
        <v>298.83887577000002</v>
      </c>
      <c r="G57" s="113"/>
    </row>
    <row r="58" spans="1:7" x14ac:dyDescent="0.35">
      <c r="A58" s="119">
        <f t="shared" si="3"/>
        <v>2021</v>
      </c>
      <c r="B58" s="331">
        <v>44531</v>
      </c>
      <c r="C58" s="395">
        <v>319.53514523000001</v>
      </c>
      <c r="D58" s="295" t="e">
        <v>#N/A</v>
      </c>
      <c r="E58" s="356"/>
      <c r="F58" s="356">
        <v>319.53514523000001</v>
      </c>
      <c r="G58" s="113"/>
    </row>
    <row r="59" spans="1:7" x14ac:dyDescent="0.35">
      <c r="A59" s="119">
        <f t="shared" si="3"/>
        <v>2022</v>
      </c>
      <c r="B59" s="331">
        <v>44562</v>
      </c>
      <c r="C59" s="395">
        <v>349.82694217</v>
      </c>
      <c r="D59" s="295" t="e">
        <v>#N/A</v>
      </c>
      <c r="E59" s="356"/>
      <c r="F59" s="356">
        <v>349.82694217</v>
      </c>
      <c r="G59" s="113"/>
    </row>
    <row r="60" spans="1:7" x14ac:dyDescent="0.35">
      <c r="A60" s="119">
        <f t="shared" si="3"/>
        <v>2022</v>
      </c>
      <c r="B60" s="331">
        <v>44593</v>
      </c>
      <c r="C60" s="395">
        <v>315.50281280000002</v>
      </c>
      <c r="D60" s="295" t="e">
        <v>#N/A</v>
      </c>
      <c r="E60" s="356">
        <f t="shared" ref="E60:E69" si="5">AVERAGEIF($A$47:$A$108,A60,$F$47:$F$108)</f>
        <v>337.35635521833331</v>
      </c>
      <c r="F60" s="356">
        <v>315.50281280000002</v>
      </c>
      <c r="G60" s="113"/>
    </row>
    <row r="61" spans="1:7" x14ac:dyDescent="0.35">
      <c r="A61" s="119">
        <f t="shared" si="3"/>
        <v>2022</v>
      </c>
      <c r="B61" s="331">
        <v>44621</v>
      </c>
      <c r="C61" s="395">
        <v>315.46913190999999</v>
      </c>
      <c r="D61" s="295" t="e">
        <v>#N/A</v>
      </c>
      <c r="E61" s="356">
        <f t="shared" si="5"/>
        <v>337.35635521833331</v>
      </c>
      <c r="F61" s="356">
        <v>315.46913190999999</v>
      </c>
      <c r="G61" s="113"/>
    </row>
    <row r="62" spans="1:7" x14ac:dyDescent="0.35">
      <c r="A62" s="119">
        <f t="shared" si="3"/>
        <v>2022</v>
      </c>
      <c r="B62" s="331">
        <v>44652</v>
      </c>
      <c r="C62" s="395">
        <v>294.49447620000001</v>
      </c>
      <c r="D62" s="295" t="e">
        <v>#N/A</v>
      </c>
      <c r="E62" s="356">
        <f t="shared" si="5"/>
        <v>337.35635521833331</v>
      </c>
      <c r="F62" s="356">
        <v>294.49447620000001</v>
      </c>
      <c r="G62" s="113"/>
    </row>
    <row r="63" spans="1:7" x14ac:dyDescent="0.35">
      <c r="A63" s="119">
        <f t="shared" si="3"/>
        <v>2022</v>
      </c>
      <c r="B63" s="331">
        <v>44682</v>
      </c>
      <c r="C63" s="395">
        <v>319.35780197999998</v>
      </c>
      <c r="D63" s="295" t="e">
        <v>#N/A</v>
      </c>
      <c r="E63" s="356">
        <f t="shared" si="5"/>
        <v>337.35635521833331</v>
      </c>
      <c r="F63" s="356">
        <v>319.35780197999998</v>
      </c>
      <c r="G63" s="113"/>
    </row>
    <row r="64" spans="1:7" x14ac:dyDescent="0.35">
      <c r="A64" s="119">
        <f t="shared" si="3"/>
        <v>2022</v>
      </c>
      <c r="B64" s="331">
        <v>44713</v>
      </c>
      <c r="C64" s="395">
        <v>357.72452970000001</v>
      </c>
      <c r="D64" s="295" t="e">
        <v>#N/A</v>
      </c>
      <c r="E64" s="356">
        <f t="shared" si="5"/>
        <v>337.35635521833331</v>
      </c>
      <c r="F64" s="356">
        <v>357.72452970000001</v>
      </c>
      <c r="G64" s="113"/>
    </row>
    <row r="65" spans="1:7" x14ac:dyDescent="0.35">
      <c r="A65" s="119">
        <f t="shared" si="3"/>
        <v>2022</v>
      </c>
      <c r="B65" s="331">
        <v>44743</v>
      </c>
      <c r="C65" s="395">
        <v>400.11619182999999</v>
      </c>
      <c r="D65" s="295" t="e">
        <v>#N/A</v>
      </c>
      <c r="E65" s="356">
        <f t="shared" si="5"/>
        <v>337.35635521833331</v>
      </c>
      <c r="F65" s="356">
        <v>400.11619182999999</v>
      </c>
      <c r="G65" s="113"/>
    </row>
    <row r="66" spans="1:7" x14ac:dyDescent="0.35">
      <c r="A66" s="119">
        <f t="shared" si="3"/>
        <v>2022</v>
      </c>
      <c r="B66" s="331">
        <v>44774</v>
      </c>
      <c r="C66" s="395">
        <v>400.27520664000002</v>
      </c>
      <c r="D66" s="295" t="e">
        <v>#N/A</v>
      </c>
      <c r="E66" s="356">
        <f t="shared" si="5"/>
        <v>337.35635521833331</v>
      </c>
      <c r="F66" s="356">
        <v>400.27520664000002</v>
      </c>
      <c r="G66" s="113"/>
    </row>
    <row r="67" spans="1:7" x14ac:dyDescent="0.35">
      <c r="A67" s="119">
        <f t="shared" si="3"/>
        <v>2022</v>
      </c>
      <c r="B67" s="331">
        <v>44805</v>
      </c>
      <c r="C67" s="395">
        <v>349.6966524</v>
      </c>
      <c r="D67" s="295" t="e">
        <v>#N/A</v>
      </c>
      <c r="E67" s="356">
        <f t="shared" si="5"/>
        <v>337.35635521833331</v>
      </c>
      <c r="F67" s="356">
        <v>349.6966524</v>
      </c>
      <c r="G67" s="113"/>
    </row>
    <row r="68" spans="1:7" x14ac:dyDescent="0.35">
      <c r="A68" s="119">
        <f t="shared" si="3"/>
        <v>2022</v>
      </c>
      <c r="B68" s="331">
        <v>44835</v>
      </c>
      <c r="C68" s="395">
        <v>306.67040541</v>
      </c>
      <c r="D68" s="295" t="e">
        <v>#N/A</v>
      </c>
      <c r="E68" s="356">
        <f t="shared" si="5"/>
        <v>337.35635521833331</v>
      </c>
      <c r="F68" s="356">
        <v>306.67040541</v>
      </c>
      <c r="G68" s="113"/>
    </row>
    <row r="69" spans="1:7" x14ac:dyDescent="0.35">
      <c r="A69" s="119">
        <f t="shared" si="3"/>
        <v>2022</v>
      </c>
      <c r="B69" s="331">
        <v>44866</v>
      </c>
      <c r="C69" s="395">
        <v>301.50925469999999</v>
      </c>
      <c r="D69" s="295" t="e">
        <v>#N/A</v>
      </c>
      <c r="E69" s="356">
        <f t="shared" si="5"/>
        <v>337.35635521833331</v>
      </c>
      <c r="F69" s="356">
        <v>301.50925469999999</v>
      </c>
      <c r="G69" s="113"/>
    </row>
    <row r="70" spans="1:7" x14ac:dyDescent="0.35">
      <c r="A70" s="119">
        <f t="shared" si="3"/>
        <v>2022</v>
      </c>
      <c r="B70" s="331">
        <v>44896</v>
      </c>
      <c r="C70" s="395">
        <v>337.63285688000002</v>
      </c>
      <c r="D70" s="295" t="e">
        <v>#N/A</v>
      </c>
      <c r="E70" s="356"/>
      <c r="F70" s="356">
        <v>337.63285688000002</v>
      </c>
      <c r="G70" s="113"/>
    </row>
    <row r="71" spans="1:7" x14ac:dyDescent="0.35">
      <c r="A71" s="119">
        <f t="shared" si="3"/>
        <v>2023</v>
      </c>
      <c r="B71" s="331">
        <v>44927</v>
      </c>
      <c r="C71" s="395">
        <v>334.97752987000001</v>
      </c>
      <c r="D71" s="295" t="e">
        <v>#N/A</v>
      </c>
      <c r="E71" s="356"/>
      <c r="F71" s="356">
        <v>334.97752987000001</v>
      </c>
      <c r="G71" s="113"/>
    </row>
    <row r="72" spans="1:7" x14ac:dyDescent="0.35">
      <c r="A72" s="119">
        <f t="shared" si="3"/>
        <v>2023</v>
      </c>
      <c r="B72" s="331">
        <v>44958</v>
      </c>
      <c r="C72" s="395">
        <v>301.43980720000002</v>
      </c>
      <c r="D72" s="295" t="e">
        <v>#N/A</v>
      </c>
      <c r="E72" s="356">
        <f t="shared" ref="E72:E81" si="6">AVERAGEIF($A$47:$A$108,A72,$F$47:$F$108)</f>
        <v>333.09881364333336</v>
      </c>
      <c r="F72" s="356">
        <v>301.43980720000002</v>
      </c>
      <c r="G72" s="113"/>
    </row>
    <row r="73" spans="1:7" x14ac:dyDescent="0.35">
      <c r="A73" s="119">
        <f t="shared" si="3"/>
        <v>2023</v>
      </c>
      <c r="B73" s="331">
        <v>44986</v>
      </c>
      <c r="C73" s="395">
        <v>315.20014987000002</v>
      </c>
      <c r="D73" s="295" t="e">
        <v>#N/A</v>
      </c>
      <c r="E73" s="356">
        <f t="shared" si="6"/>
        <v>333.09881364333336</v>
      </c>
      <c r="F73" s="356">
        <v>315.20014987000002</v>
      </c>
      <c r="G73" s="113"/>
    </row>
    <row r="74" spans="1:7" x14ac:dyDescent="0.35">
      <c r="A74" s="119">
        <f t="shared" si="3"/>
        <v>2023</v>
      </c>
      <c r="B74" s="331">
        <v>45017</v>
      </c>
      <c r="C74" s="395">
        <v>288.52673769</v>
      </c>
      <c r="D74" s="295" t="e">
        <v>#N/A</v>
      </c>
      <c r="E74" s="356">
        <f t="shared" si="6"/>
        <v>333.09881364333336</v>
      </c>
      <c r="F74" s="356">
        <v>288.52673769</v>
      </c>
      <c r="G74" s="113"/>
    </row>
    <row r="75" spans="1:7" x14ac:dyDescent="0.35">
      <c r="A75" s="119">
        <f t="shared" si="3"/>
        <v>2023</v>
      </c>
      <c r="B75" s="331">
        <v>45047</v>
      </c>
      <c r="C75" s="395">
        <v>307.39151218000001</v>
      </c>
      <c r="D75" s="295" t="e">
        <v>#N/A</v>
      </c>
      <c r="E75" s="356">
        <f t="shared" si="6"/>
        <v>333.09881364333336</v>
      </c>
      <c r="F75" s="356">
        <v>307.39151218000001</v>
      </c>
      <c r="G75" s="113"/>
    </row>
    <row r="76" spans="1:7" x14ac:dyDescent="0.35">
      <c r="A76" s="119">
        <f t="shared" si="3"/>
        <v>2023</v>
      </c>
      <c r="B76" s="331">
        <v>45078</v>
      </c>
      <c r="C76" s="395">
        <v>337.24392691000003</v>
      </c>
      <c r="D76" s="295" t="e">
        <v>#N/A</v>
      </c>
      <c r="E76" s="356">
        <f t="shared" si="6"/>
        <v>333.09881364333336</v>
      </c>
      <c r="F76" s="356">
        <v>337.24392691000003</v>
      </c>
      <c r="G76" s="113"/>
    </row>
    <row r="77" spans="1:7" x14ac:dyDescent="0.35">
      <c r="A77" s="119">
        <f t="shared" si="3"/>
        <v>2023</v>
      </c>
      <c r="B77" s="331">
        <v>45108</v>
      </c>
      <c r="C77" s="395">
        <v>396.98689999999999</v>
      </c>
      <c r="D77" s="295" t="e">
        <v>#N/A</v>
      </c>
      <c r="E77" s="356">
        <f t="shared" si="6"/>
        <v>333.09881364333336</v>
      </c>
      <c r="F77" s="356">
        <v>396.98689999999999</v>
      </c>
      <c r="G77" s="113"/>
    </row>
    <row r="78" spans="1:7" x14ac:dyDescent="0.35">
      <c r="A78" s="119">
        <f t="shared" si="3"/>
        <v>2023</v>
      </c>
      <c r="B78" s="331">
        <v>45139</v>
      </c>
      <c r="C78" s="395">
        <v>406.19470000000001</v>
      </c>
      <c r="D78" s="295">
        <v>406.19470000000001</v>
      </c>
      <c r="E78" s="356">
        <f t="shared" si="6"/>
        <v>333.09881364333336</v>
      </c>
      <c r="F78" s="356">
        <v>406.19470000000001</v>
      </c>
      <c r="G78" s="113"/>
    </row>
    <row r="79" spans="1:7" x14ac:dyDescent="0.35">
      <c r="A79" s="119">
        <f t="shared" si="3"/>
        <v>2023</v>
      </c>
      <c r="B79" s="331">
        <v>45170</v>
      </c>
      <c r="C79" s="395" t="e">
        <v>#N/A</v>
      </c>
      <c r="D79" s="295">
        <v>356.79039999999998</v>
      </c>
      <c r="E79" s="356">
        <f t="shared" si="6"/>
        <v>333.09881364333336</v>
      </c>
      <c r="F79" s="356">
        <v>356.79039999999998</v>
      </c>
      <c r="G79" s="113"/>
    </row>
    <row r="80" spans="1:7" x14ac:dyDescent="0.35">
      <c r="A80" s="119">
        <f t="shared" si="3"/>
        <v>2023</v>
      </c>
      <c r="B80" s="331">
        <v>45200</v>
      </c>
      <c r="C80" s="395" t="e">
        <v>#N/A</v>
      </c>
      <c r="D80" s="295">
        <v>311.45949999999999</v>
      </c>
      <c r="E80" s="356">
        <f t="shared" si="6"/>
        <v>333.09881364333336</v>
      </c>
      <c r="F80" s="356">
        <v>311.45949999999999</v>
      </c>
      <c r="G80" s="113"/>
    </row>
    <row r="81" spans="1:7" x14ac:dyDescent="0.35">
      <c r="A81" s="119">
        <f t="shared" si="3"/>
        <v>2023</v>
      </c>
      <c r="B81" s="331">
        <v>45231</v>
      </c>
      <c r="C81" s="395" t="e">
        <v>#N/A</v>
      </c>
      <c r="D81" s="295">
        <v>302.99090000000001</v>
      </c>
      <c r="E81" s="356">
        <f t="shared" si="6"/>
        <v>333.09881364333336</v>
      </c>
      <c r="F81" s="356">
        <v>302.99090000000001</v>
      </c>
      <c r="G81" s="113"/>
    </row>
    <row r="82" spans="1:7" x14ac:dyDescent="0.35">
      <c r="A82" s="119">
        <f t="shared" si="3"/>
        <v>2023</v>
      </c>
      <c r="B82" s="331">
        <v>45261</v>
      </c>
      <c r="C82" s="395" t="e">
        <v>#N/A</v>
      </c>
      <c r="D82" s="295">
        <v>337.9837</v>
      </c>
      <c r="E82" s="356"/>
      <c r="F82" s="356">
        <v>337.9837</v>
      </c>
      <c r="G82" s="113"/>
    </row>
    <row r="83" spans="1:7" x14ac:dyDescent="0.35">
      <c r="A83" s="119">
        <f t="shared" si="3"/>
        <v>2024</v>
      </c>
      <c r="B83" s="331">
        <v>45292</v>
      </c>
      <c r="C83" s="395" t="e">
        <v>#N/A</v>
      </c>
      <c r="D83" s="295">
        <v>344.75170000000003</v>
      </c>
      <c r="E83" s="356"/>
      <c r="F83" s="356">
        <v>344.75170000000003</v>
      </c>
      <c r="G83" s="113"/>
    </row>
    <row r="84" spans="1:7" x14ac:dyDescent="0.35">
      <c r="A84" s="119">
        <f t="shared" si="3"/>
        <v>2024</v>
      </c>
      <c r="B84" s="331">
        <v>45323</v>
      </c>
      <c r="C84" s="395" t="e">
        <v>#N/A</v>
      </c>
      <c r="D84" s="295">
        <v>321.70589999999999</v>
      </c>
      <c r="E84" s="356">
        <f t="shared" ref="E84:E93" si="7">AVERAGEIF($A$47:$A$108,A84,$F$47:$F$108)</f>
        <v>339.71222499999999</v>
      </c>
      <c r="F84" s="356">
        <v>321.70589999999999</v>
      </c>
      <c r="G84" s="113"/>
    </row>
    <row r="85" spans="1:7" x14ac:dyDescent="0.35">
      <c r="A85" s="119">
        <f t="shared" si="3"/>
        <v>2024</v>
      </c>
      <c r="B85" s="331">
        <v>45352</v>
      </c>
      <c r="C85" s="395" t="e">
        <v>#N/A</v>
      </c>
      <c r="D85" s="295">
        <v>316.97199999999998</v>
      </c>
      <c r="E85" s="356">
        <f t="shared" si="7"/>
        <v>339.71222499999999</v>
      </c>
      <c r="F85" s="356">
        <v>316.97199999999998</v>
      </c>
      <c r="G85" s="113"/>
    </row>
    <row r="86" spans="1:7" x14ac:dyDescent="0.35">
      <c r="A86" s="119">
        <f t="shared" si="3"/>
        <v>2024</v>
      </c>
      <c r="B86" s="331">
        <v>45383</v>
      </c>
      <c r="C86" s="395" t="e">
        <v>#N/A</v>
      </c>
      <c r="D86" s="295">
        <v>290.48669999999998</v>
      </c>
      <c r="E86" s="356">
        <f t="shared" si="7"/>
        <v>339.71222499999999</v>
      </c>
      <c r="F86" s="356">
        <v>290.48669999999998</v>
      </c>
      <c r="G86" s="113"/>
    </row>
    <row r="87" spans="1:7" x14ac:dyDescent="0.35">
      <c r="A87" s="119">
        <f t="shared" si="3"/>
        <v>2024</v>
      </c>
      <c r="B87" s="331">
        <v>45413</v>
      </c>
      <c r="C87" s="395" t="e">
        <v>#N/A</v>
      </c>
      <c r="D87" s="295">
        <v>313.37310000000002</v>
      </c>
      <c r="E87" s="356">
        <f t="shared" si="7"/>
        <v>339.71222499999999</v>
      </c>
      <c r="F87" s="356">
        <v>313.37310000000002</v>
      </c>
      <c r="G87" s="113"/>
    </row>
    <row r="88" spans="1:7" x14ac:dyDescent="0.35">
      <c r="A88" s="119">
        <f t="shared" si="3"/>
        <v>2024</v>
      </c>
      <c r="B88" s="331">
        <v>45444</v>
      </c>
      <c r="C88" s="395" t="e">
        <v>#N/A</v>
      </c>
      <c r="D88" s="295">
        <v>352.2149</v>
      </c>
      <c r="E88" s="356">
        <f t="shared" si="7"/>
        <v>339.71222499999999</v>
      </c>
      <c r="F88" s="356">
        <v>352.2149</v>
      </c>
      <c r="G88" s="113"/>
    </row>
    <row r="89" spans="1:7" x14ac:dyDescent="0.35">
      <c r="A89" s="119">
        <f t="shared" si="3"/>
        <v>2024</v>
      </c>
      <c r="B89" s="331">
        <v>45474</v>
      </c>
      <c r="C89" s="395" t="e">
        <v>#N/A</v>
      </c>
      <c r="D89" s="295">
        <v>406.7765</v>
      </c>
      <c r="E89" s="356">
        <f t="shared" si="7"/>
        <v>339.71222499999999</v>
      </c>
      <c r="F89" s="356">
        <v>406.7765</v>
      </c>
      <c r="G89" s="113"/>
    </row>
    <row r="90" spans="1:7" x14ac:dyDescent="0.35">
      <c r="A90" s="119">
        <f t="shared" si="3"/>
        <v>2024</v>
      </c>
      <c r="B90" s="331">
        <v>45505</v>
      </c>
      <c r="C90" s="395" t="e">
        <v>#N/A</v>
      </c>
      <c r="D90" s="295">
        <v>417.18310000000002</v>
      </c>
      <c r="E90" s="356">
        <f t="shared" si="7"/>
        <v>339.71222499999999</v>
      </c>
      <c r="F90" s="356">
        <v>417.18310000000002</v>
      </c>
      <c r="G90" s="113"/>
    </row>
    <row r="91" spans="1:7" x14ac:dyDescent="0.35">
      <c r="A91" s="119">
        <f t="shared" si="3"/>
        <v>2024</v>
      </c>
      <c r="B91" s="331">
        <v>45536</v>
      </c>
      <c r="C91" s="395" t="e">
        <v>#N/A</v>
      </c>
      <c r="D91" s="295">
        <v>357.27170000000001</v>
      </c>
      <c r="E91" s="356">
        <f t="shared" si="7"/>
        <v>339.71222499999999</v>
      </c>
      <c r="F91" s="356">
        <v>357.27170000000001</v>
      </c>
      <c r="G91" s="113"/>
    </row>
    <row r="92" spans="1:7" x14ac:dyDescent="0.35">
      <c r="A92" s="119">
        <f t="shared" si="3"/>
        <v>2024</v>
      </c>
      <c r="B92" s="331">
        <v>45566</v>
      </c>
      <c r="C92" s="395" t="e">
        <v>#N/A</v>
      </c>
      <c r="D92" s="295">
        <v>312.03809999999999</v>
      </c>
      <c r="E92" s="356">
        <f t="shared" si="7"/>
        <v>339.71222499999999</v>
      </c>
      <c r="F92" s="356">
        <v>312.03809999999999</v>
      </c>
      <c r="G92" s="113"/>
    </row>
    <row r="93" spans="1:7" x14ac:dyDescent="0.35">
      <c r="A93" s="119">
        <f t="shared" si="3"/>
        <v>2024</v>
      </c>
      <c r="B93" s="331">
        <v>45597</v>
      </c>
      <c r="C93" s="395" t="e">
        <v>#N/A</v>
      </c>
      <c r="D93" s="295">
        <v>304.3793</v>
      </c>
      <c r="E93" s="356">
        <f t="shared" si="7"/>
        <v>339.71222499999999</v>
      </c>
      <c r="F93" s="356">
        <v>304.3793</v>
      </c>
      <c r="G93" s="113"/>
    </row>
    <row r="94" spans="1:7" x14ac:dyDescent="0.35">
      <c r="A94" s="119">
        <f t="shared" si="3"/>
        <v>2024</v>
      </c>
      <c r="B94" s="331">
        <v>45627</v>
      </c>
      <c r="C94" s="395" t="e">
        <v>#N/A</v>
      </c>
      <c r="D94" s="295">
        <v>339.39370000000002</v>
      </c>
      <c r="E94" s="356"/>
      <c r="F94" s="356">
        <v>339.39370000000002</v>
      </c>
      <c r="G94" s="113"/>
    </row>
    <row r="95" spans="1:7" x14ac:dyDescent="0.35">
      <c r="A95" s="119"/>
      <c r="B95" s="331"/>
      <c r="C95" s="119"/>
      <c r="D95" s="333"/>
      <c r="E95" s="119"/>
      <c r="F95" s="333"/>
      <c r="G95" s="113"/>
    </row>
    <row r="96" spans="1:7" x14ac:dyDescent="0.35">
      <c r="A96" s="119"/>
      <c r="B96" s="331"/>
      <c r="C96" s="119"/>
      <c r="D96" s="333"/>
      <c r="E96" s="119"/>
      <c r="F96" s="333"/>
      <c r="G96" s="113"/>
    </row>
    <row r="97" spans="1:7" x14ac:dyDescent="0.35">
      <c r="A97" s="119"/>
      <c r="B97" s="331"/>
      <c r="C97" s="119"/>
      <c r="D97" s="333"/>
      <c r="E97" s="119"/>
      <c r="F97" s="333"/>
      <c r="G97" s="113"/>
    </row>
    <row r="98" spans="1:7" x14ac:dyDescent="0.35">
      <c r="A98" s="119"/>
      <c r="B98" s="331"/>
      <c r="C98" s="119"/>
      <c r="D98" s="333"/>
      <c r="E98" s="119"/>
      <c r="F98" s="333"/>
      <c r="G98" s="113"/>
    </row>
    <row r="99" spans="1:7" x14ac:dyDescent="0.35">
      <c r="A99" s="58"/>
      <c r="B99" s="58" t="s">
        <v>0</v>
      </c>
      <c r="C99" s="119"/>
      <c r="D99" s="333"/>
      <c r="E99" s="119"/>
      <c r="F99" s="333"/>
      <c r="G99" s="113"/>
    </row>
    <row r="100" spans="1:7" x14ac:dyDescent="0.35">
      <c r="A100" s="21">
        <v>2.5</v>
      </c>
      <c r="B100" s="20">
        <v>-0.3</v>
      </c>
      <c r="C100" s="119"/>
      <c r="D100" s="333"/>
      <c r="E100" s="119"/>
      <c r="F100" s="333"/>
      <c r="G100" s="113"/>
    </row>
    <row r="101" spans="1:7" x14ac:dyDescent="0.35">
      <c r="A101" s="21">
        <v>2.5</v>
      </c>
      <c r="B101" s="20">
        <v>0.3</v>
      </c>
      <c r="C101" s="119"/>
      <c r="D101" s="333"/>
      <c r="E101" s="119"/>
      <c r="F101" s="333"/>
      <c r="G101" s="113"/>
    </row>
    <row r="102" spans="1:7" x14ac:dyDescent="0.35">
      <c r="B102" s="109"/>
      <c r="D102" s="114"/>
      <c r="F102" s="114"/>
      <c r="G102" s="113"/>
    </row>
    <row r="103" spans="1:7" x14ac:dyDescent="0.35">
      <c r="B103" s="109"/>
      <c r="D103" s="114"/>
      <c r="F103" s="114"/>
      <c r="G103" s="113"/>
    </row>
    <row r="104" spans="1:7" x14ac:dyDescent="0.35">
      <c r="B104" s="109"/>
      <c r="D104" s="114"/>
      <c r="F104" s="114"/>
      <c r="G104" s="113"/>
    </row>
    <row r="105" spans="1:7" x14ac:dyDescent="0.35">
      <c r="B105" s="109"/>
      <c r="D105" s="114"/>
      <c r="F105" s="114"/>
      <c r="G105" s="113"/>
    </row>
    <row r="106" spans="1:7" x14ac:dyDescent="0.35">
      <c r="B106" s="109"/>
      <c r="D106" s="114"/>
      <c r="F106" s="114"/>
      <c r="G106" s="113"/>
    </row>
    <row r="107" spans="1:7" x14ac:dyDescent="0.35">
      <c r="B107" s="109"/>
      <c r="D107" s="114"/>
      <c r="F107" s="114"/>
      <c r="G107" s="113"/>
    </row>
    <row r="108" spans="1:7" x14ac:dyDescent="0.35">
      <c r="B108" s="109"/>
      <c r="D108" s="114"/>
      <c r="F108" s="114"/>
      <c r="G108" s="113"/>
    </row>
    <row r="109" spans="1:7" x14ac:dyDescent="0.35">
      <c r="D109" s="114"/>
      <c r="F109" s="114"/>
      <c r="G109" s="113"/>
    </row>
    <row r="110" spans="1:7" x14ac:dyDescent="0.35">
      <c r="D110" s="114"/>
      <c r="F110" s="114"/>
      <c r="G110" s="113"/>
    </row>
    <row r="111" spans="1:7" x14ac:dyDescent="0.35">
      <c r="F111" s="114"/>
      <c r="G111" s="113"/>
    </row>
    <row r="112" spans="1:7" x14ac:dyDescent="0.35">
      <c r="F112" s="114"/>
      <c r="G112" s="113"/>
    </row>
    <row r="113" spans="6:7" x14ac:dyDescent="0.35">
      <c r="F113" s="114"/>
      <c r="G113" s="113"/>
    </row>
    <row r="114" spans="6:7" x14ac:dyDescent="0.35">
      <c r="F114" s="114"/>
      <c r="G114" s="113"/>
    </row>
    <row r="115" spans="6:7" x14ac:dyDescent="0.35">
      <c r="F115" s="114"/>
      <c r="G115" s="113"/>
    </row>
    <row r="116" spans="6:7" x14ac:dyDescent="0.35">
      <c r="F116" s="114"/>
      <c r="G116" s="113"/>
    </row>
    <row r="117" spans="6:7" x14ac:dyDescent="0.35">
      <c r="F117" s="114"/>
      <c r="G117" s="113"/>
    </row>
    <row r="118" spans="6:7" x14ac:dyDescent="0.35">
      <c r="F118" s="114"/>
    </row>
    <row r="119" spans="6:7" x14ac:dyDescent="0.35">
      <c r="F119" s="114"/>
    </row>
    <row r="120" spans="6:7" x14ac:dyDescent="0.35">
      <c r="F120" s="114"/>
    </row>
    <row r="121" spans="6:7" x14ac:dyDescent="0.35">
      <c r="F121" s="114"/>
    </row>
    <row r="122" spans="6:7" x14ac:dyDescent="0.35">
      <c r="F122" s="114"/>
    </row>
    <row r="123" spans="6:7" x14ac:dyDescent="0.35">
      <c r="F123" s="114"/>
    </row>
    <row r="124" spans="6:7" x14ac:dyDescent="0.35">
      <c r="F124" s="114"/>
    </row>
    <row r="125" spans="6:7" x14ac:dyDescent="0.35">
      <c r="F125" s="114"/>
    </row>
    <row r="126" spans="6:7" x14ac:dyDescent="0.35">
      <c r="F126" s="114"/>
    </row>
    <row r="127" spans="6:7" x14ac:dyDescent="0.35">
      <c r="F127" s="114"/>
    </row>
    <row r="128" spans="6:7" x14ac:dyDescent="0.35">
      <c r="F128" s="114"/>
    </row>
    <row r="129" spans="6:6" x14ac:dyDescent="0.35">
      <c r="F129" s="114"/>
    </row>
    <row r="130" spans="6:6" x14ac:dyDescent="0.35">
      <c r="F130" s="114"/>
    </row>
    <row r="131" spans="6:6" x14ac:dyDescent="0.35">
      <c r="F131" s="114"/>
    </row>
    <row r="132" spans="6:6" x14ac:dyDescent="0.35">
      <c r="F132" s="114"/>
    </row>
    <row r="133" spans="6:6" x14ac:dyDescent="0.35">
      <c r="F133" s="114"/>
    </row>
    <row r="134" spans="6:6" x14ac:dyDescent="0.35">
      <c r="F134" s="114"/>
    </row>
    <row r="135" spans="6:6" x14ac:dyDescent="0.35">
      <c r="F135" s="114"/>
    </row>
    <row r="136" spans="6:6" x14ac:dyDescent="0.35">
      <c r="F136" s="114"/>
    </row>
    <row r="137" spans="6:6" x14ac:dyDescent="0.35">
      <c r="F137" s="114"/>
    </row>
    <row r="138" spans="6:6" x14ac:dyDescent="0.35">
      <c r="F138" s="114"/>
    </row>
    <row r="139" spans="6:6" x14ac:dyDescent="0.35">
      <c r="F139" s="114"/>
    </row>
    <row r="140" spans="6:6" x14ac:dyDescent="0.35">
      <c r="F140" s="114"/>
    </row>
    <row r="141" spans="6:6" x14ac:dyDescent="0.35">
      <c r="F141" s="114"/>
    </row>
    <row r="142" spans="6:6" x14ac:dyDescent="0.35">
      <c r="F142" s="114"/>
    </row>
  </sheetData>
  <mergeCells count="2">
    <mergeCell ref="C24:G24"/>
    <mergeCell ref="I24:L24"/>
  </mergeCells>
  <conditionalFormatting sqref="C35:D94">
    <cfRule type="expression" dxfId="2" priority="1" stopIfTrue="1">
      <formula>ISNA(C35)</formula>
    </cfRule>
  </conditionalFormatting>
  <hyperlinks>
    <hyperlink ref="A3" location="Contents!A1" display="Return to Contents" xr:uid="{00000000-0004-0000-2000-000000000000}"/>
  </hyperlinks>
  <pageMargins left="0.7" right="0.7" top="0.75" bottom="0.75" header="0.3" footer="0.3"/>
  <pageSetup orientation="landscape" verticalDpi="599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/>
  <dimension ref="A1:AB141"/>
  <sheetViews>
    <sheetView zoomScaleNormal="100" workbookViewId="0"/>
  </sheetViews>
  <sheetFormatPr defaultColWidth="9.1796875" defaultRowHeight="14.5" x14ac:dyDescent="0.35"/>
  <cols>
    <col min="1" max="1" width="9.1796875" style="107"/>
    <col min="2" max="2" width="14.81640625" style="107" customWidth="1"/>
    <col min="3" max="13" width="9.1796875" style="107"/>
    <col min="14" max="15" width="9.1796875" style="108"/>
    <col min="16" max="16" width="9.1796875" style="107"/>
    <col min="17" max="17" width="16.81640625" style="107" customWidth="1"/>
    <col min="18" max="18" width="15.54296875" style="107" customWidth="1"/>
    <col min="19" max="26" width="9.1796875" style="107"/>
    <col min="27" max="28" width="9.1796875" style="108"/>
    <col min="29" max="16384" width="9.1796875" style="107"/>
  </cols>
  <sheetData>
    <row r="1" spans="1:18" x14ac:dyDescent="0.35">
      <c r="A1" s="149"/>
    </row>
    <row r="2" spans="1:18" ht="15.5" x14ac:dyDescent="0.35">
      <c r="A2" s="31" t="s">
        <v>644</v>
      </c>
      <c r="L2" s="108"/>
    </row>
    <row r="3" spans="1:18" x14ac:dyDescent="0.35">
      <c r="A3" s="16" t="s">
        <v>16</v>
      </c>
      <c r="L3" s="108"/>
      <c r="Q3" s="112"/>
    </row>
    <row r="4" spans="1:18" x14ac:dyDescent="0.35">
      <c r="A4" s="116"/>
      <c r="B4" s="116"/>
      <c r="C4" s="116"/>
      <c r="D4" s="116"/>
      <c r="E4" s="116"/>
      <c r="F4" s="116"/>
      <c r="G4" s="116"/>
      <c r="H4" s="116"/>
      <c r="I4" s="116"/>
      <c r="J4" s="116"/>
      <c r="L4" s="108"/>
      <c r="Q4" s="112"/>
    </row>
    <row r="5" spans="1:18" x14ac:dyDescent="0.35">
      <c r="A5" s="116"/>
      <c r="B5" s="116"/>
      <c r="C5" s="116"/>
      <c r="D5" s="116"/>
      <c r="E5" s="116"/>
      <c r="F5" s="116"/>
      <c r="G5" s="116"/>
      <c r="H5" s="116"/>
      <c r="I5" s="116"/>
      <c r="J5" s="116"/>
      <c r="L5" s="108"/>
      <c r="Q5" s="142" t="s">
        <v>343</v>
      </c>
      <c r="R5" s="143"/>
    </row>
    <row r="6" spans="1:18" x14ac:dyDescent="0.35">
      <c r="A6" s="116"/>
      <c r="B6" s="116"/>
      <c r="C6" s="116"/>
      <c r="D6" s="116"/>
      <c r="E6" s="116"/>
      <c r="F6" s="116"/>
      <c r="G6" s="116"/>
      <c r="H6" s="116"/>
      <c r="I6" s="116"/>
      <c r="J6" s="116"/>
      <c r="Q6" s="244" t="s">
        <v>78</v>
      </c>
      <c r="R6" s="170" t="s">
        <v>296</v>
      </c>
    </row>
    <row r="7" spans="1:18" x14ac:dyDescent="0.35">
      <c r="A7" s="116"/>
      <c r="B7" s="116"/>
      <c r="C7" s="116"/>
      <c r="D7" s="116"/>
      <c r="E7" s="116"/>
      <c r="F7" s="116"/>
      <c r="G7" s="116"/>
      <c r="H7" s="116"/>
      <c r="I7" s="116"/>
      <c r="J7" s="116"/>
      <c r="Q7" s="177" t="s">
        <v>79</v>
      </c>
      <c r="R7" s="171" t="s">
        <v>297</v>
      </c>
    </row>
    <row r="8" spans="1:18" x14ac:dyDescent="0.35">
      <c r="A8" s="116"/>
      <c r="B8" s="116"/>
      <c r="C8" s="116"/>
      <c r="D8" s="116"/>
      <c r="E8" s="116"/>
      <c r="F8" s="116"/>
      <c r="G8" s="116"/>
      <c r="H8" s="116"/>
      <c r="I8" s="116"/>
      <c r="J8" s="116"/>
      <c r="Q8" s="177" t="s">
        <v>80</v>
      </c>
      <c r="R8" s="171" t="s">
        <v>298</v>
      </c>
    </row>
    <row r="9" spans="1:18" x14ac:dyDescent="0.35">
      <c r="A9" s="116"/>
      <c r="B9" s="116"/>
      <c r="C9" s="116"/>
      <c r="D9" s="116"/>
      <c r="E9" s="116"/>
      <c r="F9" s="116"/>
      <c r="G9" s="116"/>
      <c r="H9" s="116"/>
      <c r="I9" s="116"/>
      <c r="J9" s="116"/>
      <c r="Q9" s="182" t="s">
        <v>81</v>
      </c>
      <c r="R9" s="173" t="s">
        <v>295</v>
      </c>
    </row>
    <row r="10" spans="1:18" x14ac:dyDescent="0.3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R10" s="29"/>
    </row>
    <row r="11" spans="1:18" x14ac:dyDescent="0.35">
      <c r="A11" s="116"/>
      <c r="B11" s="116"/>
      <c r="C11" s="116"/>
      <c r="D11" s="116"/>
      <c r="E11" s="116"/>
      <c r="F11" s="116"/>
      <c r="G11" s="116"/>
      <c r="H11" s="116"/>
      <c r="I11" s="116"/>
      <c r="J11" s="116"/>
    </row>
    <row r="12" spans="1:18" x14ac:dyDescent="0.35">
      <c r="A12" s="116"/>
      <c r="B12" s="116"/>
      <c r="C12" s="116"/>
      <c r="D12" s="116"/>
      <c r="E12" s="116"/>
      <c r="F12" s="116"/>
      <c r="G12" s="116"/>
      <c r="H12" s="116"/>
      <c r="I12" s="116"/>
      <c r="J12" s="116"/>
    </row>
    <row r="13" spans="1:18" x14ac:dyDescent="0.35">
      <c r="A13" s="116"/>
      <c r="B13" s="116"/>
      <c r="C13" s="116"/>
      <c r="D13" s="116"/>
      <c r="E13" s="116"/>
      <c r="F13" s="116"/>
      <c r="G13" s="116"/>
      <c r="H13" s="116"/>
      <c r="I13" s="116"/>
      <c r="J13" s="116"/>
    </row>
    <row r="14" spans="1:18" x14ac:dyDescent="0.35">
      <c r="A14" s="116"/>
      <c r="B14" s="116"/>
      <c r="C14" s="116"/>
      <c r="D14" s="116"/>
      <c r="E14" s="116"/>
      <c r="F14" s="116"/>
      <c r="G14" s="116"/>
      <c r="H14" s="116"/>
      <c r="I14" s="116"/>
      <c r="J14" s="116"/>
    </row>
    <row r="15" spans="1:18" x14ac:dyDescent="0.35">
      <c r="A15" s="116"/>
      <c r="B15" s="116"/>
      <c r="C15" s="116"/>
      <c r="D15" s="116"/>
      <c r="E15" s="116"/>
      <c r="F15" s="116"/>
      <c r="G15" s="116"/>
      <c r="H15" s="116"/>
      <c r="I15" s="116"/>
      <c r="J15" s="116"/>
    </row>
    <row r="16" spans="1:18" x14ac:dyDescent="0.35">
      <c r="A16" s="116"/>
      <c r="B16" s="116"/>
      <c r="C16" s="116"/>
      <c r="D16" s="116"/>
      <c r="E16" s="116"/>
      <c r="F16" s="116"/>
      <c r="G16" s="116"/>
      <c r="H16" s="116"/>
      <c r="I16" s="116"/>
      <c r="J16" s="116"/>
    </row>
    <row r="17" spans="1:12" x14ac:dyDescent="0.35">
      <c r="A17" s="116"/>
      <c r="B17" s="116"/>
      <c r="C17" s="116"/>
      <c r="D17" s="116"/>
      <c r="E17" s="116"/>
      <c r="F17" s="116"/>
      <c r="G17" s="116"/>
      <c r="H17" s="116"/>
      <c r="I17" s="116"/>
      <c r="J17" s="116"/>
    </row>
    <row r="18" spans="1:12" x14ac:dyDescent="0.35">
      <c r="A18" s="116"/>
      <c r="B18" s="116"/>
      <c r="C18" s="116"/>
      <c r="D18" s="116"/>
      <c r="E18" s="116"/>
      <c r="F18" s="116"/>
      <c r="G18" s="116"/>
      <c r="H18" s="116"/>
      <c r="I18" s="116"/>
      <c r="J18" s="116"/>
    </row>
    <row r="19" spans="1:12" x14ac:dyDescent="0.35">
      <c r="A19" s="116"/>
      <c r="B19" s="116"/>
      <c r="C19" s="116"/>
      <c r="D19" s="116"/>
      <c r="E19" s="116"/>
      <c r="F19" s="116"/>
      <c r="G19" s="147"/>
      <c r="H19" s="147"/>
      <c r="I19" s="116"/>
      <c r="J19" s="116"/>
    </row>
    <row r="20" spans="1:12" x14ac:dyDescent="0.35">
      <c r="A20" s="116"/>
      <c r="B20" s="116"/>
      <c r="C20" s="116"/>
      <c r="D20" s="116"/>
      <c r="E20" s="116"/>
      <c r="F20" s="116"/>
      <c r="G20" s="116"/>
      <c r="H20" s="116"/>
      <c r="I20" s="116"/>
      <c r="J20" s="116"/>
    </row>
    <row r="21" spans="1:12" x14ac:dyDescent="0.35">
      <c r="A21" s="116"/>
      <c r="B21" s="116"/>
      <c r="C21" s="116"/>
      <c r="D21" s="116"/>
      <c r="E21" s="116"/>
      <c r="F21" s="116"/>
      <c r="G21" s="116"/>
      <c r="H21" s="116"/>
      <c r="I21" s="116"/>
      <c r="J21" s="116"/>
    </row>
    <row r="22" spans="1:12" x14ac:dyDescent="0.35">
      <c r="A22" s="116"/>
      <c r="B22" s="116"/>
      <c r="C22" s="116"/>
      <c r="D22" s="116"/>
      <c r="E22" s="116"/>
      <c r="F22" s="116"/>
      <c r="G22" s="116"/>
      <c r="H22" s="116"/>
      <c r="I22" s="116"/>
      <c r="J22" s="116"/>
    </row>
    <row r="24" spans="1:12" x14ac:dyDescent="0.35">
      <c r="A24"/>
      <c r="B24"/>
      <c r="C24" s="472" t="s">
        <v>76</v>
      </c>
      <c r="D24" s="472"/>
      <c r="E24" s="472"/>
      <c r="F24" s="472"/>
      <c r="G24" s="472"/>
      <c r="H24" s="23"/>
      <c r="I24" s="472" t="s">
        <v>77</v>
      </c>
      <c r="J24" s="472"/>
      <c r="K24" s="472"/>
      <c r="L24" s="472"/>
    </row>
    <row r="25" spans="1:12" x14ac:dyDescent="0.35">
      <c r="A25"/>
      <c r="B25" s="8"/>
      <c r="C25" s="65">
        <v>2020</v>
      </c>
      <c r="D25" s="65">
        <v>2021</v>
      </c>
      <c r="E25" s="65">
        <v>2022</v>
      </c>
      <c r="F25" s="65">
        <v>2023</v>
      </c>
      <c r="G25" s="65">
        <v>2024</v>
      </c>
      <c r="H25" s="23"/>
      <c r="I25" s="65">
        <v>2021</v>
      </c>
      <c r="J25" s="65">
        <v>2022</v>
      </c>
      <c r="K25" s="65">
        <v>2023</v>
      </c>
      <c r="L25" s="65">
        <v>2024</v>
      </c>
    </row>
    <row r="26" spans="1:12" x14ac:dyDescent="0.35">
      <c r="A26"/>
      <c r="B26" s="2" t="s">
        <v>78</v>
      </c>
      <c r="C26" s="66">
        <v>305.88339999999999</v>
      </c>
      <c r="D26" s="66">
        <v>328.828529</v>
      </c>
      <c r="E26" s="66">
        <v>340.94670500000001</v>
      </c>
      <c r="F26" s="66">
        <v>320.157803</v>
      </c>
      <c r="G26" s="66">
        <v>254.43537000000001</v>
      </c>
      <c r="H26" s="21"/>
      <c r="I26" s="14">
        <f t="shared" ref="I26:L28" si="0">D26-C26</f>
        <v>22.945129000000009</v>
      </c>
      <c r="J26" s="14">
        <f t="shared" si="0"/>
        <v>12.118176000000005</v>
      </c>
      <c r="K26" s="14">
        <f t="shared" si="0"/>
        <v>-20.788902000000007</v>
      </c>
      <c r="L26" s="14">
        <f t="shared" si="0"/>
        <v>-65.722432999999995</v>
      </c>
    </row>
    <row r="27" spans="1:12" x14ac:dyDescent="0.35">
      <c r="A27"/>
      <c r="B27" s="2" t="s">
        <v>79</v>
      </c>
      <c r="C27" s="66">
        <v>138.821766</v>
      </c>
      <c r="D27" s="66">
        <v>155.75586100000001</v>
      </c>
      <c r="E27" s="66">
        <v>158.78471099999999</v>
      </c>
      <c r="F27" s="66">
        <v>159.37279799999999</v>
      </c>
      <c r="G27" s="66">
        <v>119.366865</v>
      </c>
      <c r="H27" s="21"/>
      <c r="I27" s="14">
        <f t="shared" si="0"/>
        <v>16.934095000000013</v>
      </c>
      <c r="J27" s="14">
        <f t="shared" si="0"/>
        <v>3.0288499999999772</v>
      </c>
      <c r="K27" s="14">
        <f t="shared" si="0"/>
        <v>0.58808700000000158</v>
      </c>
      <c r="L27" s="14">
        <f t="shared" si="0"/>
        <v>-40.005932999999985</v>
      </c>
    </row>
    <row r="28" spans="1:12" x14ac:dyDescent="0.35">
      <c r="A28"/>
      <c r="B28" s="2" t="s">
        <v>80</v>
      </c>
      <c r="C28" s="66">
        <v>90.729187999999994</v>
      </c>
      <c r="D28" s="66">
        <v>93.476836000000006</v>
      </c>
      <c r="E28" s="66">
        <v>97.444969</v>
      </c>
      <c r="F28" s="66">
        <v>103.59371299999999</v>
      </c>
      <c r="G28" s="66">
        <v>90.655202000000003</v>
      </c>
      <c r="H28" s="21"/>
      <c r="I28" s="14">
        <f t="shared" si="0"/>
        <v>2.7476480000000123</v>
      </c>
      <c r="J28" s="14">
        <f t="shared" si="0"/>
        <v>3.9681329999999946</v>
      </c>
      <c r="K28" s="14">
        <f t="shared" si="0"/>
        <v>6.1487439999999935</v>
      </c>
      <c r="L28" s="14">
        <f t="shared" si="0"/>
        <v>-12.938510999999991</v>
      </c>
    </row>
    <row r="29" spans="1:12" x14ac:dyDescent="0.35">
      <c r="A29"/>
      <c r="B29" s="275" t="s">
        <v>81</v>
      </c>
      <c r="C29" s="276">
        <v>535.43435399999998</v>
      </c>
      <c r="D29" s="276">
        <v>578.06122600000003</v>
      </c>
      <c r="E29" s="276">
        <v>597.17638499999998</v>
      </c>
      <c r="F29" s="276">
        <v>583.12431500000002</v>
      </c>
      <c r="G29" s="276">
        <v>464.45744000000002</v>
      </c>
      <c r="H29" s="8"/>
      <c r="I29" s="277">
        <f>+SUM(I26:I28)</f>
        <v>42.626872000000034</v>
      </c>
      <c r="J29" s="277">
        <f>+SUM(J26:J28)</f>
        <v>19.115158999999977</v>
      </c>
      <c r="K29" s="277">
        <f>+SUM(K26:K28)</f>
        <v>-14.052071000000012</v>
      </c>
      <c r="L29" s="277">
        <f>+SUM(L26:L28)</f>
        <v>-118.66687699999997</v>
      </c>
    </row>
    <row r="30" spans="1:12" x14ac:dyDescent="0.35">
      <c r="A30" s="278" t="s">
        <v>674</v>
      </c>
      <c r="B30"/>
      <c r="C30"/>
      <c r="D30" s="2"/>
      <c r="E30"/>
      <c r="F30"/>
      <c r="G30"/>
      <c r="H30"/>
      <c r="I30" s="2"/>
      <c r="J30" s="19"/>
      <c r="K30" s="19"/>
      <c r="L30" s="19"/>
    </row>
    <row r="32" spans="1:12" x14ac:dyDescent="0.35">
      <c r="E32" s="151"/>
    </row>
    <row r="33" spans="1:7" x14ac:dyDescent="0.35">
      <c r="A33" s="119"/>
      <c r="B33" s="119"/>
      <c r="C33" s="119" t="s">
        <v>299</v>
      </c>
      <c r="D33" s="119" t="s">
        <v>223</v>
      </c>
      <c r="E33" s="344" t="s">
        <v>222</v>
      </c>
      <c r="F33" s="344" t="s">
        <v>457</v>
      </c>
    </row>
    <row r="34" spans="1:7" x14ac:dyDescent="0.35">
      <c r="A34" s="119">
        <f t="shared" ref="A34:A45" si="1">YEAR(B34)</f>
        <v>2020</v>
      </c>
      <c r="B34" s="331">
        <v>43831</v>
      </c>
      <c r="C34" s="332">
        <v>55.666972999999999</v>
      </c>
      <c r="D34" s="115" t="e">
        <v>#N/A</v>
      </c>
      <c r="E34" s="333"/>
      <c r="F34" s="333">
        <v>55.666972999999999</v>
      </c>
      <c r="G34" s="113"/>
    </row>
    <row r="35" spans="1:7" x14ac:dyDescent="0.35">
      <c r="A35" s="119">
        <f t="shared" si="1"/>
        <v>2020</v>
      </c>
      <c r="B35" s="331">
        <v>43862</v>
      </c>
      <c r="C35" s="332">
        <v>47.425207999999998</v>
      </c>
      <c r="D35" s="115" t="e">
        <v>#N/A</v>
      </c>
      <c r="E35" s="393">
        <f>AVERAGEIF($A$34:$A$45,A35,$F$34:$F$45)</f>
        <v>44.619529499999999</v>
      </c>
      <c r="F35" s="333">
        <v>47.425207999999998</v>
      </c>
      <c r="G35" s="113"/>
    </row>
    <row r="36" spans="1:7" x14ac:dyDescent="0.35">
      <c r="A36" s="119">
        <f t="shared" si="1"/>
        <v>2020</v>
      </c>
      <c r="B36" s="331">
        <v>43891</v>
      </c>
      <c r="C36" s="332">
        <v>46.106031999999999</v>
      </c>
      <c r="D36" s="115" t="e">
        <v>#N/A</v>
      </c>
      <c r="E36" s="393">
        <f>AVERAGEIF($A$34:$A$45,A36,$F$34:$F$45)</f>
        <v>44.619529499999999</v>
      </c>
      <c r="F36" s="333">
        <v>46.106031999999999</v>
      </c>
      <c r="G36" s="311"/>
    </row>
    <row r="37" spans="1:7" x14ac:dyDescent="0.35">
      <c r="A37" s="119">
        <f t="shared" si="1"/>
        <v>2020</v>
      </c>
      <c r="B37" s="331">
        <v>43922</v>
      </c>
      <c r="C37" s="332">
        <v>39.346704000000003</v>
      </c>
      <c r="D37" s="115" t="e">
        <v>#N/A</v>
      </c>
      <c r="E37" s="393">
        <f t="shared" ref="E37:E43" si="2">AVERAGEIF($A$34:$A$45,A37,$F$34:$F$45)</f>
        <v>44.619529499999999</v>
      </c>
      <c r="F37" s="333">
        <v>39.346704000000003</v>
      </c>
      <c r="G37" s="113"/>
    </row>
    <row r="38" spans="1:7" x14ac:dyDescent="0.35">
      <c r="A38" s="119">
        <f t="shared" si="1"/>
        <v>2020</v>
      </c>
      <c r="B38" s="331">
        <v>43952</v>
      </c>
      <c r="C38" s="332">
        <v>37.262844999999999</v>
      </c>
      <c r="D38" s="115" t="e">
        <v>#N/A</v>
      </c>
      <c r="E38" s="393">
        <f t="shared" si="2"/>
        <v>44.619529499999999</v>
      </c>
      <c r="F38" s="333">
        <v>37.262844999999999</v>
      </c>
      <c r="G38" s="113"/>
    </row>
    <row r="39" spans="1:7" x14ac:dyDescent="0.35">
      <c r="A39" s="119">
        <f t="shared" si="1"/>
        <v>2020</v>
      </c>
      <c r="B39" s="331">
        <v>43983</v>
      </c>
      <c r="C39" s="332">
        <v>39.608334999999997</v>
      </c>
      <c r="D39" s="115" t="e">
        <v>#N/A</v>
      </c>
      <c r="E39" s="393">
        <f t="shared" si="2"/>
        <v>44.619529499999999</v>
      </c>
      <c r="F39" s="333">
        <v>39.608334999999997</v>
      </c>
      <c r="G39" s="113"/>
    </row>
    <row r="40" spans="1:7" x14ac:dyDescent="0.35">
      <c r="A40" s="119">
        <f t="shared" si="1"/>
        <v>2020</v>
      </c>
      <c r="B40" s="331">
        <v>44013</v>
      </c>
      <c r="C40" s="332">
        <v>43.217199999999998</v>
      </c>
      <c r="D40" s="115" t="e">
        <v>#N/A</v>
      </c>
      <c r="E40" s="393">
        <f t="shared" si="2"/>
        <v>44.619529499999999</v>
      </c>
      <c r="F40" s="333">
        <v>43.217199999999998</v>
      </c>
      <c r="G40" s="113"/>
    </row>
    <row r="41" spans="1:7" x14ac:dyDescent="0.35">
      <c r="A41" s="119">
        <f t="shared" si="1"/>
        <v>2020</v>
      </c>
      <c r="B41" s="331">
        <v>44044</v>
      </c>
      <c r="C41" s="332">
        <v>47.522893000000003</v>
      </c>
      <c r="D41" s="115" t="e">
        <v>#N/A</v>
      </c>
      <c r="E41" s="393">
        <f t="shared" si="2"/>
        <v>44.619529499999999</v>
      </c>
      <c r="F41" s="333">
        <v>47.522893000000003</v>
      </c>
      <c r="G41" s="113"/>
    </row>
    <row r="42" spans="1:7" x14ac:dyDescent="0.35">
      <c r="A42" s="119">
        <f t="shared" si="1"/>
        <v>2020</v>
      </c>
      <c r="B42" s="331">
        <v>44075</v>
      </c>
      <c r="C42" s="332">
        <v>45.141308000000002</v>
      </c>
      <c r="D42" s="115" t="e">
        <v>#N/A</v>
      </c>
      <c r="E42" s="393">
        <f t="shared" si="2"/>
        <v>44.619529499999999</v>
      </c>
      <c r="F42" s="333">
        <v>45.141308000000002</v>
      </c>
      <c r="G42" s="113"/>
    </row>
    <row r="43" spans="1:7" x14ac:dyDescent="0.35">
      <c r="A43" s="119">
        <f t="shared" si="1"/>
        <v>2020</v>
      </c>
      <c r="B43" s="331">
        <v>44105</v>
      </c>
      <c r="C43" s="332">
        <v>44.988278999999999</v>
      </c>
      <c r="D43" s="115" t="e">
        <v>#N/A</v>
      </c>
      <c r="E43" s="393">
        <f t="shared" si="2"/>
        <v>44.619529499999999</v>
      </c>
      <c r="F43" s="333">
        <v>44.988278999999999</v>
      </c>
      <c r="G43" s="113"/>
    </row>
    <row r="44" spans="1:7" x14ac:dyDescent="0.35">
      <c r="A44" s="119">
        <f t="shared" si="1"/>
        <v>2020</v>
      </c>
      <c r="B44" s="331">
        <v>44136</v>
      </c>
      <c r="C44" s="332">
        <v>44.344920999999999</v>
      </c>
      <c r="D44" s="115" t="e">
        <v>#N/A</v>
      </c>
      <c r="E44" s="393">
        <f>AVERAGEIF($A$34:$A$45,A44,$F$34:$F$45)</f>
        <v>44.619529499999999</v>
      </c>
      <c r="F44" s="333">
        <v>44.344920999999999</v>
      </c>
      <c r="G44" s="113"/>
    </row>
    <row r="45" spans="1:7" x14ac:dyDescent="0.35">
      <c r="A45" s="119">
        <f t="shared" si="1"/>
        <v>2020</v>
      </c>
      <c r="B45" s="331">
        <v>44166</v>
      </c>
      <c r="C45" s="332">
        <v>44.803655999999997</v>
      </c>
      <c r="D45" s="115" t="e">
        <v>#N/A</v>
      </c>
      <c r="E45" s="333"/>
      <c r="F45" s="333">
        <v>44.803655999999997</v>
      </c>
      <c r="G45" s="113"/>
    </row>
    <row r="46" spans="1:7" x14ac:dyDescent="0.35">
      <c r="A46" s="119">
        <f t="shared" ref="A46:A93" si="3">YEAR(B46)</f>
        <v>2021</v>
      </c>
      <c r="B46" s="331">
        <v>44197</v>
      </c>
      <c r="C46" s="332">
        <v>48.556348999999997</v>
      </c>
      <c r="D46" s="115" t="e">
        <v>#N/A</v>
      </c>
      <c r="E46" s="333"/>
      <c r="F46" s="333">
        <v>48.556348999999997</v>
      </c>
      <c r="G46" s="113"/>
    </row>
    <row r="47" spans="1:7" x14ac:dyDescent="0.35">
      <c r="A47" s="119">
        <f t="shared" si="3"/>
        <v>2021</v>
      </c>
      <c r="B47" s="331">
        <v>44228</v>
      </c>
      <c r="C47" s="332">
        <v>40.868284000000003</v>
      </c>
      <c r="D47" s="115" t="e">
        <v>#N/A</v>
      </c>
      <c r="E47" s="333">
        <f t="shared" ref="E47:E56" si="4">AVERAGEIF($A$46:$A$107,A47,$F$46:$F$107)</f>
        <v>48.171768833333338</v>
      </c>
      <c r="F47" s="333">
        <v>40.868284000000003</v>
      </c>
      <c r="G47" s="113"/>
    </row>
    <row r="48" spans="1:7" x14ac:dyDescent="0.35">
      <c r="A48" s="119">
        <f t="shared" si="3"/>
        <v>2021</v>
      </c>
      <c r="B48" s="331">
        <v>44256</v>
      </c>
      <c r="C48" s="332">
        <v>50.881473</v>
      </c>
      <c r="D48" s="115" t="e">
        <v>#N/A</v>
      </c>
      <c r="E48" s="333">
        <f t="shared" si="4"/>
        <v>48.171768833333338</v>
      </c>
      <c r="F48" s="333">
        <v>50.881473</v>
      </c>
      <c r="G48" s="311"/>
    </row>
    <row r="49" spans="1:7" x14ac:dyDescent="0.35">
      <c r="A49" s="119">
        <f t="shared" si="3"/>
        <v>2021</v>
      </c>
      <c r="B49" s="331">
        <v>44287</v>
      </c>
      <c r="C49" s="332">
        <v>45.317715</v>
      </c>
      <c r="D49" s="115" t="e">
        <v>#N/A</v>
      </c>
      <c r="E49" s="333">
        <f t="shared" si="4"/>
        <v>48.171768833333338</v>
      </c>
      <c r="F49" s="333">
        <v>45.317715</v>
      </c>
      <c r="G49" s="113"/>
    </row>
    <row r="50" spans="1:7" x14ac:dyDescent="0.35">
      <c r="A50" s="119">
        <f t="shared" si="3"/>
        <v>2021</v>
      </c>
      <c r="B50" s="331">
        <v>44317</v>
      </c>
      <c r="C50" s="332">
        <v>48.632001000000002</v>
      </c>
      <c r="D50" s="115" t="e">
        <v>#N/A</v>
      </c>
      <c r="E50" s="333">
        <f t="shared" si="4"/>
        <v>48.171768833333338</v>
      </c>
      <c r="F50" s="333">
        <v>48.632001000000002</v>
      </c>
      <c r="G50" s="113"/>
    </row>
    <row r="51" spans="1:7" x14ac:dyDescent="0.35">
      <c r="A51" s="119">
        <f t="shared" si="3"/>
        <v>2021</v>
      </c>
      <c r="B51" s="331">
        <v>44348</v>
      </c>
      <c r="C51" s="332">
        <v>48.797648000000002</v>
      </c>
      <c r="D51" s="115" t="e">
        <v>#N/A</v>
      </c>
      <c r="E51" s="333">
        <f t="shared" si="4"/>
        <v>48.171768833333338</v>
      </c>
      <c r="F51" s="333">
        <v>48.797648000000002</v>
      </c>
      <c r="G51" s="113"/>
    </row>
    <row r="52" spans="1:7" x14ac:dyDescent="0.35">
      <c r="A52" s="119">
        <f t="shared" si="3"/>
        <v>2021</v>
      </c>
      <c r="B52" s="331">
        <v>44378</v>
      </c>
      <c r="C52" s="332">
        <v>48.475408000000002</v>
      </c>
      <c r="D52" s="115" t="e">
        <v>#N/A</v>
      </c>
      <c r="E52" s="333">
        <f t="shared" si="4"/>
        <v>48.171768833333338</v>
      </c>
      <c r="F52" s="333">
        <v>48.475408000000002</v>
      </c>
      <c r="G52" s="113"/>
    </row>
    <row r="53" spans="1:7" x14ac:dyDescent="0.35">
      <c r="A53" s="119">
        <f t="shared" si="3"/>
        <v>2021</v>
      </c>
      <c r="B53" s="331">
        <v>44409</v>
      </c>
      <c r="C53" s="332">
        <v>50.041584</v>
      </c>
      <c r="D53" s="115" t="e">
        <v>#N/A</v>
      </c>
      <c r="E53" s="333">
        <f t="shared" si="4"/>
        <v>48.171768833333338</v>
      </c>
      <c r="F53" s="333">
        <v>50.041584</v>
      </c>
      <c r="G53" s="113"/>
    </row>
    <row r="54" spans="1:7" x14ac:dyDescent="0.35">
      <c r="A54" s="119">
        <f t="shared" si="3"/>
        <v>2021</v>
      </c>
      <c r="B54" s="331">
        <v>44440</v>
      </c>
      <c r="C54" s="332">
        <v>49.762177000000001</v>
      </c>
      <c r="D54" s="115" t="e">
        <v>#N/A</v>
      </c>
      <c r="E54" s="333">
        <f t="shared" si="4"/>
        <v>48.171768833333338</v>
      </c>
      <c r="F54" s="333">
        <v>49.762177000000001</v>
      </c>
      <c r="G54" s="113"/>
    </row>
    <row r="55" spans="1:7" x14ac:dyDescent="0.35">
      <c r="A55" s="119">
        <f t="shared" si="3"/>
        <v>2021</v>
      </c>
      <c r="B55" s="331">
        <v>44470</v>
      </c>
      <c r="C55" s="332">
        <v>49.078792999999997</v>
      </c>
      <c r="D55" s="115" t="e">
        <v>#N/A</v>
      </c>
      <c r="E55" s="333">
        <f t="shared" si="4"/>
        <v>48.171768833333338</v>
      </c>
      <c r="F55" s="333">
        <v>49.078792999999997</v>
      </c>
      <c r="G55" s="113"/>
    </row>
    <row r="56" spans="1:7" x14ac:dyDescent="0.35">
      <c r="A56" s="119">
        <f t="shared" si="3"/>
        <v>2021</v>
      </c>
      <c r="B56" s="331">
        <v>44501</v>
      </c>
      <c r="C56" s="332">
        <v>48.949624</v>
      </c>
      <c r="D56" s="115" t="e">
        <v>#N/A</v>
      </c>
      <c r="E56" s="333">
        <f t="shared" si="4"/>
        <v>48.171768833333338</v>
      </c>
      <c r="F56" s="333">
        <v>48.949624</v>
      </c>
      <c r="G56" s="113"/>
    </row>
    <row r="57" spans="1:7" x14ac:dyDescent="0.35">
      <c r="A57" s="119">
        <f t="shared" si="3"/>
        <v>2021</v>
      </c>
      <c r="B57" s="331">
        <v>44531</v>
      </c>
      <c r="C57" s="332">
        <v>48.70017</v>
      </c>
      <c r="D57" s="115" t="e">
        <v>#N/A</v>
      </c>
      <c r="E57" s="333"/>
      <c r="F57" s="333">
        <v>48.70017</v>
      </c>
      <c r="G57" s="113"/>
    </row>
    <row r="58" spans="1:7" x14ac:dyDescent="0.35">
      <c r="A58" s="119">
        <f t="shared" si="3"/>
        <v>2022</v>
      </c>
      <c r="B58" s="331">
        <v>44562</v>
      </c>
      <c r="C58" s="332">
        <v>49.780833999999999</v>
      </c>
      <c r="D58" s="115" t="e">
        <v>#N/A</v>
      </c>
      <c r="E58" s="333"/>
      <c r="F58" s="333">
        <v>49.780833999999999</v>
      </c>
      <c r="G58" s="113"/>
    </row>
    <row r="59" spans="1:7" x14ac:dyDescent="0.35">
      <c r="A59" s="119">
        <f t="shared" si="3"/>
        <v>2022</v>
      </c>
      <c r="B59" s="331">
        <v>44593</v>
      </c>
      <c r="C59" s="332">
        <v>47.772986000000003</v>
      </c>
      <c r="D59" s="115" t="e">
        <v>#N/A</v>
      </c>
      <c r="E59" s="333">
        <f t="shared" ref="E59:E68" si="5">AVERAGEIF($A$46:$A$107,A59,$F$46:$F$107)</f>
        <v>49.764698750000001</v>
      </c>
      <c r="F59" s="333">
        <v>47.772986000000003</v>
      </c>
      <c r="G59" s="113"/>
    </row>
    <row r="60" spans="1:7" x14ac:dyDescent="0.35">
      <c r="A60" s="119">
        <f t="shared" si="3"/>
        <v>2022</v>
      </c>
      <c r="B60" s="331">
        <v>44621</v>
      </c>
      <c r="C60" s="332">
        <v>51.438144000000001</v>
      </c>
      <c r="D60" s="115" t="e">
        <v>#N/A</v>
      </c>
      <c r="E60" s="333">
        <f t="shared" si="5"/>
        <v>49.764698750000001</v>
      </c>
      <c r="F60" s="333">
        <v>51.438144000000001</v>
      </c>
      <c r="G60" s="311"/>
    </row>
    <row r="61" spans="1:7" x14ac:dyDescent="0.35">
      <c r="A61" s="119">
        <f t="shared" si="3"/>
        <v>2022</v>
      </c>
      <c r="B61" s="331">
        <v>44652</v>
      </c>
      <c r="C61" s="332">
        <v>46.723599</v>
      </c>
      <c r="D61" s="115" t="e">
        <v>#N/A</v>
      </c>
      <c r="E61" s="333">
        <f t="shared" si="5"/>
        <v>49.764698750000001</v>
      </c>
      <c r="F61" s="333">
        <v>46.723599</v>
      </c>
      <c r="G61" s="113"/>
    </row>
    <row r="62" spans="1:7" x14ac:dyDescent="0.35">
      <c r="A62" s="119">
        <f t="shared" si="3"/>
        <v>2022</v>
      </c>
      <c r="B62" s="331">
        <v>44682</v>
      </c>
      <c r="C62" s="332">
        <v>49.911577999999999</v>
      </c>
      <c r="D62" s="115" t="e">
        <v>#N/A</v>
      </c>
      <c r="E62" s="333">
        <f t="shared" si="5"/>
        <v>49.764698750000001</v>
      </c>
      <c r="F62" s="333">
        <v>49.911577999999999</v>
      </c>
      <c r="G62" s="113"/>
    </row>
    <row r="63" spans="1:7" x14ac:dyDescent="0.35">
      <c r="A63" s="119">
        <f t="shared" si="3"/>
        <v>2022</v>
      </c>
      <c r="B63" s="331">
        <v>44713</v>
      </c>
      <c r="C63" s="332">
        <v>49.022773000000001</v>
      </c>
      <c r="D63" s="115" t="e">
        <v>#N/A</v>
      </c>
      <c r="E63" s="333">
        <f t="shared" si="5"/>
        <v>49.764698750000001</v>
      </c>
      <c r="F63" s="333">
        <v>49.022773000000001</v>
      </c>
      <c r="G63" s="113"/>
    </row>
    <row r="64" spans="1:7" x14ac:dyDescent="0.35">
      <c r="A64" s="119">
        <f t="shared" si="3"/>
        <v>2022</v>
      </c>
      <c r="B64" s="331">
        <v>44743</v>
      </c>
      <c r="C64" s="332">
        <v>49.235261999999999</v>
      </c>
      <c r="D64" s="115" t="e">
        <v>#N/A</v>
      </c>
      <c r="E64" s="333">
        <f t="shared" si="5"/>
        <v>49.764698750000001</v>
      </c>
      <c r="F64" s="333">
        <v>49.235261999999999</v>
      </c>
      <c r="G64" s="113"/>
    </row>
    <row r="65" spans="1:7" x14ac:dyDescent="0.35">
      <c r="A65" s="119">
        <f t="shared" si="3"/>
        <v>2022</v>
      </c>
      <c r="B65" s="331">
        <v>44774</v>
      </c>
      <c r="C65" s="332">
        <v>53.529631999999999</v>
      </c>
      <c r="D65" s="115" t="e">
        <v>#N/A</v>
      </c>
      <c r="E65" s="333">
        <f t="shared" si="5"/>
        <v>49.764698750000001</v>
      </c>
      <c r="F65" s="333">
        <v>53.529631999999999</v>
      </c>
      <c r="G65" s="113"/>
    </row>
    <row r="66" spans="1:7" x14ac:dyDescent="0.35">
      <c r="A66" s="119">
        <f t="shared" si="3"/>
        <v>2022</v>
      </c>
      <c r="B66" s="331">
        <v>44805</v>
      </c>
      <c r="C66" s="332">
        <v>51.505099000000001</v>
      </c>
      <c r="D66" s="115" t="e">
        <v>#N/A</v>
      </c>
      <c r="E66" s="333">
        <f t="shared" si="5"/>
        <v>49.764698750000001</v>
      </c>
      <c r="F66" s="333">
        <v>51.505099000000001</v>
      </c>
      <c r="G66" s="113"/>
    </row>
    <row r="67" spans="1:7" x14ac:dyDescent="0.35">
      <c r="A67" s="119">
        <f t="shared" si="3"/>
        <v>2022</v>
      </c>
      <c r="B67" s="331">
        <v>44835</v>
      </c>
      <c r="C67" s="332">
        <v>52.449793999999997</v>
      </c>
      <c r="D67" s="115" t="e">
        <v>#N/A</v>
      </c>
      <c r="E67" s="333">
        <f t="shared" si="5"/>
        <v>49.764698750000001</v>
      </c>
      <c r="F67" s="333">
        <v>52.449793999999997</v>
      </c>
      <c r="G67" s="113"/>
    </row>
    <row r="68" spans="1:7" x14ac:dyDescent="0.35">
      <c r="A68" s="119">
        <f t="shared" si="3"/>
        <v>2022</v>
      </c>
      <c r="B68" s="331">
        <v>44866</v>
      </c>
      <c r="C68" s="332">
        <v>49.481012</v>
      </c>
      <c r="D68" s="115" t="e">
        <v>#N/A</v>
      </c>
      <c r="E68" s="333">
        <f t="shared" si="5"/>
        <v>49.764698750000001</v>
      </c>
      <c r="F68" s="333">
        <v>49.481012</v>
      </c>
      <c r="G68" s="113"/>
    </row>
    <row r="69" spans="1:7" x14ac:dyDescent="0.35">
      <c r="A69" s="119">
        <f t="shared" si="3"/>
        <v>2022</v>
      </c>
      <c r="B69" s="331">
        <v>44896</v>
      </c>
      <c r="C69" s="332">
        <v>46.325671999999997</v>
      </c>
      <c r="D69" s="115" t="e">
        <v>#N/A</v>
      </c>
      <c r="E69" s="333"/>
      <c r="F69" s="333">
        <v>46.325671999999997</v>
      </c>
      <c r="G69" s="113"/>
    </row>
    <row r="70" spans="1:7" x14ac:dyDescent="0.35">
      <c r="A70" s="119">
        <f t="shared" si="3"/>
        <v>2023</v>
      </c>
      <c r="B70" s="331">
        <v>44927</v>
      </c>
      <c r="C70" s="332">
        <v>51.855021999999998</v>
      </c>
      <c r="D70" s="115" t="e">
        <v>#N/A</v>
      </c>
      <c r="E70" s="333"/>
      <c r="F70" s="333">
        <v>51.855021999999998</v>
      </c>
      <c r="G70" s="113"/>
    </row>
    <row r="71" spans="1:7" x14ac:dyDescent="0.35">
      <c r="A71" s="119">
        <f t="shared" si="3"/>
        <v>2023</v>
      </c>
      <c r="B71" s="331">
        <v>44958</v>
      </c>
      <c r="C71" s="332">
        <v>46.497962999999999</v>
      </c>
      <c r="D71" s="115" t="e">
        <v>#N/A</v>
      </c>
      <c r="E71" s="333">
        <f t="shared" ref="E71:E80" si="6">AVERAGEIF($A$46:$A$107,A71,$F$46:$F$107)</f>
        <v>48.593692916666662</v>
      </c>
      <c r="F71" s="333">
        <v>46.497962999999999</v>
      </c>
      <c r="G71" s="113"/>
    </row>
    <row r="72" spans="1:7" x14ac:dyDescent="0.35">
      <c r="A72" s="119">
        <f t="shared" si="3"/>
        <v>2023</v>
      </c>
      <c r="B72" s="331">
        <v>44986</v>
      </c>
      <c r="C72" s="332">
        <v>53.111269999999998</v>
      </c>
      <c r="D72" s="115" t="e">
        <v>#N/A</v>
      </c>
      <c r="E72" s="333">
        <f t="shared" si="6"/>
        <v>48.593692916666662</v>
      </c>
      <c r="F72" s="333">
        <v>53.111269999999998</v>
      </c>
      <c r="G72" s="311"/>
    </row>
    <row r="73" spans="1:7" x14ac:dyDescent="0.35">
      <c r="A73" s="119">
        <f t="shared" si="3"/>
        <v>2023</v>
      </c>
      <c r="B73" s="331">
        <v>45017</v>
      </c>
      <c r="C73" s="332">
        <v>48.831254999999999</v>
      </c>
      <c r="D73" s="115" t="e">
        <v>#N/A</v>
      </c>
      <c r="E73" s="333">
        <f t="shared" si="6"/>
        <v>48.593692916666662</v>
      </c>
      <c r="F73" s="333">
        <v>48.831254999999999</v>
      </c>
      <c r="G73" s="113"/>
    </row>
    <row r="74" spans="1:7" x14ac:dyDescent="0.35">
      <c r="A74" s="119">
        <f t="shared" si="3"/>
        <v>2023</v>
      </c>
      <c r="B74" s="331">
        <v>45047</v>
      </c>
      <c r="C74" s="332">
        <v>49.707082</v>
      </c>
      <c r="D74" s="115" t="e">
        <v>#N/A</v>
      </c>
      <c r="E74" s="333">
        <f t="shared" si="6"/>
        <v>48.593692916666662</v>
      </c>
      <c r="F74" s="333">
        <v>49.707082</v>
      </c>
      <c r="G74" s="113"/>
    </row>
    <row r="75" spans="1:7" x14ac:dyDescent="0.35">
      <c r="A75" s="119">
        <f t="shared" si="3"/>
        <v>2023</v>
      </c>
      <c r="B75" s="331">
        <v>45078</v>
      </c>
      <c r="C75" s="332">
        <v>48.063867000000002</v>
      </c>
      <c r="D75" s="115" t="e">
        <v>#N/A</v>
      </c>
      <c r="E75" s="333">
        <f t="shared" si="6"/>
        <v>48.593692916666662</v>
      </c>
      <c r="F75" s="333">
        <v>48.063867000000002</v>
      </c>
      <c r="G75" s="113"/>
    </row>
    <row r="76" spans="1:7" x14ac:dyDescent="0.35">
      <c r="A76" s="119">
        <f t="shared" si="3"/>
        <v>2023</v>
      </c>
      <c r="B76" s="331">
        <v>45108</v>
      </c>
      <c r="C76" s="332">
        <v>49.064605999999998</v>
      </c>
      <c r="D76" s="115" t="e">
        <v>#N/A</v>
      </c>
      <c r="E76" s="333">
        <f t="shared" si="6"/>
        <v>48.593692916666662</v>
      </c>
      <c r="F76" s="333">
        <v>49.064605999999998</v>
      </c>
      <c r="G76" s="113"/>
    </row>
    <row r="77" spans="1:7" x14ac:dyDescent="0.35">
      <c r="A77" s="119">
        <f t="shared" si="3"/>
        <v>2023</v>
      </c>
      <c r="B77" s="331">
        <v>45139</v>
      </c>
      <c r="C77" s="332">
        <v>53.493450000000003</v>
      </c>
      <c r="D77" s="115">
        <v>53.493450000000003</v>
      </c>
      <c r="E77" s="333">
        <f t="shared" si="6"/>
        <v>48.593692916666662</v>
      </c>
      <c r="F77" s="333">
        <v>53.493450000000003</v>
      </c>
      <c r="G77" s="113"/>
    </row>
    <row r="78" spans="1:7" x14ac:dyDescent="0.35">
      <c r="A78" s="119">
        <f t="shared" si="3"/>
        <v>2023</v>
      </c>
      <c r="B78" s="331">
        <v>45170</v>
      </c>
      <c r="C78" s="332" t="e">
        <v>#N/A</v>
      </c>
      <c r="D78" s="115">
        <v>48.311360000000001</v>
      </c>
      <c r="E78" s="333">
        <f t="shared" si="6"/>
        <v>48.593692916666662</v>
      </c>
      <c r="F78" s="333">
        <v>48.311360000000001</v>
      </c>
      <c r="G78" s="113"/>
    </row>
    <row r="79" spans="1:7" x14ac:dyDescent="0.35">
      <c r="A79" s="119">
        <f t="shared" si="3"/>
        <v>2023</v>
      </c>
      <c r="B79" s="331">
        <v>45200</v>
      </c>
      <c r="C79" s="332" t="e">
        <v>#N/A</v>
      </c>
      <c r="D79" s="115">
        <v>47.63241</v>
      </c>
      <c r="E79" s="333">
        <f t="shared" si="6"/>
        <v>48.593692916666662</v>
      </c>
      <c r="F79" s="333">
        <v>47.63241</v>
      </c>
      <c r="G79" s="113"/>
    </row>
    <row r="80" spans="1:7" x14ac:dyDescent="0.35">
      <c r="A80" s="119">
        <f t="shared" si="3"/>
        <v>2023</v>
      </c>
      <c r="B80" s="331">
        <v>45231</v>
      </c>
      <c r="C80" s="332" t="e">
        <v>#N/A</v>
      </c>
      <c r="D80" s="115">
        <v>44.021569999999997</v>
      </c>
      <c r="E80" s="333">
        <f t="shared" si="6"/>
        <v>48.593692916666662</v>
      </c>
      <c r="F80" s="333">
        <v>44.021569999999997</v>
      </c>
      <c r="G80" s="113"/>
    </row>
    <row r="81" spans="1:7" x14ac:dyDescent="0.35">
      <c r="A81" s="119">
        <f t="shared" si="3"/>
        <v>2023</v>
      </c>
      <c r="B81" s="331">
        <v>45261</v>
      </c>
      <c r="C81" s="332" t="e">
        <v>#N/A</v>
      </c>
      <c r="D81" s="115">
        <v>42.534460000000003</v>
      </c>
      <c r="E81" s="333"/>
      <c r="F81" s="333">
        <v>42.534460000000003</v>
      </c>
      <c r="G81" s="113"/>
    </row>
    <row r="82" spans="1:7" x14ac:dyDescent="0.35">
      <c r="A82" s="119">
        <f t="shared" si="3"/>
        <v>2024</v>
      </c>
      <c r="B82" s="331">
        <v>45292</v>
      </c>
      <c r="C82" s="332" t="e">
        <v>#N/A</v>
      </c>
      <c r="D82" s="115">
        <v>43.759709999999998</v>
      </c>
      <c r="E82" s="333"/>
      <c r="F82" s="333">
        <v>43.759709999999998</v>
      </c>
      <c r="G82" s="113"/>
    </row>
    <row r="83" spans="1:7" x14ac:dyDescent="0.35">
      <c r="A83" s="119">
        <f t="shared" si="3"/>
        <v>2024</v>
      </c>
      <c r="B83" s="331">
        <v>45323</v>
      </c>
      <c r="C83" s="332" t="e">
        <v>#N/A</v>
      </c>
      <c r="D83" s="115">
        <v>36.836320000000001</v>
      </c>
      <c r="E83" s="333">
        <f t="shared" ref="E83:E92" si="7">AVERAGEIF($A$46:$A$107,A83,$F$46:$F$107)</f>
        <v>38.704786666666671</v>
      </c>
      <c r="F83" s="333">
        <v>36.836320000000001</v>
      </c>
      <c r="G83" s="113"/>
    </row>
    <row r="84" spans="1:7" x14ac:dyDescent="0.35">
      <c r="A84" s="119">
        <f t="shared" si="3"/>
        <v>2024</v>
      </c>
      <c r="B84" s="331">
        <v>45352</v>
      </c>
      <c r="C84" s="332" t="e">
        <v>#N/A</v>
      </c>
      <c r="D84" s="115">
        <v>41.591450000000002</v>
      </c>
      <c r="E84" s="333">
        <f t="shared" si="7"/>
        <v>38.704786666666671</v>
      </c>
      <c r="F84" s="333">
        <v>41.591450000000002</v>
      </c>
      <c r="G84" s="311"/>
    </row>
    <row r="85" spans="1:7" x14ac:dyDescent="0.35">
      <c r="A85" s="119">
        <f t="shared" si="3"/>
        <v>2024</v>
      </c>
      <c r="B85" s="331">
        <v>45383</v>
      </c>
      <c r="C85" s="332" t="e">
        <v>#N/A</v>
      </c>
      <c r="D85" s="115">
        <v>36.173000000000002</v>
      </c>
      <c r="E85" s="333">
        <f t="shared" si="7"/>
        <v>38.704786666666671</v>
      </c>
      <c r="F85" s="333">
        <v>36.173000000000002</v>
      </c>
      <c r="G85" s="113"/>
    </row>
    <row r="86" spans="1:7" x14ac:dyDescent="0.35">
      <c r="A86" s="119">
        <f t="shared" si="3"/>
        <v>2024</v>
      </c>
      <c r="B86" s="331">
        <v>45413</v>
      </c>
      <c r="C86" s="332" t="e">
        <v>#N/A</v>
      </c>
      <c r="D86" s="115">
        <v>36.64246</v>
      </c>
      <c r="E86" s="333">
        <f t="shared" si="7"/>
        <v>38.704786666666671</v>
      </c>
      <c r="F86" s="333">
        <v>36.64246</v>
      </c>
      <c r="G86" s="113"/>
    </row>
    <row r="87" spans="1:7" x14ac:dyDescent="0.35">
      <c r="A87" s="119">
        <f t="shared" si="3"/>
        <v>2024</v>
      </c>
      <c r="B87" s="331">
        <v>45444</v>
      </c>
      <c r="C87" s="332" t="e">
        <v>#N/A</v>
      </c>
      <c r="D87" s="115">
        <v>36.266199999999998</v>
      </c>
      <c r="E87" s="333">
        <f t="shared" si="7"/>
        <v>38.704786666666671</v>
      </c>
      <c r="F87" s="333">
        <v>36.266199999999998</v>
      </c>
      <c r="G87" s="113"/>
    </row>
    <row r="88" spans="1:7" x14ac:dyDescent="0.35">
      <c r="A88" s="119">
        <f t="shared" si="3"/>
        <v>2024</v>
      </c>
      <c r="B88" s="331">
        <v>45474</v>
      </c>
      <c r="C88" s="332" t="e">
        <v>#N/A</v>
      </c>
      <c r="D88" s="115">
        <v>37.877740000000003</v>
      </c>
      <c r="E88" s="333">
        <f t="shared" si="7"/>
        <v>38.704786666666671</v>
      </c>
      <c r="F88" s="333">
        <v>37.877740000000003</v>
      </c>
      <c r="G88" s="113"/>
    </row>
    <row r="89" spans="1:7" x14ac:dyDescent="0.35">
      <c r="A89" s="119">
        <f t="shared" si="3"/>
        <v>2024</v>
      </c>
      <c r="B89" s="331">
        <v>45505</v>
      </c>
      <c r="C89" s="332" t="e">
        <v>#N/A</v>
      </c>
      <c r="D89" s="115">
        <v>43.350850000000001</v>
      </c>
      <c r="E89" s="333">
        <f t="shared" si="7"/>
        <v>38.704786666666671</v>
      </c>
      <c r="F89" s="333">
        <v>43.350850000000001</v>
      </c>
      <c r="G89" s="113"/>
    </row>
    <row r="90" spans="1:7" x14ac:dyDescent="0.35">
      <c r="A90" s="119">
        <f t="shared" si="3"/>
        <v>2024</v>
      </c>
      <c r="B90" s="331">
        <v>45536</v>
      </c>
      <c r="C90" s="332" t="e">
        <v>#N/A</v>
      </c>
      <c r="D90" s="115">
        <v>38.639380000000003</v>
      </c>
      <c r="E90" s="333">
        <f t="shared" si="7"/>
        <v>38.704786666666671</v>
      </c>
      <c r="F90" s="333">
        <v>38.639380000000003</v>
      </c>
      <c r="G90" s="113"/>
    </row>
    <row r="91" spans="1:7" x14ac:dyDescent="0.35">
      <c r="A91" s="119">
        <f t="shared" si="3"/>
        <v>2024</v>
      </c>
      <c r="B91" s="331">
        <v>45566</v>
      </c>
      <c r="C91" s="332" t="e">
        <v>#N/A</v>
      </c>
      <c r="D91" s="115">
        <v>39.40401</v>
      </c>
      <c r="E91" s="333">
        <f t="shared" si="7"/>
        <v>38.704786666666671</v>
      </c>
      <c r="F91" s="333">
        <v>39.40401</v>
      </c>
      <c r="G91" s="113"/>
    </row>
    <row r="92" spans="1:7" x14ac:dyDescent="0.35">
      <c r="A92" s="119">
        <f t="shared" si="3"/>
        <v>2024</v>
      </c>
      <c r="B92" s="331">
        <v>45597</v>
      </c>
      <c r="C92" s="332" t="e">
        <v>#N/A</v>
      </c>
      <c r="D92" s="115">
        <v>37.29045</v>
      </c>
      <c r="E92" s="333">
        <f t="shared" si="7"/>
        <v>38.704786666666671</v>
      </c>
      <c r="F92" s="333">
        <v>37.29045</v>
      </c>
      <c r="G92" s="113"/>
    </row>
    <row r="93" spans="1:7" x14ac:dyDescent="0.35">
      <c r="A93" s="119">
        <f t="shared" si="3"/>
        <v>2024</v>
      </c>
      <c r="B93" s="331">
        <v>45627</v>
      </c>
      <c r="C93" s="332" t="e">
        <v>#N/A</v>
      </c>
      <c r="D93" s="115">
        <v>36.625869999999999</v>
      </c>
      <c r="E93" s="333"/>
      <c r="F93" s="333">
        <v>36.625869999999999</v>
      </c>
      <c r="G93" s="113"/>
    </row>
    <row r="94" spans="1:7" x14ac:dyDescent="0.35">
      <c r="A94" s="119"/>
      <c r="B94" s="331"/>
      <c r="C94" s="119"/>
      <c r="D94" s="119"/>
      <c r="E94" s="119"/>
      <c r="F94" s="333"/>
      <c r="G94" s="113"/>
    </row>
    <row r="95" spans="1:7" x14ac:dyDescent="0.35">
      <c r="A95" s="119"/>
      <c r="B95" s="331"/>
      <c r="C95" s="119"/>
      <c r="D95" s="119"/>
      <c r="E95" s="119"/>
      <c r="F95" s="333"/>
      <c r="G95" s="113"/>
    </row>
    <row r="96" spans="1:7" x14ac:dyDescent="0.35">
      <c r="A96" s="119"/>
      <c r="B96" s="331"/>
      <c r="C96" s="119"/>
      <c r="D96" s="119"/>
      <c r="E96" s="119"/>
      <c r="F96" s="333"/>
      <c r="G96" s="113"/>
    </row>
    <row r="97" spans="1:7" x14ac:dyDescent="0.35">
      <c r="A97" s="119"/>
      <c r="B97" s="331"/>
      <c r="C97" s="119"/>
      <c r="D97" s="119"/>
      <c r="E97" s="119"/>
      <c r="F97" s="333"/>
      <c r="G97" s="113"/>
    </row>
    <row r="98" spans="1:7" x14ac:dyDescent="0.35">
      <c r="A98" s="58"/>
      <c r="B98" s="58" t="s">
        <v>0</v>
      </c>
      <c r="C98" s="119"/>
      <c r="D98" s="119"/>
      <c r="E98" s="119"/>
      <c r="F98" s="333"/>
      <c r="G98" s="113"/>
    </row>
    <row r="99" spans="1:7" x14ac:dyDescent="0.35">
      <c r="A99" s="21">
        <v>2.5</v>
      </c>
      <c r="B99" s="20">
        <v>-200</v>
      </c>
      <c r="C99" s="119"/>
      <c r="D99" s="119"/>
      <c r="E99" s="119"/>
      <c r="F99" s="333"/>
      <c r="G99" s="113"/>
    </row>
    <row r="100" spans="1:7" x14ac:dyDescent="0.35">
      <c r="A100" s="21">
        <v>2.5</v>
      </c>
      <c r="B100" s="20">
        <v>70</v>
      </c>
      <c r="C100" s="119"/>
      <c r="D100" s="119"/>
      <c r="E100" s="119"/>
      <c r="F100" s="333"/>
      <c r="G100" s="113"/>
    </row>
    <row r="101" spans="1:7" x14ac:dyDescent="0.35">
      <c r="A101" s="119"/>
      <c r="B101" s="331"/>
      <c r="C101" s="119"/>
      <c r="D101" s="119"/>
      <c r="E101" s="119"/>
      <c r="F101" s="333"/>
      <c r="G101" s="113"/>
    </row>
    <row r="102" spans="1:7" x14ac:dyDescent="0.35">
      <c r="A102" s="119"/>
      <c r="B102" s="331"/>
      <c r="C102" s="119"/>
      <c r="D102" s="119"/>
      <c r="E102" s="119"/>
      <c r="F102" s="333"/>
      <c r="G102" s="113"/>
    </row>
    <row r="103" spans="1:7" x14ac:dyDescent="0.35">
      <c r="A103" s="119"/>
      <c r="B103" s="331"/>
      <c r="C103" s="119"/>
      <c r="D103" s="119"/>
      <c r="E103" s="119"/>
      <c r="F103" s="333"/>
      <c r="G103" s="113"/>
    </row>
    <row r="104" spans="1:7" x14ac:dyDescent="0.35">
      <c r="A104" s="119"/>
      <c r="B104" s="331"/>
      <c r="C104" s="119"/>
      <c r="D104" s="119"/>
      <c r="E104" s="119"/>
      <c r="F104" s="333"/>
      <c r="G104" s="113"/>
    </row>
    <row r="105" spans="1:7" x14ac:dyDescent="0.35">
      <c r="A105" s="119"/>
      <c r="B105" s="331"/>
      <c r="C105" s="119"/>
      <c r="D105" s="119"/>
      <c r="E105" s="119"/>
      <c r="F105" s="333"/>
      <c r="G105" s="113"/>
    </row>
    <row r="106" spans="1:7" x14ac:dyDescent="0.35">
      <c r="A106" s="119"/>
      <c r="B106" s="331"/>
      <c r="C106" s="333"/>
      <c r="D106" s="113"/>
      <c r="E106" s="119"/>
      <c r="F106" s="333"/>
      <c r="G106" s="113"/>
    </row>
    <row r="107" spans="1:7" x14ac:dyDescent="0.35">
      <c r="B107" s="109"/>
      <c r="C107" s="333"/>
      <c r="D107" s="113"/>
      <c r="F107" s="114"/>
      <c r="G107" s="113"/>
    </row>
    <row r="108" spans="1:7" x14ac:dyDescent="0.35">
      <c r="F108" s="114"/>
      <c r="G108" s="113"/>
    </row>
    <row r="109" spans="1:7" x14ac:dyDescent="0.35">
      <c r="F109" s="114"/>
      <c r="G109" s="113"/>
    </row>
    <row r="110" spans="1:7" x14ac:dyDescent="0.35">
      <c r="F110" s="114"/>
      <c r="G110" s="113"/>
    </row>
    <row r="111" spans="1:7" x14ac:dyDescent="0.35">
      <c r="F111" s="114"/>
      <c r="G111" s="113"/>
    </row>
    <row r="112" spans="1:7" x14ac:dyDescent="0.35">
      <c r="F112" s="114"/>
      <c r="G112" s="113"/>
    </row>
    <row r="113" spans="6:7" x14ac:dyDescent="0.35">
      <c r="F113" s="114"/>
      <c r="G113" s="113"/>
    </row>
    <row r="114" spans="6:7" x14ac:dyDescent="0.35">
      <c r="F114" s="114"/>
      <c r="G114" s="113"/>
    </row>
    <row r="115" spans="6:7" x14ac:dyDescent="0.35">
      <c r="F115" s="114"/>
      <c r="G115" s="113"/>
    </row>
    <row r="116" spans="6:7" x14ac:dyDescent="0.35">
      <c r="F116" s="114"/>
      <c r="G116" s="113"/>
    </row>
    <row r="117" spans="6:7" x14ac:dyDescent="0.35">
      <c r="F117" s="114"/>
    </row>
    <row r="118" spans="6:7" x14ac:dyDescent="0.35">
      <c r="F118" s="114"/>
    </row>
    <row r="119" spans="6:7" x14ac:dyDescent="0.35">
      <c r="F119" s="114"/>
    </row>
    <row r="120" spans="6:7" x14ac:dyDescent="0.35">
      <c r="F120" s="114"/>
    </row>
    <row r="121" spans="6:7" x14ac:dyDescent="0.35">
      <c r="F121" s="114"/>
    </row>
    <row r="122" spans="6:7" x14ac:dyDescent="0.35">
      <c r="F122" s="114"/>
    </row>
    <row r="123" spans="6:7" x14ac:dyDescent="0.35">
      <c r="F123" s="114"/>
    </row>
    <row r="124" spans="6:7" x14ac:dyDescent="0.35">
      <c r="F124" s="114"/>
    </row>
    <row r="125" spans="6:7" x14ac:dyDescent="0.35">
      <c r="F125" s="114"/>
    </row>
    <row r="126" spans="6:7" x14ac:dyDescent="0.35">
      <c r="F126" s="114"/>
    </row>
    <row r="127" spans="6:7" x14ac:dyDescent="0.35">
      <c r="F127" s="114"/>
    </row>
    <row r="128" spans="6:7" x14ac:dyDescent="0.35">
      <c r="F128" s="114"/>
    </row>
    <row r="129" spans="6:6" x14ac:dyDescent="0.35">
      <c r="F129" s="114"/>
    </row>
    <row r="130" spans="6:6" x14ac:dyDescent="0.35">
      <c r="F130" s="114"/>
    </row>
    <row r="131" spans="6:6" x14ac:dyDescent="0.35">
      <c r="F131" s="114"/>
    </row>
    <row r="132" spans="6:6" x14ac:dyDescent="0.35">
      <c r="F132" s="114"/>
    </row>
    <row r="133" spans="6:6" x14ac:dyDescent="0.35">
      <c r="F133" s="114"/>
    </row>
    <row r="134" spans="6:6" x14ac:dyDescent="0.35">
      <c r="F134" s="114"/>
    </row>
    <row r="135" spans="6:6" x14ac:dyDescent="0.35">
      <c r="F135" s="114"/>
    </row>
    <row r="136" spans="6:6" x14ac:dyDescent="0.35">
      <c r="F136" s="114"/>
    </row>
    <row r="137" spans="6:6" x14ac:dyDescent="0.35">
      <c r="F137" s="114"/>
    </row>
    <row r="138" spans="6:6" x14ac:dyDescent="0.35">
      <c r="F138" s="114"/>
    </row>
    <row r="139" spans="6:6" x14ac:dyDescent="0.35">
      <c r="F139" s="114"/>
    </row>
    <row r="140" spans="6:6" x14ac:dyDescent="0.35">
      <c r="F140" s="114"/>
    </row>
    <row r="141" spans="6:6" x14ac:dyDescent="0.35">
      <c r="F141" s="114"/>
    </row>
  </sheetData>
  <mergeCells count="2">
    <mergeCell ref="C24:G24"/>
    <mergeCell ref="I24:L24"/>
  </mergeCells>
  <conditionalFormatting sqref="C34:D93">
    <cfRule type="expression" dxfId="1" priority="1" stopIfTrue="1">
      <formula>ISNA(C34)</formula>
    </cfRule>
  </conditionalFormatting>
  <hyperlinks>
    <hyperlink ref="A3" location="Contents!A1" display="Return to Contents" xr:uid="{00000000-0004-0000-2100-000000000000}"/>
  </hyperlinks>
  <pageMargins left="0.7" right="0.7" top="0.75" bottom="0.75" header="0.3" footer="0.3"/>
  <pageSetup orientation="landscape" verticalDpi="599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4"/>
  <dimension ref="A2:AB142"/>
  <sheetViews>
    <sheetView zoomScale="86" zoomScaleNormal="86" workbookViewId="0"/>
  </sheetViews>
  <sheetFormatPr defaultColWidth="9.1796875" defaultRowHeight="14.5" x14ac:dyDescent="0.35"/>
  <cols>
    <col min="1" max="1" width="9.1796875" style="107"/>
    <col min="2" max="2" width="14.81640625" style="107" customWidth="1"/>
    <col min="3" max="13" width="9.1796875" style="107"/>
    <col min="14" max="15" width="9.1796875" style="108"/>
    <col min="16" max="16" width="9.1796875" style="107"/>
    <col min="17" max="17" width="15.1796875" style="107" customWidth="1"/>
    <col min="18" max="18" width="16.453125" style="107" customWidth="1"/>
    <col min="19" max="19" width="19.81640625" style="107" customWidth="1"/>
    <col min="20" max="20" width="30.81640625" style="107" customWidth="1"/>
    <col min="21" max="26" width="9.1796875" style="107"/>
    <col min="27" max="28" width="9.1796875" style="108"/>
    <col min="29" max="16384" width="9.1796875" style="107"/>
  </cols>
  <sheetData>
    <row r="2" spans="1:18" ht="15.5" x14ac:dyDescent="0.35">
      <c r="A2" s="31" t="s">
        <v>644</v>
      </c>
    </row>
    <row r="3" spans="1:18" x14ac:dyDescent="0.35">
      <c r="A3" s="16" t="s">
        <v>16</v>
      </c>
      <c r="Q3" s="112"/>
    </row>
    <row r="4" spans="1:18" x14ac:dyDescent="0.35">
      <c r="A4" s="116"/>
      <c r="B4" s="116"/>
      <c r="C4" s="116"/>
      <c r="D4" s="116"/>
      <c r="E4" s="116"/>
      <c r="F4" s="116"/>
      <c r="G4" s="116"/>
      <c r="H4" s="116"/>
      <c r="I4" s="116"/>
      <c r="J4" s="116"/>
      <c r="Q4" s="112"/>
    </row>
    <row r="5" spans="1:18" x14ac:dyDescent="0.35">
      <c r="A5" s="116"/>
      <c r="B5" s="116"/>
      <c r="C5" s="116"/>
      <c r="D5" s="116"/>
      <c r="E5" s="116"/>
      <c r="F5" s="116"/>
      <c r="G5" s="116"/>
      <c r="H5" s="116"/>
      <c r="I5" s="116"/>
      <c r="J5" s="116"/>
      <c r="Q5" s="142" t="s">
        <v>343</v>
      </c>
      <c r="R5" s="143"/>
    </row>
    <row r="6" spans="1:18" x14ac:dyDescent="0.35">
      <c r="A6" s="116"/>
      <c r="B6" s="116"/>
      <c r="C6" s="116"/>
      <c r="D6" s="116"/>
      <c r="E6" s="116"/>
      <c r="F6" s="116"/>
      <c r="G6" s="116"/>
      <c r="H6" s="116"/>
      <c r="I6" s="116"/>
      <c r="J6" s="116"/>
      <c r="Q6" s="175" t="s">
        <v>252</v>
      </c>
      <c r="R6" s="185" t="s">
        <v>262</v>
      </c>
    </row>
    <row r="7" spans="1:18" x14ac:dyDescent="0.35">
      <c r="A7" s="116"/>
      <c r="B7" s="116"/>
      <c r="C7" s="116"/>
      <c r="D7" s="116"/>
      <c r="E7" s="116"/>
      <c r="F7" s="116"/>
      <c r="G7" s="116"/>
      <c r="H7" s="116"/>
      <c r="I7" s="116"/>
      <c r="J7" s="116"/>
      <c r="Q7" s="176" t="s">
        <v>487</v>
      </c>
      <c r="R7" s="186" t="s">
        <v>263</v>
      </c>
    </row>
    <row r="8" spans="1:18" x14ac:dyDescent="0.35">
      <c r="A8" s="116"/>
      <c r="B8" s="116"/>
      <c r="C8" s="116"/>
      <c r="D8" s="116"/>
      <c r="E8" s="116"/>
      <c r="F8" s="116"/>
      <c r="G8" s="116"/>
      <c r="H8" s="116"/>
      <c r="I8" s="116"/>
      <c r="J8" s="116"/>
      <c r="Q8" s="176" t="s">
        <v>260</v>
      </c>
      <c r="R8" s="232" t="s">
        <v>264</v>
      </c>
    </row>
    <row r="9" spans="1:18" x14ac:dyDescent="0.35">
      <c r="A9" s="116"/>
      <c r="B9" s="116"/>
      <c r="C9" s="116"/>
      <c r="D9" s="116"/>
      <c r="E9" s="116"/>
      <c r="F9" s="116"/>
      <c r="G9" s="116"/>
      <c r="H9" s="116"/>
      <c r="I9" s="116"/>
      <c r="J9" s="116"/>
      <c r="Q9" s="182" t="s">
        <v>216</v>
      </c>
      <c r="R9" s="173" t="s">
        <v>261</v>
      </c>
    </row>
    <row r="10" spans="1:18" x14ac:dyDescent="0.35">
      <c r="A10" s="116"/>
      <c r="B10" s="116"/>
      <c r="C10" s="116"/>
      <c r="D10" s="116"/>
      <c r="E10" s="116"/>
      <c r="F10" s="116"/>
      <c r="G10" s="116"/>
      <c r="H10" s="116"/>
      <c r="I10" s="116"/>
      <c r="J10" s="116"/>
    </row>
    <row r="11" spans="1:18" x14ac:dyDescent="0.35">
      <c r="A11" s="116"/>
      <c r="B11" s="116"/>
      <c r="C11" s="116"/>
      <c r="D11" s="116"/>
      <c r="E11" s="116"/>
      <c r="F11" s="116"/>
      <c r="G11" s="116"/>
      <c r="H11" s="116"/>
      <c r="I11" s="116"/>
      <c r="J11" s="116"/>
    </row>
    <row r="12" spans="1:18" x14ac:dyDescent="0.35">
      <c r="A12" s="116"/>
      <c r="B12" s="116"/>
      <c r="C12" s="116"/>
      <c r="D12" s="116"/>
      <c r="E12" s="116"/>
      <c r="F12" s="116"/>
      <c r="G12" s="116"/>
      <c r="H12" s="116"/>
      <c r="I12" s="116"/>
      <c r="J12" s="116"/>
    </row>
    <row r="13" spans="1:18" x14ac:dyDescent="0.35">
      <c r="A13" s="116"/>
      <c r="B13" s="116"/>
      <c r="C13" s="116"/>
      <c r="D13" s="116"/>
      <c r="E13" s="116"/>
      <c r="F13" s="116"/>
      <c r="G13" s="116"/>
      <c r="H13" s="116"/>
      <c r="I13" s="116"/>
      <c r="J13" s="116"/>
    </row>
    <row r="14" spans="1:18" x14ac:dyDescent="0.35">
      <c r="A14" s="116"/>
      <c r="B14" s="116"/>
      <c r="C14" s="116"/>
      <c r="D14" s="116"/>
      <c r="E14" s="116"/>
      <c r="F14" s="116"/>
      <c r="G14" s="116"/>
      <c r="H14" s="116"/>
      <c r="I14" s="116"/>
      <c r="J14" s="116"/>
    </row>
    <row r="15" spans="1:18" x14ac:dyDescent="0.35">
      <c r="A15" s="116"/>
      <c r="B15" s="116"/>
      <c r="C15" s="116"/>
      <c r="D15" s="116"/>
      <c r="E15" s="116"/>
      <c r="F15" s="116"/>
      <c r="G15" s="116"/>
      <c r="H15" s="116"/>
      <c r="I15" s="116"/>
      <c r="J15" s="116"/>
    </row>
    <row r="16" spans="1:18" x14ac:dyDescent="0.35">
      <c r="A16" s="116"/>
      <c r="B16" s="116"/>
      <c r="C16" s="116"/>
      <c r="D16" s="116"/>
      <c r="E16" s="116"/>
      <c r="F16" s="116"/>
      <c r="G16" s="116"/>
      <c r="H16" s="116"/>
      <c r="I16" s="116"/>
      <c r="J16" s="116"/>
    </row>
    <row r="17" spans="1:12" x14ac:dyDescent="0.35">
      <c r="A17" s="116"/>
      <c r="B17" s="116"/>
      <c r="C17" s="116"/>
      <c r="D17" s="116"/>
      <c r="E17" s="116"/>
      <c r="F17" s="116"/>
      <c r="G17" s="116"/>
      <c r="H17" s="116"/>
      <c r="I17" s="116"/>
      <c r="J17" s="116"/>
    </row>
    <row r="18" spans="1:12" x14ac:dyDescent="0.35">
      <c r="A18" s="116"/>
      <c r="B18" s="116"/>
      <c r="C18" s="116"/>
      <c r="D18" s="116"/>
      <c r="E18" s="116"/>
      <c r="F18" s="116"/>
      <c r="G18" s="116"/>
      <c r="H18" s="116"/>
      <c r="I18" s="116"/>
      <c r="J18" s="116"/>
    </row>
    <row r="19" spans="1:12" x14ac:dyDescent="0.35">
      <c r="A19" s="116"/>
      <c r="B19" s="116"/>
      <c r="C19" s="116"/>
      <c r="D19" s="116"/>
      <c r="E19" s="116"/>
      <c r="F19" s="116"/>
      <c r="G19" s="147"/>
      <c r="H19" s="147"/>
      <c r="I19" s="116"/>
      <c r="J19" s="116"/>
    </row>
    <row r="20" spans="1:12" x14ac:dyDescent="0.35">
      <c r="A20" s="116"/>
      <c r="B20" s="116"/>
      <c r="C20" s="116"/>
      <c r="D20" s="116"/>
      <c r="E20" s="116"/>
      <c r="F20" s="116"/>
      <c r="G20" s="116"/>
      <c r="H20" s="116"/>
      <c r="I20" s="116"/>
      <c r="J20" s="116"/>
    </row>
    <row r="21" spans="1:12" x14ac:dyDescent="0.35">
      <c r="A21" s="116"/>
      <c r="B21" s="116"/>
      <c r="C21" s="116"/>
      <c r="D21" s="116"/>
      <c r="E21" s="116"/>
      <c r="F21" s="116"/>
      <c r="G21" s="116"/>
      <c r="H21" s="116"/>
      <c r="I21" s="116"/>
      <c r="J21" s="116"/>
    </row>
    <row r="24" spans="1:12" x14ac:dyDescent="0.35">
      <c r="A24"/>
      <c r="B24"/>
      <c r="C24" s="472" t="s">
        <v>486</v>
      </c>
      <c r="D24" s="472"/>
      <c r="E24" s="472"/>
      <c r="F24" s="472"/>
      <c r="G24" s="472"/>
      <c r="H24" s="23"/>
      <c r="I24" s="472" t="s">
        <v>75</v>
      </c>
      <c r="J24" s="472"/>
      <c r="K24" s="472"/>
      <c r="L24" s="472"/>
    </row>
    <row r="25" spans="1:12" x14ac:dyDescent="0.35">
      <c r="A25"/>
      <c r="B25" s="8"/>
      <c r="C25" s="65">
        <v>2020</v>
      </c>
      <c r="D25" s="65">
        <v>2021</v>
      </c>
      <c r="E25" s="65">
        <v>2022</v>
      </c>
      <c r="F25" s="65">
        <v>2023</v>
      </c>
      <c r="G25" s="65">
        <v>2024</v>
      </c>
      <c r="H25" s="23"/>
      <c r="I25" s="65">
        <v>2021</v>
      </c>
      <c r="J25" s="65">
        <v>2022</v>
      </c>
      <c r="K25" s="65">
        <v>2023</v>
      </c>
      <c r="L25" s="65">
        <v>2024</v>
      </c>
    </row>
    <row r="26" spans="1:12" x14ac:dyDescent="0.35">
      <c r="A26"/>
      <c r="B26" s="21" t="s">
        <v>252</v>
      </c>
      <c r="C26" s="66">
        <v>435.82684912000002</v>
      </c>
      <c r="D26" s="66">
        <v>501.43454522000002</v>
      </c>
      <c r="E26" s="66">
        <v>469.93771644999998</v>
      </c>
      <c r="F26" s="66">
        <v>375.34381184</v>
      </c>
      <c r="G26" s="66">
        <v>354.34962999999999</v>
      </c>
      <c r="H26" s="21"/>
      <c r="I26" s="14">
        <f t="shared" ref="I26:L28" si="0">D26-C26</f>
        <v>65.607696099999998</v>
      </c>
      <c r="J26" s="14">
        <f t="shared" si="0"/>
        <v>-31.496828770000036</v>
      </c>
      <c r="K26" s="14">
        <f t="shared" si="0"/>
        <v>-94.593904609999981</v>
      </c>
      <c r="L26" s="14">
        <f t="shared" si="0"/>
        <v>-20.99418184000001</v>
      </c>
    </row>
    <row r="27" spans="1:12" x14ac:dyDescent="0.35">
      <c r="A27"/>
      <c r="B27" s="176" t="s">
        <v>487</v>
      </c>
      <c r="C27" s="66">
        <v>26.452657019</v>
      </c>
      <c r="D27" s="66">
        <v>26.656112947</v>
      </c>
      <c r="E27" s="66">
        <v>26.690954838</v>
      </c>
      <c r="F27" s="66">
        <v>23.443534361000001</v>
      </c>
      <c r="G27" s="66">
        <v>22.604721999999999</v>
      </c>
      <c r="H27" s="21"/>
      <c r="I27" s="14">
        <f t="shared" si="0"/>
        <v>0.20345592800000034</v>
      </c>
      <c r="J27" s="14">
        <f t="shared" si="0"/>
        <v>3.4841890999999237E-2</v>
      </c>
      <c r="K27" s="14">
        <f t="shared" si="0"/>
        <v>-3.2474204769999986</v>
      </c>
      <c r="L27" s="14">
        <f t="shared" si="0"/>
        <v>-0.83881236100000223</v>
      </c>
    </row>
    <row r="28" spans="1:12" x14ac:dyDescent="0.35">
      <c r="A28"/>
      <c r="B28" s="21" t="s">
        <v>260</v>
      </c>
      <c r="C28" s="66">
        <v>14.413595995</v>
      </c>
      <c r="D28" s="66">
        <v>17.588627017</v>
      </c>
      <c r="E28" s="66">
        <v>16.009253025</v>
      </c>
      <c r="F28" s="66">
        <v>16.356361786000001</v>
      </c>
      <c r="G28" s="66">
        <v>16.689236000000001</v>
      </c>
      <c r="H28" s="21"/>
      <c r="I28" s="14">
        <f t="shared" si="0"/>
        <v>3.1750310220000006</v>
      </c>
      <c r="J28" s="14">
        <f t="shared" si="0"/>
        <v>-1.5793739920000007</v>
      </c>
      <c r="K28" s="14">
        <f t="shared" si="0"/>
        <v>0.34710876100000121</v>
      </c>
      <c r="L28" s="14">
        <f t="shared" si="0"/>
        <v>0.33287421400000028</v>
      </c>
    </row>
    <row r="29" spans="1:12" x14ac:dyDescent="0.35">
      <c r="A29"/>
      <c r="B29" s="4" t="s">
        <v>216</v>
      </c>
      <c r="C29" s="67">
        <v>476.69310213</v>
      </c>
      <c r="D29" s="67">
        <v>545.67928517999997</v>
      </c>
      <c r="E29" s="67">
        <v>512.63792431000002</v>
      </c>
      <c r="F29" s="67">
        <v>415.14373709</v>
      </c>
      <c r="G29" s="67">
        <v>393.64359999999999</v>
      </c>
      <c r="H29"/>
      <c r="I29" s="54">
        <f>+SUM(I26:I28)</f>
        <v>68.986183049999994</v>
      </c>
      <c r="J29" s="54">
        <f>+SUM(J26:J28)</f>
        <v>-33.041360871000037</v>
      </c>
      <c r="K29" s="54">
        <f>+SUM(K26:K28)</f>
        <v>-97.494216325999972</v>
      </c>
      <c r="L29" s="54">
        <f>+SUM(L26:L28)</f>
        <v>-21.500119987000012</v>
      </c>
    </row>
    <row r="30" spans="1:12" x14ac:dyDescent="0.35">
      <c r="B30" s="278" t="s">
        <v>674</v>
      </c>
      <c r="C30"/>
      <c r="D30" s="2"/>
      <c r="E30"/>
      <c r="F30"/>
      <c r="G30"/>
      <c r="H30"/>
      <c r="I30" s="2"/>
      <c r="J30" s="19"/>
      <c r="K30" s="19"/>
      <c r="L30" s="19"/>
    </row>
    <row r="31" spans="1:12" x14ac:dyDescent="0.35">
      <c r="C31" s="118"/>
      <c r="D31" s="118"/>
      <c r="E31" s="118"/>
      <c r="F31" s="118"/>
      <c r="G31" s="118"/>
    </row>
    <row r="33" spans="1:8" x14ac:dyDescent="0.35">
      <c r="E33" s="151"/>
    </row>
    <row r="34" spans="1:8" x14ac:dyDescent="0.35">
      <c r="C34" s="125" t="s">
        <v>265</v>
      </c>
      <c r="D34" s="107" t="s">
        <v>223</v>
      </c>
      <c r="E34" s="117" t="s">
        <v>222</v>
      </c>
      <c r="F34" s="310" t="s">
        <v>457</v>
      </c>
    </row>
    <row r="35" spans="1:8" x14ac:dyDescent="0.35">
      <c r="A35" s="107">
        <f t="shared" ref="A35:A46" si="1">YEAR(B35)</f>
        <v>2020</v>
      </c>
      <c r="B35" s="109">
        <v>43831</v>
      </c>
      <c r="C35" s="110">
        <v>40.771261193999997</v>
      </c>
      <c r="D35" s="115" t="e">
        <v>#N/A</v>
      </c>
      <c r="E35" s="114"/>
      <c r="F35" s="114">
        <v>40.771261193999997</v>
      </c>
      <c r="G35" s="113"/>
      <c r="H35" s="114"/>
    </row>
    <row r="36" spans="1:8" x14ac:dyDescent="0.35">
      <c r="A36" s="107">
        <f t="shared" si="1"/>
        <v>2020</v>
      </c>
      <c r="B36" s="109">
        <v>43862</v>
      </c>
      <c r="C36" s="110">
        <v>36.011703142999998</v>
      </c>
      <c r="D36" s="115" t="e">
        <v>#N/A</v>
      </c>
      <c r="E36" s="114"/>
      <c r="F36" s="114">
        <v>36.011703142999998</v>
      </c>
      <c r="G36" s="113"/>
    </row>
    <row r="37" spans="1:8" x14ac:dyDescent="0.35">
      <c r="A37" s="107">
        <f t="shared" si="1"/>
        <v>2020</v>
      </c>
      <c r="B37" s="109">
        <v>43891</v>
      </c>
      <c r="C37" s="110">
        <v>32.842827487999998</v>
      </c>
      <c r="D37" s="115" t="e">
        <v>#N/A</v>
      </c>
      <c r="E37" s="152">
        <f>AVERAGEIF($A$35:$A$46,A37,$F$35:$F$46)</f>
        <v>39.724425177833339</v>
      </c>
      <c r="F37" s="114">
        <v>32.842827487999998</v>
      </c>
      <c r="G37" s="113"/>
    </row>
    <row r="38" spans="1:8" x14ac:dyDescent="0.35">
      <c r="A38" s="107">
        <f t="shared" si="1"/>
        <v>2020</v>
      </c>
      <c r="B38" s="109">
        <v>43922</v>
      </c>
      <c r="C38" s="110">
        <v>26.754132930000001</v>
      </c>
      <c r="D38" s="115" t="e">
        <v>#N/A</v>
      </c>
      <c r="E38" s="152">
        <f t="shared" ref="E38:E44" si="2">AVERAGEIF($A$35:$A$46,A38,$F$35:$F$46)</f>
        <v>39.724425177833339</v>
      </c>
      <c r="F38" s="114">
        <v>26.754132930000001</v>
      </c>
      <c r="G38" s="113"/>
    </row>
    <row r="39" spans="1:8" x14ac:dyDescent="0.35">
      <c r="A39" s="107">
        <f t="shared" si="1"/>
        <v>2020</v>
      </c>
      <c r="B39" s="109">
        <v>43952</v>
      </c>
      <c r="C39" s="110">
        <v>29.783501813000001</v>
      </c>
      <c r="D39" s="115" t="e">
        <v>#N/A</v>
      </c>
      <c r="E39" s="152">
        <f t="shared" si="2"/>
        <v>39.724425177833339</v>
      </c>
      <c r="F39" s="114">
        <v>29.783501813000001</v>
      </c>
      <c r="G39" s="113"/>
    </row>
    <row r="40" spans="1:8" x14ac:dyDescent="0.35">
      <c r="A40" s="107">
        <f t="shared" si="1"/>
        <v>2020</v>
      </c>
      <c r="B40" s="109">
        <v>43983</v>
      </c>
      <c r="C40" s="110">
        <v>39.797904000000003</v>
      </c>
      <c r="D40" s="115" t="e">
        <v>#N/A</v>
      </c>
      <c r="E40" s="152">
        <f t="shared" si="2"/>
        <v>39.724425177833339</v>
      </c>
      <c r="F40" s="114">
        <v>39.797904000000003</v>
      </c>
      <c r="G40" s="113"/>
    </row>
    <row r="41" spans="1:8" x14ac:dyDescent="0.35">
      <c r="A41" s="107">
        <f t="shared" si="1"/>
        <v>2020</v>
      </c>
      <c r="B41" s="109">
        <v>44013</v>
      </c>
      <c r="C41" s="110">
        <v>52.852355979000002</v>
      </c>
      <c r="D41" s="115" t="e">
        <v>#N/A</v>
      </c>
      <c r="E41" s="152">
        <f t="shared" si="2"/>
        <v>39.724425177833339</v>
      </c>
      <c r="F41" s="114">
        <v>52.852355979000002</v>
      </c>
      <c r="G41" s="113"/>
    </row>
    <row r="42" spans="1:8" x14ac:dyDescent="0.35">
      <c r="A42" s="107">
        <f t="shared" si="1"/>
        <v>2020</v>
      </c>
      <c r="B42" s="109">
        <v>44044</v>
      </c>
      <c r="C42" s="110">
        <v>53.610339025000002</v>
      </c>
      <c r="D42" s="115" t="e">
        <v>#N/A</v>
      </c>
      <c r="E42" s="152">
        <f t="shared" si="2"/>
        <v>39.724425177833339</v>
      </c>
      <c r="F42" s="114">
        <v>53.610339025000002</v>
      </c>
      <c r="G42" s="113"/>
    </row>
    <row r="43" spans="1:8" x14ac:dyDescent="0.35">
      <c r="A43" s="107">
        <f t="shared" si="1"/>
        <v>2020</v>
      </c>
      <c r="B43" s="109">
        <v>44075</v>
      </c>
      <c r="C43" s="110">
        <v>41.827720859999999</v>
      </c>
      <c r="D43" s="115" t="e">
        <v>#N/A</v>
      </c>
      <c r="E43" s="152">
        <f t="shared" si="2"/>
        <v>39.724425177833339</v>
      </c>
      <c r="F43" s="114">
        <v>41.827720859999999</v>
      </c>
      <c r="G43" s="113"/>
    </row>
    <row r="44" spans="1:8" x14ac:dyDescent="0.35">
      <c r="A44" s="107">
        <f t="shared" si="1"/>
        <v>2020</v>
      </c>
      <c r="B44" s="109">
        <v>44105</v>
      </c>
      <c r="C44" s="110">
        <v>37.392535729999999</v>
      </c>
      <c r="D44" s="115" t="e">
        <v>#N/A</v>
      </c>
      <c r="E44" s="152">
        <f t="shared" si="2"/>
        <v>39.724425177833339</v>
      </c>
      <c r="F44" s="114">
        <v>37.392535729999999</v>
      </c>
      <c r="G44" s="113"/>
    </row>
    <row r="45" spans="1:8" x14ac:dyDescent="0.35">
      <c r="A45" s="107">
        <f t="shared" si="1"/>
        <v>2020</v>
      </c>
      <c r="B45" s="109">
        <v>44136</v>
      </c>
      <c r="C45" s="110">
        <v>37.873816920000003</v>
      </c>
      <c r="D45" s="115" t="e">
        <v>#N/A</v>
      </c>
      <c r="E45" s="114"/>
      <c r="F45" s="114">
        <v>37.873816920000003</v>
      </c>
      <c r="G45" s="113"/>
    </row>
    <row r="46" spans="1:8" x14ac:dyDescent="0.35">
      <c r="A46" s="107">
        <f t="shared" si="1"/>
        <v>2020</v>
      </c>
      <c r="B46" s="109">
        <v>44166</v>
      </c>
      <c r="C46" s="110">
        <v>47.175003052000001</v>
      </c>
      <c r="D46" s="115" t="e">
        <v>#N/A</v>
      </c>
      <c r="E46" s="114"/>
      <c r="F46" s="114">
        <v>47.175003052000001</v>
      </c>
      <c r="G46" s="113"/>
    </row>
    <row r="47" spans="1:8" x14ac:dyDescent="0.35">
      <c r="A47" s="107">
        <f t="shared" ref="A47:A94" si="3">YEAR(B47)</f>
        <v>2021</v>
      </c>
      <c r="B47" s="109">
        <v>44197</v>
      </c>
      <c r="C47" s="110">
        <v>49.009761674000003</v>
      </c>
      <c r="D47" s="115" t="e">
        <v>#N/A</v>
      </c>
      <c r="E47" s="114"/>
      <c r="F47" s="114">
        <v>49.009761674000003</v>
      </c>
      <c r="G47" s="113"/>
      <c r="H47" s="114"/>
    </row>
    <row r="48" spans="1:8" x14ac:dyDescent="0.35">
      <c r="A48" s="107">
        <f t="shared" si="3"/>
        <v>2021</v>
      </c>
      <c r="B48" s="109">
        <v>44228</v>
      </c>
      <c r="C48" s="110">
        <v>51.520742167999998</v>
      </c>
      <c r="D48" s="115" t="e">
        <v>#N/A</v>
      </c>
      <c r="E48" s="114"/>
      <c r="F48" s="114">
        <v>51.520742167999998</v>
      </c>
      <c r="G48" s="113"/>
    </row>
    <row r="49" spans="1:7" x14ac:dyDescent="0.35">
      <c r="A49" s="107">
        <f t="shared" si="3"/>
        <v>2021</v>
      </c>
      <c r="B49" s="109">
        <v>44256</v>
      </c>
      <c r="C49" s="110">
        <v>38.330783930999999</v>
      </c>
      <c r="D49" s="115" t="e">
        <v>#N/A</v>
      </c>
      <c r="E49" s="114">
        <f t="shared" ref="E49:E56" si="4">AVERAGEIF($A$47:$A$108,A49,$F$47:$F$108)</f>
        <v>45.473273765166674</v>
      </c>
      <c r="F49" s="114">
        <v>38.330783930999999</v>
      </c>
      <c r="G49" s="113"/>
    </row>
    <row r="50" spans="1:7" x14ac:dyDescent="0.35">
      <c r="A50" s="107">
        <f t="shared" si="3"/>
        <v>2021</v>
      </c>
      <c r="B50" s="109">
        <v>44287</v>
      </c>
      <c r="C50" s="110">
        <v>33.633784050000003</v>
      </c>
      <c r="D50" s="115" t="e">
        <v>#N/A</v>
      </c>
      <c r="E50" s="114">
        <f t="shared" si="4"/>
        <v>45.473273765166674</v>
      </c>
      <c r="F50" s="114">
        <v>33.633784050000003</v>
      </c>
      <c r="G50" s="113"/>
    </row>
    <row r="51" spans="1:7" x14ac:dyDescent="0.35">
      <c r="A51" s="107">
        <f t="shared" si="3"/>
        <v>2021</v>
      </c>
      <c r="B51" s="109">
        <v>44317</v>
      </c>
      <c r="C51" s="110">
        <v>39.281848803000003</v>
      </c>
      <c r="D51" s="115" t="e">
        <v>#N/A</v>
      </c>
      <c r="E51" s="114">
        <f t="shared" si="4"/>
        <v>45.473273765166674</v>
      </c>
      <c r="F51" s="114">
        <v>39.281848803000003</v>
      </c>
      <c r="G51" s="113"/>
    </row>
    <row r="52" spans="1:7" x14ac:dyDescent="0.35">
      <c r="A52" s="107">
        <f t="shared" si="3"/>
        <v>2021</v>
      </c>
      <c r="B52" s="109">
        <v>44348</v>
      </c>
      <c r="C52" s="110">
        <v>51.589706790000001</v>
      </c>
      <c r="D52" s="115" t="e">
        <v>#N/A</v>
      </c>
      <c r="E52" s="114">
        <f t="shared" si="4"/>
        <v>45.473273765166674</v>
      </c>
      <c r="F52" s="114">
        <v>51.589706790000001</v>
      </c>
      <c r="G52" s="113"/>
    </row>
    <row r="53" spans="1:7" x14ac:dyDescent="0.35">
      <c r="A53" s="107">
        <f t="shared" si="3"/>
        <v>2021</v>
      </c>
      <c r="B53" s="109">
        <v>44378</v>
      </c>
      <c r="C53" s="110">
        <v>60.022262775000002</v>
      </c>
      <c r="D53" s="115" t="e">
        <v>#N/A</v>
      </c>
      <c r="E53" s="114">
        <f t="shared" si="4"/>
        <v>45.473273765166674</v>
      </c>
      <c r="F53" s="114">
        <v>60.022262775000002</v>
      </c>
      <c r="G53" s="113"/>
    </row>
    <row r="54" spans="1:7" x14ac:dyDescent="0.35">
      <c r="A54" s="107">
        <f t="shared" si="3"/>
        <v>2021</v>
      </c>
      <c r="B54" s="109">
        <v>44409</v>
      </c>
      <c r="C54" s="110">
        <v>59.903693634</v>
      </c>
      <c r="D54" s="115" t="e">
        <v>#N/A</v>
      </c>
      <c r="E54" s="114">
        <f t="shared" si="4"/>
        <v>45.473273765166674</v>
      </c>
      <c r="F54" s="114">
        <v>59.903693634</v>
      </c>
      <c r="G54" s="113"/>
    </row>
    <row r="55" spans="1:7" x14ac:dyDescent="0.35">
      <c r="A55" s="107">
        <f t="shared" si="3"/>
        <v>2021</v>
      </c>
      <c r="B55" s="109">
        <v>44440</v>
      </c>
      <c r="C55" s="110">
        <v>47.960249910000002</v>
      </c>
      <c r="D55" s="115" t="e">
        <v>#N/A</v>
      </c>
      <c r="E55" s="114">
        <f t="shared" si="4"/>
        <v>45.473273765166674</v>
      </c>
      <c r="F55" s="114">
        <v>47.960249910000002</v>
      </c>
      <c r="G55" s="113"/>
    </row>
    <row r="56" spans="1:7" x14ac:dyDescent="0.35">
      <c r="A56" s="107">
        <f t="shared" si="3"/>
        <v>2021</v>
      </c>
      <c r="B56" s="109">
        <v>44470</v>
      </c>
      <c r="C56" s="110">
        <v>39.435283179000002</v>
      </c>
      <c r="D56" s="115" t="e">
        <v>#N/A</v>
      </c>
      <c r="E56" s="114">
        <f t="shared" si="4"/>
        <v>45.473273765166674</v>
      </c>
      <c r="F56" s="114">
        <v>39.435283179000002</v>
      </c>
      <c r="G56" s="113"/>
    </row>
    <row r="57" spans="1:7" x14ac:dyDescent="0.35">
      <c r="A57" s="107">
        <f t="shared" si="3"/>
        <v>2021</v>
      </c>
      <c r="B57" s="109">
        <v>44501</v>
      </c>
      <c r="C57" s="110">
        <v>36.623472419999999</v>
      </c>
      <c r="D57" s="115" t="e">
        <v>#N/A</v>
      </c>
      <c r="E57" s="114"/>
      <c r="F57" s="114">
        <v>36.623472419999999</v>
      </c>
      <c r="G57" s="113"/>
    </row>
    <row r="58" spans="1:7" x14ac:dyDescent="0.35">
      <c r="A58" s="107">
        <f t="shared" si="3"/>
        <v>2021</v>
      </c>
      <c r="B58" s="109">
        <v>44531</v>
      </c>
      <c r="C58" s="110">
        <v>38.367695847999997</v>
      </c>
      <c r="D58" s="115" t="e">
        <v>#N/A</v>
      </c>
      <c r="E58" s="114"/>
      <c r="F58" s="114">
        <v>38.367695847999997</v>
      </c>
      <c r="G58" s="113"/>
    </row>
    <row r="59" spans="1:7" x14ac:dyDescent="0.35">
      <c r="A59" s="107">
        <f t="shared" si="3"/>
        <v>2022</v>
      </c>
      <c r="B59" s="109">
        <v>44562</v>
      </c>
      <c r="C59" s="110">
        <v>52.357412025000002</v>
      </c>
      <c r="D59" s="115" t="e">
        <v>#N/A</v>
      </c>
      <c r="E59" s="114"/>
      <c r="F59" s="114">
        <v>52.357412025000002</v>
      </c>
      <c r="G59" s="113"/>
    </row>
    <row r="60" spans="1:7" x14ac:dyDescent="0.35">
      <c r="A60" s="107">
        <f t="shared" si="3"/>
        <v>2022</v>
      </c>
      <c r="B60" s="109">
        <v>44593</v>
      </c>
      <c r="C60" s="110">
        <v>43.430347968</v>
      </c>
      <c r="D60" s="115" t="e">
        <v>#N/A</v>
      </c>
      <c r="E60" s="114"/>
      <c r="F60" s="114">
        <v>43.430347968</v>
      </c>
      <c r="G60" s="113"/>
    </row>
    <row r="61" spans="1:7" x14ac:dyDescent="0.35">
      <c r="A61" s="107">
        <f t="shared" si="3"/>
        <v>2022</v>
      </c>
      <c r="B61" s="109">
        <v>44621</v>
      </c>
      <c r="C61" s="110">
        <v>37.946834453999998</v>
      </c>
      <c r="D61" s="115" t="e">
        <v>#N/A</v>
      </c>
      <c r="E61" s="114">
        <f t="shared" ref="E61:E68" si="5">AVERAGEIF($A$47:$A$108,A61,$F$47:$F$108)</f>
        <v>42.719827025666667</v>
      </c>
      <c r="F61" s="114">
        <v>37.946834453999998</v>
      </c>
      <c r="G61" s="113"/>
    </row>
    <row r="62" spans="1:7" x14ac:dyDescent="0.35">
      <c r="A62" s="107">
        <f t="shared" si="3"/>
        <v>2022</v>
      </c>
      <c r="B62" s="109">
        <v>44652</v>
      </c>
      <c r="C62" s="110">
        <v>34.267154130000002</v>
      </c>
      <c r="D62" s="115" t="e">
        <v>#N/A</v>
      </c>
      <c r="E62" s="114">
        <f t="shared" si="5"/>
        <v>42.719827025666667</v>
      </c>
      <c r="F62" s="114">
        <v>34.267154130000002</v>
      </c>
      <c r="G62" s="113"/>
    </row>
    <row r="63" spans="1:7" x14ac:dyDescent="0.35">
      <c r="A63" s="107">
        <f t="shared" si="3"/>
        <v>2022</v>
      </c>
      <c r="B63" s="109">
        <v>44682</v>
      </c>
      <c r="C63" s="110">
        <v>38.500642292999999</v>
      </c>
      <c r="D63" s="115" t="e">
        <v>#N/A</v>
      </c>
      <c r="E63" s="114">
        <f t="shared" si="5"/>
        <v>42.719827025666667</v>
      </c>
      <c r="F63" s="114">
        <v>38.500642292999999</v>
      </c>
      <c r="G63" s="113"/>
    </row>
    <row r="64" spans="1:7" x14ac:dyDescent="0.35">
      <c r="A64" s="107">
        <f t="shared" si="3"/>
        <v>2022</v>
      </c>
      <c r="B64" s="109">
        <v>44713</v>
      </c>
      <c r="C64" s="110">
        <v>45.133863239999997</v>
      </c>
      <c r="D64" s="115" t="e">
        <v>#N/A</v>
      </c>
      <c r="E64" s="114">
        <f t="shared" si="5"/>
        <v>42.719827025666667</v>
      </c>
      <c r="F64" s="114">
        <v>45.133863239999997</v>
      </c>
      <c r="G64" s="113"/>
    </row>
    <row r="65" spans="1:7" x14ac:dyDescent="0.35">
      <c r="A65" s="107">
        <f t="shared" si="3"/>
        <v>2022</v>
      </c>
      <c r="B65" s="109">
        <v>44743</v>
      </c>
      <c r="C65" s="110">
        <v>52.853915743999998</v>
      </c>
      <c r="D65" s="115" t="e">
        <v>#N/A</v>
      </c>
      <c r="E65" s="114">
        <f t="shared" si="5"/>
        <v>42.719827025666667</v>
      </c>
      <c r="F65" s="114">
        <v>52.853915743999998</v>
      </c>
      <c r="G65" s="113"/>
    </row>
    <row r="66" spans="1:7" x14ac:dyDescent="0.35">
      <c r="A66" s="107">
        <f t="shared" si="3"/>
        <v>2022</v>
      </c>
      <c r="B66" s="109">
        <v>44774</v>
      </c>
      <c r="C66" s="110">
        <v>51.704407967999998</v>
      </c>
      <c r="D66" s="115" t="e">
        <v>#N/A</v>
      </c>
      <c r="E66" s="114">
        <f t="shared" si="5"/>
        <v>42.719827025666667</v>
      </c>
      <c r="F66" s="114">
        <v>51.704407967999998</v>
      </c>
      <c r="G66" s="113"/>
    </row>
    <row r="67" spans="1:7" x14ac:dyDescent="0.35">
      <c r="A67" s="107">
        <f t="shared" si="3"/>
        <v>2022</v>
      </c>
      <c r="B67" s="109">
        <v>44805</v>
      </c>
      <c r="C67" s="110">
        <v>40.626971879999999</v>
      </c>
      <c r="D67" s="115" t="e">
        <v>#N/A</v>
      </c>
      <c r="E67" s="114">
        <f t="shared" si="5"/>
        <v>42.719827025666667</v>
      </c>
      <c r="F67" s="114">
        <v>40.626971879999999</v>
      </c>
      <c r="G67" s="113"/>
    </row>
    <row r="68" spans="1:7" x14ac:dyDescent="0.35">
      <c r="A68" s="107">
        <f t="shared" si="3"/>
        <v>2022</v>
      </c>
      <c r="B68" s="109">
        <v>44835</v>
      </c>
      <c r="C68" s="110">
        <v>34.957433029999997</v>
      </c>
      <c r="D68" s="115" t="e">
        <v>#N/A</v>
      </c>
      <c r="E68" s="114">
        <f t="shared" si="5"/>
        <v>42.719827025666667</v>
      </c>
      <c r="F68" s="114">
        <v>34.957433029999997</v>
      </c>
      <c r="G68" s="113"/>
    </row>
    <row r="69" spans="1:7" x14ac:dyDescent="0.35">
      <c r="A69" s="107">
        <f t="shared" si="3"/>
        <v>2022</v>
      </c>
      <c r="B69" s="109">
        <v>44866</v>
      </c>
      <c r="C69" s="110">
        <v>35.74708605</v>
      </c>
      <c r="D69" s="115" t="e">
        <v>#N/A</v>
      </c>
      <c r="E69" s="114"/>
      <c r="F69" s="114">
        <v>35.74708605</v>
      </c>
      <c r="G69" s="113"/>
    </row>
    <row r="70" spans="1:7" x14ac:dyDescent="0.35">
      <c r="A70" s="107">
        <f t="shared" si="3"/>
        <v>2022</v>
      </c>
      <c r="B70" s="109">
        <v>44896</v>
      </c>
      <c r="C70" s="110">
        <v>45.111855525999999</v>
      </c>
      <c r="D70" s="115" t="e">
        <v>#N/A</v>
      </c>
      <c r="E70" s="114"/>
      <c r="F70" s="114">
        <v>45.111855525999999</v>
      </c>
      <c r="G70" s="113"/>
    </row>
    <row r="71" spans="1:7" x14ac:dyDescent="0.35">
      <c r="A71" s="107">
        <f t="shared" si="3"/>
        <v>2023</v>
      </c>
      <c r="B71" s="109">
        <v>44927</v>
      </c>
      <c r="C71" s="110">
        <v>38.111880407000001</v>
      </c>
      <c r="D71" s="115" t="e">
        <v>#N/A</v>
      </c>
      <c r="E71" s="114"/>
      <c r="F71" s="114">
        <v>38.111880407000001</v>
      </c>
      <c r="G71" s="113"/>
    </row>
    <row r="72" spans="1:7" x14ac:dyDescent="0.35">
      <c r="A72" s="107">
        <f t="shared" si="3"/>
        <v>2023</v>
      </c>
      <c r="B72" s="109">
        <v>44958</v>
      </c>
      <c r="C72" s="110">
        <v>30.164084832</v>
      </c>
      <c r="D72" s="115" t="e">
        <v>#N/A</v>
      </c>
      <c r="E72" s="114"/>
      <c r="F72" s="114">
        <v>30.164084832</v>
      </c>
      <c r="G72" s="113"/>
    </row>
    <row r="73" spans="1:7" x14ac:dyDescent="0.35">
      <c r="A73" s="107">
        <f t="shared" si="3"/>
        <v>2023</v>
      </c>
      <c r="B73" s="109">
        <v>44986</v>
      </c>
      <c r="C73" s="110">
        <v>32.028663576</v>
      </c>
      <c r="D73" s="115" t="e">
        <v>#N/A</v>
      </c>
      <c r="E73" s="114">
        <f t="shared" ref="E73:E80" si="6">AVERAGEIF($A$47:$A$108,A73,$F$47:$F$108)</f>
        <v>34.59531142383333</v>
      </c>
      <c r="F73" s="114">
        <v>32.028663576</v>
      </c>
      <c r="G73" s="113"/>
    </row>
    <row r="74" spans="1:7" x14ac:dyDescent="0.35">
      <c r="A74" s="107">
        <f t="shared" si="3"/>
        <v>2023</v>
      </c>
      <c r="B74" s="109">
        <v>45017</v>
      </c>
      <c r="C74" s="110">
        <v>25.787541990000001</v>
      </c>
      <c r="D74" s="115" t="e">
        <v>#N/A</v>
      </c>
      <c r="E74" s="114">
        <f t="shared" si="6"/>
        <v>34.59531142383333</v>
      </c>
      <c r="F74" s="114">
        <v>25.787541990000001</v>
      </c>
      <c r="G74" s="113"/>
    </row>
    <row r="75" spans="1:7" x14ac:dyDescent="0.35">
      <c r="A75" s="107">
        <f t="shared" si="3"/>
        <v>2023</v>
      </c>
      <c r="B75" s="109">
        <v>45047</v>
      </c>
      <c r="C75" s="110">
        <v>28.560371710999998</v>
      </c>
      <c r="D75" s="115" t="e">
        <v>#N/A</v>
      </c>
      <c r="E75" s="114">
        <f t="shared" si="6"/>
        <v>34.59531142383333</v>
      </c>
      <c r="F75" s="114">
        <v>28.560371710999998</v>
      </c>
      <c r="G75" s="113"/>
    </row>
    <row r="76" spans="1:7" x14ac:dyDescent="0.35">
      <c r="A76" s="107">
        <f t="shared" si="3"/>
        <v>2023</v>
      </c>
      <c r="B76" s="109">
        <v>45078</v>
      </c>
      <c r="C76" s="110">
        <v>36.670516999999997</v>
      </c>
      <c r="D76" s="115" t="e">
        <v>#N/A</v>
      </c>
      <c r="E76" s="114">
        <f t="shared" si="6"/>
        <v>34.59531142383333</v>
      </c>
      <c r="F76" s="114">
        <v>36.670516999999997</v>
      </c>
      <c r="G76" s="113"/>
    </row>
    <row r="77" spans="1:7" x14ac:dyDescent="0.35">
      <c r="A77" s="107">
        <f t="shared" si="3"/>
        <v>2023</v>
      </c>
      <c r="B77" s="109">
        <v>45108</v>
      </c>
      <c r="C77" s="110">
        <v>48.15988136</v>
      </c>
      <c r="D77" s="115" t="e">
        <v>#N/A</v>
      </c>
      <c r="E77" s="114">
        <f t="shared" si="6"/>
        <v>34.59531142383333</v>
      </c>
      <c r="F77" s="114">
        <v>48.15988136</v>
      </c>
      <c r="G77" s="113"/>
    </row>
    <row r="78" spans="1:7" x14ac:dyDescent="0.35">
      <c r="A78" s="107">
        <f t="shared" si="3"/>
        <v>2023</v>
      </c>
      <c r="B78" s="109">
        <v>45139</v>
      </c>
      <c r="C78" s="110">
        <v>48.896886209999998</v>
      </c>
      <c r="D78" s="115">
        <v>48.896886209999998</v>
      </c>
      <c r="E78" s="114">
        <f t="shared" si="6"/>
        <v>34.59531142383333</v>
      </c>
      <c r="F78" s="114">
        <v>48.896886209999998</v>
      </c>
      <c r="G78" s="113"/>
    </row>
    <row r="79" spans="1:7" x14ac:dyDescent="0.35">
      <c r="A79" s="107">
        <f t="shared" si="3"/>
        <v>2023</v>
      </c>
      <c r="B79" s="109">
        <v>45170</v>
      </c>
      <c r="C79" s="110" t="e">
        <v>#N/A</v>
      </c>
      <c r="D79" s="115">
        <v>37.412430000000001</v>
      </c>
      <c r="E79" s="114">
        <f t="shared" si="6"/>
        <v>34.59531142383333</v>
      </c>
      <c r="F79" s="114">
        <v>37.412430000000001</v>
      </c>
      <c r="G79" s="113"/>
    </row>
    <row r="80" spans="1:7" x14ac:dyDescent="0.35">
      <c r="A80" s="107">
        <f t="shared" si="3"/>
        <v>2023</v>
      </c>
      <c r="B80" s="109">
        <v>45200</v>
      </c>
      <c r="C80" s="110" t="e">
        <v>#N/A</v>
      </c>
      <c r="D80" s="115">
        <v>25.767189999999999</v>
      </c>
      <c r="E80" s="114">
        <f t="shared" si="6"/>
        <v>34.59531142383333</v>
      </c>
      <c r="F80" s="114">
        <v>25.767189999999999</v>
      </c>
      <c r="G80" s="113"/>
    </row>
    <row r="81" spans="1:7" x14ac:dyDescent="0.35">
      <c r="A81" s="107">
        <f t="shared" si="3"/>
        <v>2023</v>
      </c>
      <c r="B81" s="109">
        <v>45231</v>
      </c>
      <c r="C81" s="110" t="e">
        <v>#N/A</v>
      </c>
      <c r="D81" s="115">
        <v>25.758459999999999</v>
      </c>
      <c r="E81" s="114"/>
      <c r="F81" s="114">
        <v>25.758459999999999</v>
      </c>
      <c r="G81" s="113"/>
    </row>
    <row r="82" spans="1:7" x14ac:dyDescent="0.35">
      <c r="A82" s="107">
        <f t="shared" si="3"/>
        <v>2023</v>
      </c>
      <c r="B82" s="109">
        <v>45261</v>
      </c>
      <c r="C82" s="110" t="e">
        <v>#N/A</v>
      </c>
      <c r="D82" s="115">
        <v>37.825830000000003</v>
      </c>
      <c r="E82" s="114"/>
      <c r="F82" s="114">
        <v>37.825830000000003</v>
      </c>
      <c r="G82" s="113"/>
    </row>
    <row r="83" spans="1:7" x14ac:dyDescent="0.35">
      <c r="A83" s="107">
        <f t="shared" si="3"/>
        <v>2024</v>
      </c>
      <c r="B83" s="109">
        <v>45292</v>
      </c>
      <c r="C83" s="110" t="e">
        <v>#N/A</v>
      </c>
      <c r="D83" s="115">
        <v>40.115000000000002</v>
      </c>
      <c r="E83" s="114"/>
      <c r="F83" s="114">
        <v>40.115000000000002</v>
      </c>
      <c r="G83" s="113"/>
    </row>
    <row r="84" spans="1:7" x14ac:dyDescent="0.35">
      <c r="A84" s="107">
        <f t="shared" si="3"/>
        <v>2024</v>
      </c>
      <c r="B84" s="109">
        <v>45323</v>
      </c>
      <c r="C84" s="110" t="e">
        <v>#N/A</v>
      </c>
      <c r="D84" s="115">
        <v>30.96902</v>
      </c>
      <c r="E84" s="114"/>
      <c r="F84" s="114">
        <v>30.96902</v>
      </c>
      <c r="G84" s="113"/>
    </row>
    <row r="85" spans="1:7" x14ac:dyDescent="0.35">
      <c r="A85" s="107">
        <f t="shared" si="3"/>
        <v>2024</v>
      </c>
      <c r="B85" s="109">
        <v>45352</v>
      </c>
      <c r="C85" s="110" t="e">
        <v>#N/A</v>
      </c>
      <c r="D85" s="115">
        <v>26.99297</v>
      </c>
      <c r="E85" s="114">
        <f t="shared" ref="E85:E92" si="7">AVERAGEIF($A$47:$A$108,A85,$F$47:$F$108)</f>
        <v>32.80363333333333</v>
      </c>
      <c r="F85" s="114">
        <v>26.99297</v>
      </c>
      <c r="G85" s="113"/>
    </row>
    <row r="86" spans="1:7" x14ac:dyDescent="0.35">
      <c r="A86" s="107">
        <f t="shared" si="3"/>
        <v>2024</v>
      </c>
      <c r="B86" s="109">
        <v>45383</v>
      </c>
      <c r="C86" s="110" t="e">
        <v>#N/A</v>
      </c>
      <c r="D86" s="115">
        <v>21.958909999999999</v>
      </c>
      <c r="E86" s="114">
        <f t="shared" si="7"/>
        <v>32.80363333333333</v>
      </c>
      <c r="F86" s="114">
        <v>21.958909999999999</v>
      </c>
      <c r="G86" s="113"/>
    </row>
    <row r="87" spans="1:7" x14ac:dyDescent="0.35">
      <c r="A87" s="107">
        <f t="shared" si="3"/>
        <v>2024</v>
      </c>
      <c r="B87" s="109">
        <v>45413</v>
      </c>
      <c r="C87" s="110" t="e">
        <v>#N/A</v>
      </c>
      <c r="D87" s="115">
        <v>24.883489999999998</v>
      </c>
      <c r="E87" s="114">
        <f t="shared" si="7"/>
        <v>32.80363333333333</v>
      </c>
      <c r="F87" s="114">
        <v>24.883489999999998</v>
      </c>
      <c r="G87" s="113"/>
    </row>
    <row r="88" spans="1:7" x14ac:dyDescent="0.35">
      <c r="A88" s="107">
        <f t="shared" si="3"/>
        <v>2024</v>
      </c>
      <c r="B88" s="109">
        <v>45444</v>
      </c>
      <c r="C88" s="110" t="e">
        <v>#N/A</v>
      </c>
      <c r="D88" s="115">
        <v>35.972459999999998</v>
      </c>
      <c r="E88" s="114">
        <f t="shared" si="7"/>
        <v>32.80363333333333</v>
      </c>
      <c r="F88" s="114">
        <v>35.972459999999998</v>
      </c>
      <c r="G88" s="113"/>
    </row>
    <row r="89" spans="1:7" x14ac:dyDescent="0.35">
      <c r="A89" s="107">
        <f t="shared" si="3"/>
        <v>2024</v>
      </c>
      <c r="B89" s="109">
        <v>45474</v>
      </c>
      <c r="C89" s="110" t="e">
        <v>#N/A</v>
      </c>
      <c r="D89" s="115">
        <v>44.09543</v>
      </c>
      <c r="E89" s="114">
        <f t="shared" si="7"/>
        <v>32.80363333333333</v>
      </c>
      <c r="F89" s="114">
        <v>44.09543</v>
      </c>
      <c r="G89" s="113"/>
    </row>
    <row r="90" spans="1:7" x14ac:dyDescent="0.35">
      <c r="A90" s="107">
        <f t="shared" si="3"/>
        <v>2024</v>
      </c>
      <c r="B90" s="109">
        <v>45505</v>
      </c>
      <c r="C90" s="110" t="e">
        <v>#N/A</v>
      </c>
      <c r="D90" s="115">
        <v>46.887749999999997</v>
      </c>
      <c r="E90" s="114">
        <f t="shared" si="7"/>
        <v>32.80363333333333</v>
      </c>
      <c r="F90" s="114">
        <v>46.887749999999997</v>
      </c>
      <c r="G90" s="113"/>
    </row>
    <row r="91" spans="1:7" x14ac:dyDescent="0.35">
      <c r="A91" s="107">
        <f t="shared" si="3"/>
        <v>2024</v>
      </c>
      <c r="B91" s="109">
        <v>45536</v>
      </c>
      <c r="C91" s="110" t="e">
        <v>#N/A</v>
      </c>
      <c r="D91" s="115">
        <v>33.44332</v>
      </c>
      <c r="E91" s="114">
        <f t="shared" si="7"/>
        <v>32.80363333333333</v>
      </c>
      <c r="F91" s="114">
        <v>33.44332</v>
      </c>
      <c r="G91" s="113"/>
    </row>
    <row r="92" spans="1:7" x14ac:dyDescent="0.35">
      <c r="A92" s="107">
        <f t="shared" si="3"/>
        <v>2024</v>
      </c>
      <c r="B92" s="109">
        <v>45566</v>
      </c>
      <c r="C92" s="110" t="e">
        <v>#N/A</v>
      </c>
      <c r="D92" s="115">
        <v>25.985980000000001</v>
      </c>
      <c r="E92" s="114">
        <f t="shared" si="7"/>
        <v>32.80363333333333</v>
      </c>
      <c r="F92" s="114">
        <v>25.985980000000001</v>
      </c>
      <c r="G92" s="113"/>
    </row>
    <row r="93" spans="1:7" x14ac:dyDescent="0.35">
      <c r="A93" s="107">
        <f t="shared" si="3"/>
        <v>2024</v>
      </c>
      <c r="B93" s="109">
        <v>45597</v>
      </c>
      <c r="C93" s="110" t="e">
        <v>#N/A</v>
      </c>
      <c r="D93" s="115">
        <v>26.522200000000002</v>
      </c>
      <c r="E93" s="114"/>
      <c r="F93" s="114">
        <v>26.522200000000002</v>
      </c>
      <c r="G93" s="113"/>
    </row>
    <row r="94" spans="1:7" x14ac:dyDescent="0.35">
      <c r="A94" s="107">
        <f t="shared" si="3"/>
        <v>2024</v>
      </c>
      <c r="B94" s="109">
        <v>45627</v>
      </c>
      <c r="C94" s="110" t="e">
        <v>#N/A</v>
      </c>
      <c r="D94" s="115">
        <v>35.817070000000001</v>
      </c>
      <c r="E94" s="114"/>
      <c r="F94" s="114">
        <v>35.817070000000001</v>
      </c>
      <c r="G94" s="113"/>
    </row>
    <row r="95" spans="1:7" x14ac:dyDescent="0.35">
      <c r="B95" s="109"/>
    </row>
    <row r="96" spans="1:7" x14ac:dyDescent="0.35">
      <c r="B96" s="109"/>
    </row>
    <row r="97" spans="1:7" x14ac:dyDescent="0.35">
      <c r="B97" s="109"/>
    </row>
    <row r="98" spans="1:7" x14ac:dyDescent="0.35">
      <c r="B98" s="109"/>
    </row>
    <row r="99" spans="1:7" x14ac:dyDescent="0.35">
      <c r="A99" s="4"/>
      <c r="B99" s="4" t="s">
        <v>0</v>
      </c>
    </row>
    <row r="100" spans="1:7" x14ac:dyDescent="0.35">
      <c r="A100">
        <v>2.5</v>
      </c>
      <c r="B100" s="5">
        <v>-80</v>
      </c>
    </row>
    <row r="101" spans="1:7" x14ac:dyDescent="0.35">
      <c r="A101">
        <v>2.5</v>
      </c>
      <c r="B101" s="5">
        <v>20</v>
      </c>
    </row>
    <row r="102" spans="1:7" x14ac:dyDescent="0.35">
      <c r="B102" s="109"/>
    </row>
    <row r="103" spans="1:7" x14ac:dyDescent="0.35">
      <c r="B103" s="109"/>
    </row>
    <row r="104" spans="1:7" x14ac:dyDescent="0.35">
      <c r="B104" s="109"/>
    </row>
    <row r="105" spans="1:7" x14ac:dyDescent="0.35">
      <c r="B105" s="109"/>
    </row>
    <row r="106" spans="1:7" x14ac:dyDescent="0.35">
      <c r="B106" s="109"/>
    </row>
    <row r="107" spans="1:7" x14ac:dyDescent="0.35">
      <c r="B107" s="109"/>
    </row>
    <row r="108" spans="1:7" x14ac:dyDescent="0.35">
      <c r="B108" s="109"/>
    </row>
    <row r="109" spans="1:7" x14ac:dyDescent="0.35">
      <c r="F109" s="114"/>
      <c r="G109" s="113"/>
    </row>
    <row r="110" spans="1:7" x14ac:dyDescent="0.35">
      <c r="F110" s="114"/>
      <c r="G110" s="113"/>
    </row>
    <row r="111" spans="1:7" x14ac:dyDescent="0.35">
      <c r="F111" s="114"/>
      <c r="G111" s="113"/>
    </row>
    <row r="112" spans="1:7" x14ac:dyDescent="0.35">
      <c r="F112" s="114"/>
      <c r="G112" s="113"/>
    </row>
    <row r="113" spans="6:7" x14ac:dyDescent="0.35">
      <c r="F113" s="114"/>
      <c r="G113" s="113"/>
    </row>
    <row r="114" spans="6:7" x14ac:dyDescent="0.35">
      <c r="F114" s="114"/>
      <c r="G114" s="113"/>
    </row>
    <row r="115" spans="6:7" x14ac:dyDescent="0.35">
      <c r="F115" s="114"/>
      <c r="G115" s="113"/>
    </row>
    <row r="116" spans="6:7" x14ac:dyDescent="0.35">
      <c r="F116" s="114"/>
      <c r="G116" s="113"/>
    </row>
    <row r="117" spans="6:7" x14ac:dyDescent="0.35">
      <c r="F117" s="114"/>
      <c r="G117" s="113"/>
    </row>
    <row r="118" spans="6:7" x14ac:dyDescent="0.35">
      <c r="F118" s="114"/>
    </row>
    <row r="119" spans="6:7" x14ac:dyDescent="0.35">
      <c r="F119" s="114"/>
    </row>
    <row r="120" spans="6:7" x14ac:dyDescent="0.35">
      <c r="F120" s="114"/>
    </row>
    <row r="121" spans="6:7" x14ac:dyDescent="0.35">
      <c r="F121" s="114"/>
    </row>
    <row r="122" spans="6:7" x14ac:dyDescent="0.35">
      <c r="F122" s="114"/>
    </row>
    <row r="123" spans="6:7" x14ac:dyDescent="0.35">
      <c r="F123" s="114"/>
    </row>
    <row r="124" spans="6:7" x14ac:dyDescent="0.35">
      <c r="F124" s="114"/>
    </row>
    <row r="125" spans="6:7" x14ac:dyDescent="0.35">
      <c r="F125" s="114"/>
    </row>
    <row r="126" spans="6:7" x14ac:dyDescent="0.35">
      <c r="F126" s="114"/>
    </row>
    <row r="127" spans="6:7" x14ac:dyDescent="0.35">
      <c r="F127" s="114"/>
    </row>
    <row r="128" spans="6:7" x14ac:dyDescent="0.35">
      <c r="F128" s="114"/>
    </row>
    <row r="129" spans="6:6" x14ac:dyDescent="0.35">
      <c r="F129" s="114"/>
    </row>
    <row r="130" spans="6:6" x14ac:dyDescent="0.35">
      <c r="F130" s="114"/>
    </row>
    <row r="131" spans="6:6" x14ac:dyDescent="0.35">
      <c r="F131" s="114"/>
    </row>
    <row r="132" spans="6:6" x14ac:dyDescent="0.35">
      <c r="F132" s="114"/>
    </row>
    <row r="133" spans="6:6" x14ac:dyDescent="0.35">
      <c r="F133" s="114"/>
    </row>
    <row r="134" spans="6:6" x14ac:dyDescent="0.35">
      <c r="F134" s="114"/>
    </row>
    <row r="135" spans="6:6" x14ac:dyDescent="0.35">
      <c r="F135" s="114"/>
    </row>
    <row r="136" spans="6:6" x14ac:dyDescent="0.35">
      <c r="F136" s="114"/>
    </row>
    <row r="137" spans="6:6" x14ac:dyDescent="0.35">
      <c r="F137" s="114"/>
    </row>
    <row r="138" spans="6:6" x14ac:dyDescent="0.35">
      <c r="F138" s="114"/>
    </row>
    <row r="139" spans="6:6" x14ac:dyDescent="0.35">
      <c r="F139" s="114"/>
    </row>
    <row r="140" spans="6:6" x14ac:dyDescent="0.35">
      <c r="F140" s="114"/>
    </row>
    <row r="141" spans="6:6" x14ac:dyDescent="0.35">
      <c r="F141" s="114"/>
    </row>
    <row r="142" spans="6:6" x14ac:dyDescent="0.35">
      <c r="F142" s="114"/>
    </row>
  </sheetData>
  <mergeCells count="2">
    <mergeCell ref="C24:G24"/>
    <mergeCell ref="I24:L24"/>
  </mergeCells>
  <conditionalFormatting sqref="C35:D94">
    <cfRule type="expression" dxfId="0" priority="1" stopIfTrue="1">
      <formula>ISNA(C35)</formula>
    </cfRule>
  </conditionalFormatting>
  <hyperlinks>
    <hyperlink ref="A3" location="Contents!A1" display="Return to Contents" xr:uid="{00000000-0004-0000-2200-000000000000}"/>
  </hyperlinks>
  <pageMargins left="0.7" right="0.7" top="0.75" bottom="0.75" header="0.3" footer="0.3"/>
  <pageSetup orientation="landscape" verticalDpi="599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0">
    <pageSetUpPr fitToPage="1"/>
  </sheetPr>
  <dimension ref="A2:Q118"/>
  <sheetViews>
    <sheetView workbookViewId="0"/>
  </sheetViews>
  <sheetFormatPr defaultRowHeight="12.5" x14ac:dyDescent="0.25"/>
  <cols>
    <col min="16" max="16" width="30.81640625" customWidth="1"/>
    <col min="17" max="17" width="13.453125" customWidth="1"/>
  </cols>
  <sheetData>
    <row r="2" spans="1:17" ht="15.5" x14ac:dyDescent="0.35">
      <c r="A2" s="31" t="s">
        <v>644</v>
      </c>
      <c r="L2" s="21"/>
    </row>
    <row r="3" spans="1:17" x14ac:dyDescent="0.25">
      <c r="A3" s="16" t="s">
        <v>16</v>
      </c>
    </row>
    <row r="4" spans="1:17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</row>
    <row r="5" spans="1:17" ht="13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P5" s="142" t="s">
        <v>343</v>
      </c>
      <c r="Q5" s="143"/>
    </row>
    <row r="6" spans="1:17" x14ac:dyDescent="0.25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P6" s="179" t="s">
        <v>62</v>
      </c>
      <c r="Q6" s="180" t="s">
        <v>361</v>
      </c>
    </row>
    <row r="7" spans="1:17" x14ac:dyDescent="0.25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P7" s="158"/>
    </row>
    <row r="8" spans="1:17" x14ac:dyDescent="0.25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</row>
    <row r="9" spans="1:17" x14ac:dyDescent="0.25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</row>
    <row r="10" spans="1:17" x14ac:dyDescent="0.25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</row>
    <row r="11" spans="1:17" x14ac:dyDescent="0.25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</row>
    <row r="12" spans="1:17" x14ac:dyDescent="0.25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</row>
    <row r="13" spans="1:17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</row>
    <row r="14" spans="1:17" x14ac:dyDescent="0.25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</row>
    <row r="15" spans="1:17" x14ac:dyDescent="0.2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</row>
    <row r="16" spans="1:17" x14ac:dyDescent="0.25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</row>
    <row r="17" spans="1:11" x14ac:dyDescent="0.25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</row>
    <row r="18" spans="1:11" x14ac:dyDescent="0.25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</row>
    <row r="19" spans="1:11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1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306"/>
    </row>
    <row r="21" spans="1:11" x14ac:dyDescent="0.25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1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</row>
    <row r="23" spans="1:11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</row>
    <row r="24" spans="1:11" x14ac:dyDescent="0.25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</row>
    <row r="25" spans="1:11" ht="12.75" customHeight="1" x14ac:dyDescent="0.25">
      <c r="B25" s="485" t="s">
        <v>62</v>
      </c>
      <c r="C25" s="485"/>
      <c r="D25" s="485"/>
      <c r="E25" s="485"/>
      <c r="F25" s="86"/>
    </row>
    <row r="26" spans="1:11" x14ac:dyDescent="0.25">
      <c r="B26" s="23"/>
      <c r="C26" s="478" t="s">
        <v>40</v>
      </c>
      <c r="D26" s="478"/>
      <c r="E26" s="478"/>
    </row>
    <row r="27" spans="1:11" x14ac:dyDescent="0.25">
      <c r="A27" s="2"/>
      <c r="B27" s="26"/>
      <c r="C27" s="479" t="s">
        <v>676</v>
      </c>
      <c r="D27" s="479"/>
      <c r="E27" s="479"/>
    </row>
    <row r="28" spans="1:11" x14ac:dyDescent="0.25">
      <c r="A28" s="4"/>
      <c r="B28" s="58" t="s">
        <v>482</v>
      </c>
      <c r="C28" s="24" t="s">
        <v>8</v>
      </c>
      <c r="D28" s="24" t="s">
        <v>9</v>
      </c>
      <c r="E28" s="24" t="s">
        <v>13</v>
      </c>
    </row>
    <row r="29" spans="1:11" x14ac:dyDescent="0.25">
      <c r="A29" s="1">
        <v>43101</v>
      </c>
      <c r="B29" s="12">
        <v>123.234514</v>
      </c>
      <c r="C29" s="30">
        <f>+MIN($B$29,$B$41,$B$53,$B$65,$B$77)</f>
        <v>84.522165000000001</v>
      </c>
      <c r="D29" s="30">
        <f>+MAX($B$29,$B$41,$B$53,$B$65,$B$77)</f>
        <v>134.134027</v>
      </c>
      <c r="E29" s="13">
        <f t="shared" ref="E29:E92" si="0">D29-C29</f>
        <v>49.611862000000002</v>
      </c>
      <c r="G29" s="30"/>
      <c r="H29" s="13"/>
    </row>
    <row r="30" spans="1:11" x14ac:dyDescent="0.25">
      <c r="A30" s="1">
        <v>43132</v>
      </c>
      <c r="B30" s="10">
        <v>120.52585999999999</v>
      </c>
      <c r="C30" s="30">
        <f>+MIN($B$30,$B$42,$B$54,$B$66,$B$78)</f>
        <v>81.089270999999997</v>
      </c>
      <c r="D30" s="30">
        <f>+MAX($B$30,$B$42,$B$54,$B$66,$B$78)</f>
        <v>139.111548</v>
      </c>
      <c r="E30" s="13">
        <f t="shared" si="0"/>
        <v>58.022277000000003</v>
      </c>
      <c r="G30" s="30"/>
      <c r="H30" s="13"/>
    </row>
    <row r="31" spans="1:11" x14ac:dyDescent="0.25">
      <c r="A31" s="1">
        <v>43160</v>
      </c>
      <c r="B31" s="10">
        <v>126.007914</v>
      </c>
      <c r="C31" s="30">
        <f>+MIN($B$31,$B$43,$B$55,$B$67,$B$79)</f>
        <v>86.304034999999999</v>
      </c>
      <c r="D31" s="30">
        <f>+MAX($B$31,$B$43,$B$55,$B$67,$B$79)</f>
        <v>145.03350699999999</v>
      </c>
      <c r="E31" s="13">
        <f t="shared" si="0"/>
        <v>58.729471999999987</v>
      </c>
      <c r="G31" s="30"/>
      <c r="H31" s="13"/>
    </row>
    <row r="32" spans="1:11" x14ac:dyDescent="0.25">
      <c r="A32" s="1">
        <v>43191</v>
      </c>
      <c r="B32" s="10">
        <v>128.57078799999999</v>
      </c>
      <c r="C32" s="30">
        <f>+MIN($B$32,$B$44,$B$56,$B$68,$B$80)</f>
        <v>91.040986000000004</v>
      </c>
      <c r="D32" s="30">
        <f>+MAX($B$32,$B$44,$B$56,$B$68,$B$80)</f>
        <v>151.53379699999999</v>
      </c>
      <c r="E32" s="13">
        <f t="shared" si="0"/>
        <v>60.492810999999989</v>
      </c>
      <c r="G32" s="30"/>
      <c r="H32" s="13"/>
    </row>
    <row r="33" spans="1:8" x14ac:dyDescent="0.25">
      <c r="A33" s="1">
        <v>43221</v>
      </c>
      <c r="B33" s="10">
        <v>127.982</v>
      </c>
      <c r="C33" s="30">
        <f>+MIN($B$33,$B$45,$B$57,$B$69,$B$81)</f>
        <v>93.077398000000002</v>
      </c>
      <c r="D33" s="30">
        <f>+MAX($B$33,$B$45,$B$57,$B$69,$B$81)</f>
        <v>153.715913</v>
      </c>
      <c r="E33" s="13">
        <f t="shared" si="0"/>
        <v>60.638514999999998</v>
      </c>
      <c r="G33" s="30"/>
      <c r="H33" s="13"/>
    </row>
    <row r="34" spans="1:8" x14ac:dyDescent="0.25">
      <c r="A34" s="1">
        <v>43252</v>
      </c>
      <c r="B34" s="10">
        <v>121.04136200000001</v>
      </c>
      <c r="C34" s="30">
        <f>+MIN($B$34,$B$46,$B$58,$B$70,$B$82)</f>
        <v>87.318875000000006</v>
      </c>
      <c r="D34" s="30">
        <f>+MAX($B$34,$B$46,$B$58,$B$70,$B$82)</f>
        <v>149.93521999999999</v>
      </c>
      <c r="E34" s="13">
        <f t="shared" si="0"/>
        <v>62.616344999999981</v>
      </c>
      <c r="G34" s="30"/>
      <c r="H34" s="13"/>
    </row>
    <row r="35" spans="1:8" x14ac:dyDescent="0.25">
      <c r="A35" s="1">
        <v>43282</v>
      </c>
      <c r="B35" s="10">
        <v>110.348409</v>
      </c>
      <c r="C35" s="30">
        <f>+MIN($B$35,$B$47,$B$59,$B$71,$B$83)</f>
        <v>79.740561</v>
      </c>
      <c r="D35" s="30">
        <f>+MAX($B$35,$B$47,$B$59,$B$71,$B$83)</f>
        <v>137.14856399999999</v>
      </c>
      <c r="E35" s="13">
        <f t="shared" si="0"/>
        <v>57.408002999999994</v>
      </c>
      <c r="G35" s="30"/>
      <c r="H35" s="13"/>
    </row>
    <row r="36" spans="1:8" x14ac:dyDescent="0.25">
      <c r="A36" s="1">
        <v>43313</v>
      </c>
      <c r="B36" s="10">
        <v>103.744169</v>
      </c>
      <c r="C36" s="30">
        <f>+MIN($B$36,$B$48,$B$60,$B$72,$B$84)</f>
        <v>76.214230999999998</v>
      </c>
      <c r="D36" s="30">
        <f>+MAX($B$36,$B$48,$B$60,$B$72,$B$84)</f>
        <v>128.329733</v>
      </c>
      <c r="E36" s="13">
        <f t="shared" si="0"/>
        <v>52.115502000000006</v>
      </c>
      <c r="G36" s="30"/>
      <c r="H36" s="13"/>
    </row>
    <row r="37" spans="1:8" x14ac:dyDescent="0.25">
      <c r="A37" s="1">
        <v>43344</v>
      </c>
      <c r="B37" s="10">
        <v>100.383973</v>
      </c>
      <c r="C37" s="30">
        <f>+MIN($B$37,$B$49,$B$61,$B$73,$B$85)</f>
        <v>77.475972999999996</v>
      </c>
      <c r="D37" s="30">
        <f>+MAX($B$37,$B$49,$B$61,$B$73,$B$85)</f>
        <v>127.90161999999999</v>
      </c>
      <c r="E37" s="13">
        <f t="shared" si="0"/>
        <v>50.425646999999998</v>
      </c>
      <c r="G37" s="30"/>
      <c r="H37" s="13"/>
    </row>
    <row r="38" spans="1:8" x14ac:dyDescent="0.25">
      <c r="A38" s="1">
        <v>43374</v>
      </c>
      <c r="B38" s="10">
        <v>104.855065</v>
      </c>
      <c r="C38" s="30">
        <f>+MIN($B$38,$B$50,$B$62,$B$74,$B$86)</f>
        <v>81.879538999999994</v>
      </c>
      <c r="D38" s="30">
        <f>+MAX($B$38,$B$50,$B$62,$B$74,$B$86)</f>
        <v>132.05787000000001</v>
      </c>
      <c r="E38" s="13">
        <f t="shared" si="0"/>
        <v>50.178331000000014</v>
      </c>
      <c r="G38" s="30"/>
      <c r="H38" s="13"/>
    </row>
    <row r="39" spans="1:8" x14ac:dyDescent="0.25">
      <c r="A39" s="1">
        <v>43405</v>
      </c>
      <c r="B39" s="10">
        <v>104.075187</v>
      </c>
      <c r="C39" s="30">
        <f>+MIN($B$39,$B$51,$B$63,$B$75,$B$87)</f>
        <v>89.191877000000005</v>
      </c>
      <c r="D39" s="30">
        <f>+MAX($B$39,$B$51,$B$63,$B$75,$B$87)</f>
        <v>134.522154</v>
      </c>
      <c r="E39" s="13">
        <f t="shared" si="0"/>
        <v>45.330276999999995</v>
      </c>
      <c r="G39" s="30"/>
      <c r="H39" s="13"/>
    </row>
    <row r="40" spans="1:8" x14ac:dyDescent="0.25">
      <c r="A40" s="1">
        <v>43435</v>
      </c>
      <c r="B40" s="10">
        <v>102.79285400000001</v>
      </c>
      <c r="C40" s="30">
        <f>+MIN($B$40,$B$52,$B$64,$B$76,$B$88)</f>
        <v>89.962925999999996</v>
      </c>
      <c r="D40" s="30">
        <f>+MAX($B$40,$B$52,$B$64,$B$76,$B$88)</f>
        <v>131.43067300000001</v>
      </c>
      <c r="E40" s="13">
        <f t="shared" si="0"/>
        <v>41.467747000000017</v>
      </c>
      <c r="G40" s="30"/>
      <c r="H40" s="13"/>
    </row>
    <row r="41" spans="1:8" x14ac:dyDescent="0.25">
      <c r="A41" s="1">
        <v>43466</v>
      </c>
      <c r="B41" s="10">
        <v>99.144744000000003</v>
      </c>
      <c r="C41" s="30">
        <f>+MIN($B$29,$B$41,$B$53,$B$65,$B$77)</f>
        <v>84.522165000000001</v>
      </c>
      <c r="D41" s="30">
        <f>+MAX($B$29,$B$41,$B$53,$B$65,$B$77)</f>
        <v>134.134027</v>
      </c>
      <c r="E41" s="13">
        <f t="shared" si="0"/>
        <v>49.611862000000002</v>
      </c>
      <c r="G41" s="30"/>
      <c r="H41" s="13"/>
    </row>
    <row r="42" spans="1:8" x14ac:dyDescent="0.25">
      <c r="A42" s="1">
        <v>43497</v>
      </c>
      <c r="B42" s="10">
        <v>98.637321</v>
      </c>
      <c r="C42" s="30">
        <f>+MIN($B$30,$B$42,$B$54,$B$66,$B$78)</f>
        <v>81.089270999999997</v>
      </c>
      <c r="D42" s="30">
        <f>+MAX($B$30,$B$42,$B$54,$B$66,$B$78)</f>
        <v>139.111548</v>
      </c>
      <c r="E42" s="13">
        <f t="shared" si="0"/>
        <v>58.022277000000003</v>
      </c>
      <c r="G42" s="30"/>
      <c r="H42" s="13"/>
    </row>
    <row r="43" spans="1:8" x14ac:dyDescent="0.25">
      <c r="A43" s="1">
        <v>43525</v>
      </c>
      <c r="B43" s="10">
        <v>96.932056000000003</v>
      </c>
      <c r="C43" s="30">
        <f>+MIN($B$31,$B$43,$B$55,$B$67,$B$79)</f>
        <v>86.304034999999999</v>
      </c>
      <c r="D43" s="30">
        <f>+MAX($B$31,$B$43,$B$55,$B$67,$B$79)</f>
        <v>145.03350699999999</v>
      </c>
      <c r="E43" s="13">
        <f t="shared" si="0"/>
        <v>58.729471999999987</v>
      </c>
      <c r="G43" s="30"/>
      <c r="H43" s="13"/>
    </row>
    <row r="44" spans="1:8" x14ac:dyDescent="0.25">
      <c r="A44" s="1">
        <v>43556</v>
      </c>
      <c r="B44" s="10">
        <v>108.07230199999999</v>
      </c>
      <c r="C44" s="30">
        <f>+MIN($B$32,$B$44,$B$56,$B$68,$B$80)</f>
        <v>91.040986000000004</v>
      </c>
      <c r="D44" s="30">
        <f>+MAX($B$32,$B$44,$B$56,$B$68,$B$80)</f>
        <v>151.53379699999999</v>
      </c>
      <c r="E44" s="13">
        <f t="shared" si="0"/>
        <v>60.492810999999989</v>
      </c>
      <c r="G44" s="30"/>
      <c r="H44" s="13"/>
    </row>
    <row r="45" spans="1:8" x14ac:dyDescent="0.25">
      <c r="A45" s="1">
        <v>43586</v>
      </c>
      <c r="B45" s="10">
        <v>115.700254</v>
      </c>
      <c r="C45" s="30">
        <f>+MIN($B$33,$B$45,$B$57,$B$69,$B$81)</f>
        <v>93.077398000000002</v>
      </c>
      <c r="D45" s="30">
        <f>+MAX($B$33,$B$45,$B$57,$B$69,$B$81)</f>
        <v>153.715913</v>
      </c>
      <c r="E45" s="13">
        <f t="shared" si="0"/>
        <v>60.638514999999998</v>
      </c>
      <c r="G45" s="30"/>
      <c r="H45" s="13"/>
    </row>
    <row r="46" spans="1:8" x14ac:dyDescent="0.25">
      <c r="A46" s="1">
        <v>43617</v>
      </c>
      <c r="B46" s="10">
        <v>116.87494100000001</v>
      </c>
      <c r="C46" s="30">
        <f>+MIN($B$34,$B$46,$B$58,$B$70,$B$82)</f>
        <v>87.318875000000006</v>
      </c>
      <c r="D46" s="30">
        <f>+MAX($B$34,$B$46,$B$58,$B$70,$B$82)</f>
        <v>149.93521999999999</v>
      </c>
      <c r="E46" s="13">
        <f t="shared" si="0"/>
        <v>62.616344999999981</v>
      </c>
      <c r="G46" s="30"/>
      <c r="H46" s="13"/>
    </row>
    <row r="47" spans="1:8" x14ac:dyDescent="0.25">
      <c r="A47" s="1">
        <v>43647</v>
      </c>
      <c r="B47" s="10">
        <v>110.661384</v>
      </c>
      <c r="C47" s="30">
        <f>+MIN($B$35,$B$47,$B$59,$B$71,$B$83)</f>
        <v>79.740561</v>
      </c>
      <c r="D47" s="30">
        <f>+MAX($B$35,$B$47,$B$59,$B$71,$B$83)</f>
        <v>137.14856399999999</v>
      </c>
      <c r="E47" s="13">
        <f t="shared" si="0"/>
        <v>57.408002999999994</v>
      </c>
      <c r="G47" s="30"/>
      <c r="H47" s="13"/>
    </row>
    <row r="48" spans="1:8" x14ac:dyDescent="0.25">
      <c r="A48" s="1">
        <v>43678</v>
      </c>
      <c r="B48" s="10">
        <v>110.268097</v>
      </c>
      <c r="C48" s="30">
        <f>+MIN($B$36,$B$48,$B$60,$B$72,$B$84)</f>
        <v>76.214230999999998</v>
      </c>
      <c r="D48" s="30">
        <f>+MAX($B$36,$B$48,$B$60,$B$72,$B$84)</f>
        <v>128.329733</v>
      </c>
      <c r="E48" s="13">
        <f t="shared" si="0"/>
        <v>52.115502000000006</v>
      </c>
      <c r="G48" s="30"/>
      <c r="H48" s="13"/>
    </row>
    <row r="49" spans="1:8" x14ac:dyDescent="0.25">
      <c r="A49" s="1">
        <v>43709</v>
      </c>
      <c r="B49" s="10">
        <v>110.614957</v>
      </c>
      <c r="C49" s="30">
        <f>+MIN($B$37,$B$49,$B$61,$B$73,$B$85)</f>
        <v>77.475972999999996</v>
      </c>
      <c r="D49" s="30">
        <f>+MAX($B$37,$B$49,$B$61,$B$73,$B$85)</f>
        <v>127.90161999999999</v>
      </c>
      <c r="E49" s="13">
        <f t="shared" si="0"/>
        <v>50.425646999999998</v>
      </c>
      <c r="G49" s="30"/>
      <c r="H49" s="13"/>
    </row>
    <row r="50" spans="1:8" x14ac:dyDescent="0.25">
      <c r="A50" s="1">
        <v>43739</v>
      </c>
      <c r="B50" s="10">
        <v>118.56643200000001</v>
      </c>
      <c r="C50" s="30">
        <f>+MIN($B$38,$B$50,$B$62,$B$74,$B$86)</f>
        <v>81.879538999999994</v>
      </c>
      <c r="D50" s="30">
        <f>+MAX($B$38,$B$50,$B$62,$B$74,$B$86)</f>
        <v>132.05787000000001</v>
      </c>
      <c r="E50" s="13">
        <f t="shared" si="0"/>
        <v>50.178331000000014</v>
      </c>
      <c r="G50" s="30"/>
      <c r="H50" s="13"/>
    </row>
    <row r="51" spans="1:8" x14ac:dyDescent="0.25">
      <c r="A51" s="1">
        <v>43770</v>
      </c>
      <c r="B51" s="10">
        <v>122.357287</v>
      </c>
      <c r="C51" s="30">
        <f>+MIN($B$39,$B$51,$B$63,$B$75,$B$87)</f>
        <v>89.191877000000005</v>
      </c>
      <c r="D51" s="30">
        <f>+MAX($B$39,$B$51,$B$63,$B$75,$B$87)</f>
        <v>134.522154</v>
      </c>
      <c r="E51" s="13">
        <f t="shared" si="0"/>
        <v>45.330276999999995</v>
      </c>
      <c r="G51" s="30"/>
      <c r="H51" s="13"/>
    </row>
    <row r="52" spans="1:8" x14ac:dyDescent="0.25">
      <c r="A52" s="1">
        <v>43800</v>
      </c>
      <c r="B52" s="10">
        <v>128.10210000000001</v>
      </c>
      <c r="C52" s="30">
        <f>+MIN($B$40,$B$52,$B$64,$B$76,$B$88)</f>
        <v>89.962925999999996</v>
      </c>
      <c r="D52" s="30">
        <f>+MAX($B$40,$B$52,$B$64,$B$76,$B$88)</f>
        <v>131.43067300000001</v>
      </c>
      <c r="E52" s="13">
        <f t="shared" si="0"/>
        <v>41.467747000000017</v>
      </c>
      <c r="G52" s="30"/>
      <c r="H52" s="13"/>
    </row>
    <row r="53" spans="1:8" x14ac:dyDescent="0.25">
      <c r="A53" s="1">
        <v>43831</v>
      </c>
      <c r="B53" s="10">
        <v>134.134027</v>
      </c>
      <c r="C53" s="30">
        <f>+MIN($B$29,$B$41,$B$53,$B$65,$B$77)</f>
        <v>84.522165000000001</v>
      </c>
      <c r="D53" s="30">
        <f>+MAX($B$29,$B$41,$B$53,$B$65,$B$77)</f>
        <v>134.134027</v>
      </c>
      <c r="E53" s="13">
        <f t="shared" si="0"/>
        <v>49.611862000000002</v>
      </c>
      <c r="G53" s="30"/>
      <c r="H53" s="13"/>
    </row>
    <row r="54" spans="1:8" x14ac:dyDescent="0.25">
      <c r="A54" s="1">
        <v>43862</v>
      </c>
      <c r="B54" s="10">
        <v>139.111548</v>
      </c>
      <c r="C54" s="30">
        <f>+MIN($B$30,$B$42,$B$54,$B$66,$B$78)</f>
        <v>81.089270999999997</v>
      </c>
      <c r="D54" s="30">
        <f>+MAX($B$30,$B$42,$B$54,$B$66,$B$78)</f>
        <v>139.111548</v>
      </c>
      <c r="E54" s="13">
        <f t="shared" si="0"/>
        <v>58.022277000000003</v>
      </c>
      <c r="G54" s="30"/>
      <c r="H54" s="13"/>
    </row>
    <row r="55" spans="1:8" x14ac:dyDescent="0.25">
      <c r="A55" s="1">
        <v>43891</v>
      </c>
      <c r="B55" s="10">
        <v>145.03350699999999</v>
      </c>
      <c r="C55" s="30">
        <f>+MIN($B$31,$B$43,$B$55,$B$67,$B$79)</f>
        <v>86.304034999999999</v>
      </c>
      <c r="D55" s="30">
        <f>+MAX($B$31,$B$43,$B$55,$B$67,$B$79)</f>
        <v>145.03350699999999</v>
      </c>
      <c r="E55" s="13">
        <f t="shared" si="0"/>
        <v>58.729471999999987</v>
      </c>
      <c r="G55" s="30"/>
      <c r="H55" s="13"/>
    </row>
    <row r="56" spans="1:8" x14ac:dyDescent="0.25">
      <c r="A56" s="1">
        <v>43922</v>
      </c>
      <c r="B56" s="10">
        <v>151.53379699999999</v>
      </c>
      <c r="C56" s="30">
        <f>+MIN($B$32,$B$44,$B$56,$B$68,$B$80)</f>
        <v>91.040986000000004</v>
      </c>
      <c r="D56" s="30">
        <f>+MAX($B$32,$B$44,$B$56,$B$68,$B$80)</f>
        <v>151.53379699999999</v>
      </c>
      <c r="E56" s="13">
        <f t="shared" si="0"/>
        <v>60.492810999999989</v>
      </c>
      <c r="G56" s="30"/>
      <c r="H56" s="13"/>
    </row>
    <row r="57" spans="1:8" x14ac:dyDescent="0.25">
      <c r="A57" s="1">
        <v>43952</v>
      </c>
      <c r="B57" s="10">
        <v>153.715913</v>
      </c>
      <c r="C57" s="30">
        <f>+MIN($B$33,$B$45,$B$57,$B$69,$B$81)</f>
        <v>93.077398000000002</v>
      </c>
      <c r="D57" s="30">
        <f>+MAX($B$33,$B$45,$B$57,$B$69,$B$81)</f>
        <v>153.715913</v>
      </c>
      <c r="E57" s="13">
        <f t="shared" si="0"/>
        <v>60.638514999999998</v>
      </c>
      <c r="G57" s="30"/>
      <c r="H57" s="13"/>
    </row>
    <row r="58" spans="1:8" x14ac:dyDescent="0.25">
      <c r="A58" s="1">
        <v>43983</v>
      </c>
      <c r="B58" s="10">
        <v>149.93521999999999</v>
      </c>
      <c r="C58" s="30">
        <f>+MIN($B$34,$B$46,$B$58,$B$70,$B$82)</f>
        <v>87.318875000000006</v>
      </c>
      <c r="D58" s="30">
        <f>+MAX($B$34,$B$46,$B$58,$B$70,$B$82)</f>
        <v>149.93521999999999</v>
      </c>
      <c r="E58" s="13">
        <f t="shared" si="0"/>
        <v>62.616344999999981</v>
      </c>
      <c r="G58" s="30"/>
      <c r="H58" s="13"/>
    </row>
    <row r="59" spans="1:8" x14ac:dyDescent="0.25">
      <c r="A59" s="1">
        <v>44013</v>
      </c>
      <c r="B59" s="10">
        <v>137.14856399999999</v>
      </c>
      <c r="C59" s="30">
        <f>+MIN($B$35,$B$47,$B$59,$B$71,$B$83)</f>
        <v>79.740561</v>
      </c>
      <c r="D59" s="30">
        <f>+MAX($B$35,$B$47,$B$59,$B$71,$B$83)</f>
        <v>137.14856399999999</v>
      </c>
      <c r="E59" s="13">
        <f t="shared" si="0"/>
        <v>57.408002999999994</v>
      </c>
      <c r="G59" s="30"/>
      <c r="H59" s="13"/>
    </row>
    <row r="60" spans="1:8" x14ac:dyDescent="0.25">
      <c r="A60" s="1">
        <v>44044</v>
      </c>
      <c r="B60" s="10">
        <v>128.329733</v>
      </c>
      <c r="C60" s="30">
        <f>+MIN($B$36,$B$48,$B$60,$B$72,$B$84)</f>
        <v>76.214230999999998</v>
      </c>
      <c r="D60" s="30">
        <f>+MAX($B$36,$B$48,$B$60,$B$72,$B$84)</f>
        <v>128.329733</v>
      </c>
      <c r="E60" s="13">
        <f t="shared" si="0"/>
        <v>52.115502000000006</v>
      </c>
      <c r="G60" s="30"/>
      <c r="H60" s="13"/>
    </row>
    <row r="61" spans="1:8" x14ac:dyDescent="0.25">
      <c r="A61" s="1">
        <v>44075</v>
      </c>
      <c r="B61" s="10">
        <v>127.90161999999999</v>
      </c>
      <c r="C61" s="30">
        <f>+MIN($B$37,$B$49,$B$61,$B$73,$B$85)</f>
        <v>77.475972999999996</v>
      </c>
      <c r="D61" s="30">
        <f>+MAX($B$37,$B$49,$B$61,$B$73,$B$85)</f>
        <v>127.90161999999999</v>
      </c>
      <c r="E61" s="13">
        <f t="shared" si="0"/>
        <v>50.425646999999998</v>
      </c>
      <c r="G61" s="30"/>
      <c r="H61" s="13"/>
    </row>
    <row r="62" spans="1:8" x14ac:dyDescent="0.25">
      <c r="A62" s="1">
        <v>44105</v>
      </c>
      <c r="B62" s="10">
        <v>132.05787000000001</v>
      </c>
      <c r="C62" s="30">
        <f>+MIN($B$38,$B$50,$B$62,$B$74,$B$86)</f>
        <v>81.879538999999994</v>
      </c>
      <c r="D62" s="30">
        <f>+MAX($B$38,$B$50,$B$62,$B$74,$B$86)</f>
        <v>132.05787000000001</v>
      </c>
      <c r="E62" s="13">
        <f t="shared" si="0"/>
        <v>50.178331000000014</v>
      </c>
      <c r="G62" s="30"/>
      <c r="H62" s="13"/>
    </row>
    <row r="63" spans="1:8" x14ac:dyDescent="0.25">
      <c r="A63" s="1">
        <v>44136</v>
      </c>
      <c r="B63" s="10">
        <v>134.522154</v>
      </c>
      <c r="C63" s="30">
        <f>+MIN($B$39,$B$51,$B$63,$B$75,$B$87)</f>
        <v>89.191877000000005</v>
      </c>
      <c r="D63" s="30">
        <f>+MAX($B$39,$B$51,$B$63,$B$75,$B$87)</f>
        <v>134.522154</v>
      </c>
      <c r="E63" s="13">
        <f t="shared" si="0"/>
        <v>45.330276999999995</v>
      </c>
      <c r="G63" s="30"/>
      <c r="H63" s="13"/>
    </row>
    <row r="64" spans="1:8" x14ac:dyDescent="0.25">
      <c r="A64" s="1">
        <v>44166</v>
      </c>
      <c r="B64" s="10">
        <v>131.43067300000001</v>
      </c>
      <c r="C64" s="30">
        <f>+MIN($B$40,$B$52,$B$64,$B$76,$B$88)</f>
        <v>89.962925999999996</v>
      </c>
      <c r="D64" s="30">
        <f>+MAX($B$40,$B$52,$B$64,$B$76,$B$88)</f>
        <v>131.43067300000001</v>
      </c>
      <c r="E64" s="13">
        <f t="shared" si="0"/>
        <v>41.467747000000017</v>
      </c>
      <c r="G64" s="30"/>
      <c r="H64" s="13"/>
    </row>
    <row r="65" spans="1:8" x14ac:dyDescent="0.25">
      <c r="A65" s="1">
        <v>44197</v>
      </c>
      <c r="B65" s="10">
        <v>123.70493999999999</v>
      </c>
      <c r="C65" s="30">
        <f>+MIN($B$29,$B$41,$B$53,$B$65,$B$77)</f>
        <v>84.522165000000001</v>
      </c>
      <c r="D65" s="30">
        <f>+MAX($B$29,$B$41,$B$53,$B$65,$B$77)</f>
        <v>134.134027</v>
      </c>
      <c r="E65" s="13">
        <f t="shared" si="0"/>
        <v>49.611862000000002</v>
      </c>
      <c r="G65" s="30"/>
      <c r="H65" s="13"/>
    </row>
    <row r="66" spans="1:8" x14ac:dyDescent="0.25">
      <c r="A66" s="1">
        <v>44228</v>
      </c>
      <c r="B66" s="10">
        <v>107.697982</v>
      </c>
      <c r="C66" s="30">
        <f>+MIN($B$30,$B$42,$B$54,$B$66,$B$78)</f>
        <v>81.089270999999997</v>
      </c>
      <c r="D66" s="30">
        <f>+MAX($B$30,$B$42,$B$54,$B$66,$B$78)</f>
        <v>139.111548</v>
      </c>
      <c r="E66" s="13">
        <f t="shared" si="0"/>
        <v>58.022277000000003</v>
      </c>
      <c r="G66" s="30"/>
      <c r="H66" s="13"/>
    </row>
    <row r="67" spans="1:8" x14ac:dyDescent="0.25">
      <c r="A67" s="1">
        <v>44256</v>
      </c>
      <c r="B67" s="10">
        <v>109.613539</v>
      </c>
      <c r="C67" s="30">
        <f>+MIN($B$31,$B$43,$B$55,$B$67,$B$79)</f>
        <v>86.304034999999999</v>
      </c>
      <c r="D67" s="30">
        <f>+MAX($B$31,$B$43,$B$55,$B$67,$B$79)</f>
        <v>145.03350699999999</v>
      </c>
      <c r="E67" s="13">
        <f t="shared" si="0"/>
        <v>58.729471999999987</v>
      </c>
      <c r="G67" s="30"/>
      <c r="H67" s="13"/>
    </row>
    <row r="68" spans="1:8" x14ac:dyDescent="0.25">
      <c r="A68" s="1">
        <v>44287</v>
      </c>
      <c r="B68" s="10">
        <v>115.50493</v>
      </c>
      <c r="C68" s="30">
        <f>+MIN($B$32,$B$44,$B$56,$B$68,$B$80)</f>
        <v>91.040986000000004</v>
      </c>
      <c r="D68" s="30">
        <f>+MAX($B$32,$B$44,$B$56,$B$68,$B$80)</f>
        <v>151.53379699999999</v>
      </c>
      <c r="E68" s="13">
        <f t="shared" si="0"/>
        <v>60.492810999999989</v>
      </c>
      <c r="G68" s="30"/>
      <c r="H68" s="13"/>
    </row>
    <row r="69" spans="1:8" x14ac:dyDescent="0.25">
      <c r="A69" s="1">
        <v>44317</v>
      </c>
      <c r="B69" s="10">
        <v>117.93173899999999</v>
      </c>
      <c r="C69" s="30">
        <f>+MIN($B$33,$B$45,$B$57,$B$69,$B$81)</f>
        <v>93.077398000000002</v>
      </c>
      <c r="D69" s="30">
        <f>+MAX($B$33,$B$45,$B$57,$B$69,$B$81)</f>
        <v>153.715913</v>
      </c>
      <c r="E69" s="13">
        <f t="shared" si="0"/>
        <v>60.638514999999998</v>
      </c>
      <c r="G69" s="30"/>
      <c r="H69" s="13"/>
    </row>
    <row r="70" spans="1:8" x14ac:dyDescent="0.25">
      <c r="A70" s="1">
        <v>44348</v>
      </c>
      <c r="B70" s="10">
        <v>108.678173</v>
      </c>
      <c r="C70" s="30">
        <f>+MIN($B$34,$B$46,$B$58,$B$70,$B$82)</f>
        <v>87.318875000000006</v>
      </c>
      <c r="D70" s="30">
        <f>+MAX($B$34,$B$46,$B$58,$B$70,$B$82)</f>
        <v>149.93521999999999</v>
      </c>
      <c r="E70" s="13">
        <f t="shared" si="0"/>
        <v>62.616344999999981</v>
      </c>
      <c r="G70" s="30"/>
      <c r="H70" s="13"/>
    </row>
    <row r="71" spans="1:8" x14ac:dyDescent="0.25">
      <c r="A71" s="1">
        <v>44378</v>
      </c>
      <c r="B71" s="10">
        <v>94.974288000000001</v>
      </c>
      <c r="C71" s="30">
        <f>+MIN($B$35,$B$47,$B$59,$B$71,$B$83)</f>
        <v>79.740561</v>
      </c>
      <c r="D71" s="30">
        <f>+MAX($B$35,$B$47,$B$59,$B$71,$B$83)</f>
        <v>137.14856399999999</v>
      </c>
      <c r="E71" s="13">
        <f t="shared" si="0"/>
        <v>57.408002999999994</v>
      </c>
      <c r="G71" s="30"/>
      <c r="H71" s="13"/>
    </row>
    <row r="72" spans="1:8" x14ac:dyDescent="0.25">
      <c r="A72" s="1">
        <v>44409</v>
      </c>
      <c r="B72" s="10">
        <v>81.761792</v>
      </c>
      <c r="C72" s="30">
        <f>+MIN($B$36,$B$48,$B$60,$B$72,$B$84)</f>
        <v>76.214230999999998</v>
      </c>
      <c r="D72" s="30">
        <f>+MAX($B$36,$B$48,$B$60,$B$72,$B$84)</f>
        <v>128.329733</v>
      </c>
      <c r="E72" s="13">
        <f t="shared" si="0"/>
        <v>52.115502000000006</v>
      </c>
      <c r="G72" s="30"/>
      <c r="H72" s="13"/>
    </row>
    <row r="73" spans="1:8" x14ac:dyDescent="0.25">
      <c r="A73" s="1">
        <v>44440</v>
      </c>
      <c r="B73" s="10">
        <v>77.475972999999996</v>
      </c>
      <c r="C73" s="30">
        <f>+MIN($B$37,$B$49,$B$61,$B$73,$B$85)</f>
        <v>77.475972999999996</v>
      </c>
      <c r="D73" s="30">
        <f>+MAX($B$37,$B$49,$B$61,$B$73,$B$85)</f>
        <v>127.90161999999999</v>
      </c>
      <c r="E73" s="13">
        <f t="shared" si="0"/>
        <v>50.425646999999998</v>
      </c>
      <c r="G73" s="30"/>
      <c r="H73" s="13"/>
    </row>
    <row r="74" spans="1:8" x14ac:dyDescent="0.25">
      <c r="A74" s="1">
        <v>44470</v>
      </c>
      <c r="B74" s="10">
        <v>81.879538999999994</v>
      </c>
      <c r="C74" s="30">
        <f>+MIN($B$38,$B$50,$B$62,$B$74,$B$86)</f>
        <v>81.879538999999994</v>
      </c>
      <c r="D74" s="30">
        <f>+MAX($B$38,$B$50,$B$62,$B$74,$B$86)</f>
        <v>132.05787000000001</v>
      </c>
      <c r="E74" s="13">
        <f t="shared" si="0"/>
        <v>50.178331000000014</v>
      </c>
      <c r="G74" s="30"/>
      <c r="H74" s="13"/>
    </row>
    <row r="75" spans="1:8" x14ac:dyDescent="0.25">
      <c r="A75" s="1">
        <v>44501</v>
      </c>
      <c r="B75" s="10">
        <v>89.191877000000005</v>
      </c>
      <c r="C75" s="30">
        <f>+MIN($B$39,$B$51,$B$63,$B$75,$B$87)</f>
        <v>89.191877000000005</v>
      </c>
      <c r="D75" s="30">
        <f>+MAX($B$39,$B$51,$B$63,$B$75,$B$87)</f>
        <v>134.522154</v>
      </c>
      <c r="E75" s="13">
        <f t="shared" si="0"/>
        <v>45.330276999999995</v>
      </c>
      <c r="G75" s="30"/>
      <c r="H75" s="13"/>
    </row>
    <row r="76" spans="1:8" x14ac:dyDescent="0.25">
      <c r="A76" s="1">
        <v>44531</v>
      </c>
      <c r="B76" s="10">
        <v>91.884252000000004</v>
      </c>
      <c r="C76" s="30">
        <f>+MIN($B$40,$B$52,$B$64,$B$76,$B$88)</f>
        <v>89.962925999999996</v>
      </c>
      <c r="D76" s="30">
        <f>+MAX($B$40,$B$52,$B$64,$B$76,$B$88)</f>
        <v>131.43067300000001</v>
      </c>
      <c r="E76" s="13">
        <f t="shared" si="0"/>
        <v>41.467747000000017</v>
      </c>
      <c r="G76" s="30"/>
      <c r="H76" s="13"/>
    </row>
    <row r="77" spans="1:8" x14ac:dyDescent="0.25">
      <c r="A77" s="1">
        <v>44562</v>
      </c>
      <c r="B77" s="10">
        <v>84.522165000000001</v>
      </c>
      <c r="C77" s="30">
        <f>+MIN($B$29,$B$41,$B$53,$B$65,$B$77)</f>
        <v>84.522165000000001</v>
      </c>
      <c r="D77" s="30">
        <f>+MAX($B$29,$B$41,$B$53,$B$65,$B$77)</f>
        <v>134.134027</v>
      </c>
      <c r="E77" s="13">
        <f t="shared" si="0"/>
        <v>49.611862000000002</v>
      </c>
      <c r="G77" s="30"/>
      <c r="H77" s="13"/>
    </row>
    <row r="78" spans="1:8" x14ac:dyDescent="0.25">
      <c r="A78" s="1">
        <v>44593</v>
      </c>
      <c r="B78" s="10">
        <v>81.089270999999997</v>
      </c>
      <c r="C78" s="30">
        <f>+MIN($B$30,$B$42,$B$54,$B$66,$B$78)</f>
        <v>81.089270999999997</v>
      </c>
      <c r="D78" s="30">
        <f>+MAX($B$30,$B$42,$B$54,$B$66,$B$78)</f>
        <v>139.111548</v>
      </c>
      <c r="E78" s="13">
        <f t="shared" si="0"/>
        <v>58.022277000000003</v>
      </c>
      <c r="G78" s="30"/>
      <c r="H78" s="13"/>
    </row>
    <row r="79" spans="1:8" x14ac:dyDescent="0.25">
      <c r="A79" s="1">
        <v>44621</v>
      </c>
      <c r="B79" s="10">
        <v>86.304034999999999</v>
      </c>
      <c r="C79" s="30">
        <f>+MIN($B$31,$B$43,$B$55,$B$67,$B$79)</f>
        <v>86.304034999999999</v>
      </c>
      <c r="D79" s="30">
        <f>+MAX($B$31,$B$43,$B$55,$B$67,$B$79)</f>
        <v>145.03350699999999</v>
      </c>
      <c r="E79" s="13">
        <f t="shared" si="0"/>
        <v>58.729471999999987</v>
      </c>
      <c r="G79" s="30"/>
      <c r="H79" s="13"/>
    </row>
    <row r="80" spans="1:8" x14ac:dyDescent="0.25">
      <c r="A80" s="1">
        <v>44652</v>
      </c>
      <c r="B80" s="10">
        <v>91.040986000000004</v>
      </c>
      <c r="C80" s="30">
        <f>+MIN($B$32,$B$44,$B$56,$B$68,$B$80)</f>
        <v>91.040986000000004</v>
      </c>
      <c r="D80" s="30">
        <f>+MAX($B$32,$B$44,$B$56,$B$68,$B$80)</f>
        <v>151.53379699999999</v>
      </c>
      <c r="E80" s="13">
        <f t="shared" si="0"/>
        <v>60.492810999999989</v>
      </c>
      <c r="G80" s="30"/>
      <c r="H80" s="13"/>
    </row>
    <row r="81" spans="1:8" x14ac:dyDescent="0.25">
      <c r="A81" s="1">
        <v>44682</v>
      </c>
      <c r="B81" s="10">
        <v>93.077398000000002</v>
      </c>
      <c r="C81" s="30">
        <f>+MIN($B$33,$B$45,$B$57,$B$69,$B$81)</f>
        <v>93.077398000000002</v>
      </c>
      <c r="D81" s="30">
        <f>+MAX($B$33,$B$45,$B$57,$B$69,$B$81)</f>
        <v>153.715913</v>
      </c>
      <c r="E81" s="13">
        <f t="shared" si="0"/>
        <v>60.638514999999998</v>
      </c>
      <c r="G81" s="30"/>
      <c r="H81" s="13"/>
    </row>
    <row r="82" spans="1:8" x14ac:dyDescent="0.25">
      <c r="A82" s="1">
        <v>44713</v>
      </c>
      <c r="B82" s="10">
        <v>87.318875000000006</v>
      </c>
      <c r="C82" s="30">
        <f>+MIN($B$34,$B$46,$B$58,$B$70,$B$82)</f>
        <v>87.318875000000006</v>
      </c>
      <c r="D82" s="30">
        <f>+MAX($B$34,$B$46,$B$58,$B$70,$B$82)</f>
        <v>149.93521999999999</v>
      </c>
      <c r="E82" s="13">
        <f t="shared" si="0"/>
        <v>62.616344999999981</v>
      </c>
      <c r="G82" s="30"/>
      <c r="H82" s="13"/>
    </row>
    <row r="83" spans="1:8" x14ac:dyDescent="0.25">
      <c r="A83" s="1">
        <v>44743</v>
      </c>
      <c r="B83" s="10">
        <v>79.740561</v>
      </c>
      <c r="C83" s="30">
        <f>+MIN($B$35,$B$47,$B$59,$B$71,$B$83)</f>
        <v>79.740561</v>
      </c>
      <c r="D83" s="30">
        <f>+MAX($B$35,$B$47,$B$59,$B$71,$B$83)</f>
        <v>137.14856399999999</v>
      </c>
      <c r="E83" s="13">
        <f t="shared" si="0"/>
        <v>57.408002999999994</v>
      </c>
      <c r="G83" s="30"/>
      <c r="H83" s="13"/>
    </row>
    <row r="84" spans="1:8" x14ac:dyDescent="0.25">
      <c r="A84" s="1">
        <v>44774</v>
      </c>
      <c r="B84" s="10">
        <v>76.214230999999998</v>
      </c>
      <c r="C84" s="30">
        <f>+MIN($B$36,$B$48,$B$60,$B$72,$B$84)</f>
        <v>76.214230999999998</v>
      </c>
      <c r="D84" s="30">
        <f>+MAX($B$36,$B$48,$B$60,$B$72,$B$84)</f>
        <v>128.329733</v>
      </c>
      <c r="E84" s="13">
        <f t="shared" si="0"/>
        <v>52.115502000000006</v>
      </c>
      <c r="G84" s="30"/>
      <c r="H84" s="13"/>
    </row>
    <row r="85" spans="1:8" x14ac:dyDescent="0.25">
      <c r="A85" s="1">
        <v>44805</v>
      </c>
      <c r="B85" s="10">
        <v>80.088742999999994</v>
      </c>
      <c r="C85" s="30">
        <f>+MIN($B$37,$B$49,$B$61,$B$73,$B$85)</f>
        <v>77.475972999999996</v>
      </c>
      <c r="D85" s="30">
        <f>+MAX($B$37,$B$49,$B$61,$B$73,$B$85)</f>
        <v>127.90161999999999</v>
      </c>
      <c r="E85" s="13">
        <f t="shared" si="0"/>
        <v>50.425646999999998</v>
      </c>
      <c r="G85" s="30"/>
      <c r="H85" s="13"/>
    </row>
    <row r="86" spans="1:8" x14ac:dyDescent="0.25">
      <c r="A86" s="1">
        <v>44835</v>
      </c>
      <c r="B86" s="10">
        <v>88.100316000000007</v>
      </c>
      <c r="C86" s="30">
        <f>+MIN($B$38,$B$50,$B$62,$B$74,$B$86)</f>
        <v>81.879538999999994</v>
      </c>
      <c r="D86" s="30">
        <f>+MAX($B$38,$B$50,$B$62,$B$74,$B$86)</f>
        <v>132.05787000000001</v>
      </c>
      <c r="E86" s="13">
        <f t="shared" si="0"/>
        <v>50.178331000000014</v>
      </c>
      <c r="G86" s="30"/>
      <c r="H86" s="13"/>
    </row>
    <row r="87" spans="1:8" x14ac:dyDescent="0.25">
      <c r="A87" s="1">
        <v>44866</v>
      </c>
      <c r="B87" s="10">
        <v>94.006990000000002</v>
      </c>
      <c r="C87" s="30">
        <f>+MIN($B$39,$B$51,$B$63,$B$75,$B$87)</f>
        <v>89.191877000000005</v>
      </c>
      <c r="D87" s="30">
        <f>+MAX($B$39,$B$51,$B$63,$B$75,$B$87)</f>
        <v>134.522154</v>
      </c>
      <c r="E87" s="13">
        <f t="shared" si="0"/>
        <v>45.330276999999995</v>
      </c>
      <c r="G87" s="30"/>
      <c r="H87" s="13"/>
    </row>
    <row r="88" spans="1:8" x14ac:dyDescent="0.25">
      <c r="A88" s="1">
        <v>44896</v>
      </c>
      <c r="B88" s="10">
        <v>89.962925999999996</v>
      </c>
      <c r="C88" s="30">
        <f>+MIN($B$40,$B$52,$B$64,$B$76,$B$88)</f>
        <v>89.962925999999996</v>
      </c>
      <c r="D88" s="30">
        <f>+MAX($B$40,$B$52,$B$64,$B$76,$B$88)</f>
        <v>131.43067300000001</v>
      </c>
      <c r="E88" s="13">
        <f t="shared" si="0"/>
        <v>41.467747000000017</v>
      </c>
      <c r="G88" s="30"/>
      <c r="H88" s="13"/>
    </row>
    <row r="89" spans="1:8" x14ac:dyDescent="0.25">
      <c r="A89" s="1">
        <v>44927</v>
      </c>
      <c r="B89" s="10">
        <v>94.106684000000001</v>
      </c>
      <c r="C89" s="30">
        <f>+MIN($B$29,$B$41,$B$53,$B$65,$B$77)</f>
        <v>84.522165000000001</v>
      </c>
      <c r="D89" s="30">
        <f>+MAX($B$29,$B$41,$B$53,$B$65,$B$77)</f>
        <v>134.134027</v>
      </c>
      <c r="E89" s="13">
        <f t="shared" si="0"/>
        <v>49.611862000000002</v>
      </c>
      <c r="G89" s="30"/>
      <c r="H89" s="13"/>
    </row>
    <row r="90" spans="1:8" x14ac:dyDescent="0.25">
      <c r="A90" s="1">
        <v>44958</v>
      </c>
      <c r="B90" s="10">
        <v>100.488197</v>
      </c>
      <c r="C90" s="30">
        <f>+MIN($B$30,$B$42,$B$54,$B$66,$B$78)</f>
        <v>81.089270999999997</v>
      </c>
      <c r="D90" s="30">
        <f>+MAX($B$30,$B$42,$B$54,$B$66,$B$78)</f>
        <v>139.111548</v>
      </c>
      <c r="E90" s="13">
        <f t="shared" si="0"/>
        <v>58.022277000000003</v>
      </c>
      <c r="G90" s="30"/>
      <c r="H90" s="13"/>
    </row>
    <row r="91" spans="1:8" x14ac:dyDescent="0.25">
      <c r="A91" s="1">
        <v>44986</v>
      </c>
      <c r="B91" s="10">
        <v>110.072836</v>
      </c>
      <c r="C91" s="30">
        <f>+MIN($B$31,$B$43,$B$55,$B$67,$B$79)</f>
        <v>86.304034999999999</v>
      </c>
      <c r="D91" s="30">
        <f>+MAX($B$31,$B$43,$B$55,$B$67,$B$79)</f>
        <v>145.03350699999999</v>
      </c>
      <c r="E91" s="13">
        <f t="shared" si="0"/>
        <v>58.729471999999987</v>
      </c>
      <c r="G91" s="30"/>
      <c r="H91" s="13"/>
    </row>
    <row r="92" spans="1:8" x14ac:dyDescent="0.25">
      <c r="A92" s="1">
        <v>45017</v>
      </c>
      <c r="B92" s="10">
        <v>119.082322</v>
      </c>
      <c r="C92" s="30">
        <f>+MIN($B$32,$B$44,$B$56,$B$68,$B$80)</f>
        <v>91.040986000000004</v>
      </c>
      <c r="D92" s="30">
        <f>+MAX($B$32,$B$44,$B$56,$B$68,$B$80)</f>
        <v>151.53379699999999</v>
      </c>
      <c r="E92" s="13">
        <f t="shared" si="0"/>
        <v>60.492810999999989</v>
      </c>
      <c r="G92" s="30"/>
      <c r="H92" s="13"/>
    </row>
    <row r="93" spans="1:8" x14ac:dyDescent="0.25">
      <c r="A93" s="1">
        <v>45047</v>
      </c>
      <c r="B93" s="10">
        <v>127.529056</v>
      </c>
      <c r="C93" s="30">
        <f>+MIN($B$33,$B$45,$B$57,$B$69,$B$81)</f>
        <v>93.077398000000002</v>
      </c>
      <c r="D93" s="30">
        <f>+MAX($B$33,$B$45,$B$57,$B$69,$B$81)</f>
        <v>153.715913</v>
      </c>
      <c r="E93" s="13">
        <f t="shared" ref="E93:E112" si="1">D93-C93</f>
        <v>60.638514999999998</v>
      </c>
      <c r="G93" s="30"/>
      <c r="H93" s="13"/>
    </row>
    <row r="94" spans="1:8" x14ac:dyDescent="0.25">
      <c r="A94" s="1">
        <v>45078</v>
      </c>
      <c r="B94" s="10">
        <v>129.16009299999999</v>
      </c>
      <c r="C94" s="30">
        <f>+MIN($B$34,$B$46,$B$58,$B$70,$B$82)</f>
        <v>87.318875000000006</v>
      </c>
      <c r="D94" s="30">
        <f>+MAX($B$34,$B$46,$B$58,$B$70,$B$82)</f>
        <v>149.93521999999999</v>
      </c>
      <c r="E94" s="13">
        <f t="shared" si="1"/>
        <v>62.616344999999981</v>
      </c>
      <c r="G94" s="30"/>
      <c r="H94" s="13"/>
    </row>
    <row r="95" spans="1:8" x14ac:dyDescent="0.25">
      <c r="A95" s="1">
        <v>45108</v>
      </c>
      <c r="B95" s="10">
        <v>124.1401</v>
      </c>
      <c r="C95" s="30">
        <f>+MIN($B$35,$B$47,$B$59,$B$71,$B$83)</f>
        <v>79.740561</v>
      </c>
      <c r="D95" s="30">
        <f>+MAX($B$35,$B$47,$B$59,$B$71,$B$83)</f>
        <v>137.14856399999999</v>
      </c>
      <c r="E95" s="13">
        <f t="shared" si="1"/>
        <v>57.408002999999994</v>
      </c>
      <c r="G95" s="30"/>
      <c r="H95" s="13"/>
    </row>
    <row r="96" spans="1:8" x14ac:dyDescent="0.25">
      <c r="A96" s="1">
        <v>45139</v>
      </c>
      <c r="B96" s="10">
        <v>122.8702</v>
      </c>
      <c r="C96" s="30">
        <f>+MIN($B$36,$B$48,$B$60,$B$72,$B$84)</f>
        <v>76.214230999999998</v>
      </c>
      <c r="D96" s="30">
        <f>+MAX($B$36,$B$48,$B$60,$B$72,$B$84)</f>
        <v>128.329733</v>
      </c>
      <c r="E96" s="13">
        <f t="shared" si="1"/>
        <v>52.115502000000006</v>
      </c>
      <c r="G96" s="30"/>
      <c r="H96" s="13"/>
    </row>
    <row r="97" spans="1:8" x14ac:dyDescent="0.25">
      <c r="A97" s="1">
        <v>45170</v>
      </c>
      <c r="B97" s="10">
        <v>127.4975</v>
      </c>
      <c r="C97" s="30">
        <f>+MIN($B$37,$B$49,$B$61,$B$73,$B$85)</f>
        <v>77.475972999999996</v>
      </c>
      <c r="D97" s="30">
        <f>+MAX($B$37,$B$49,$B$61,$B$73,$B$85)</f>
        <v>127.90161999999999</v>
      </c>
      <c r="E97" s="13">
        <f t="shared" si="1"/>
        <v>50.425646999999998</v>
      </c>
      <c r="G97" s="30"/>
      <c r="H97" s="13"/>
    </row>
    <row r="98" spans="1:8" x14ac:dyDescent="0.25">
      <c r="A98" s="1">
        <v>45200</v>
      </c>
      <c r="B98" s="10">
        <v>141.75559999999999</v>
      </c>
      <c r="C98" s="30">
        <f>+MIN($B$38,$B$50,$B$62,$B$74,$B$86)</f>
        <v>81.879538999999994</v>
      </c>
      <c r="D98" s="30">
        <f>+MAX($B$38,$B$50,$B$62,$B$74,$B$86)</f>
        <v>132.05787000000001</v>
      </c>
      <c r="E98" s="13">
        <f t="shared" si="1"/>
        <v>50.178331000000014</v>
      </c>
      <c r="G98" s="30"/>
      <c r="H98" s="13"/>
    </row>
    <row r="99" spans="1:8" x14ac:dyDescent="0.25">
      <c r="A99" s="1">
        <v>45231</v>
      </c>
      <c r="B99" s="10">
        <v>152.53870000000001</v>
      </c>
      <c r="C99" s="30">
        <f>+MIN($B$39,$B$51,$B$63,$B$75,$B$87)</f>
        <v>89.191877000000005</v>
      </c>
      <c r="D99" s="30">
        <f>+MAX($B$39,$B$51,$B$63,$B$75,$B$87)</f>
        <v>134.522154</v>
      </c>
      <c r="E99" s="13">
        <f t="shared" si="1"/>
        <v>45.330276999999995</v>
      </c>
      <c r="G99" s="30"/>
      <c r="H99" s="13"/>
    </row>
    <row r="100" spans="1:8" x14ac:dyDescent="0.25">
      <c r="A100" s="1">
        <v>45261</v>
      </c>
      <c r="B100" s="10">
        <v>149.5044</v>
      </c>
      <c r="C100" s="30">
        <f>+MIN($B$40,$B$52,$B$64,$B$76,$B$88)</f>
        <v>89.962925999999996</v>
      </c>
      <c r="D100" s="30">
        <f>+MAX($B$40,$B$52,$B$64,$B$76,$B$88)</f>
        <v>131.43067300000001</v>
      </c>
      <c r="E100" s="13">
        <f t="shared" si="1"/>
        <v>41.467747000000017</v>
      </c>
      <c r="G100" s="30"/>
      <c r="H100" s="13"/>
    </row>
    <row r="101" spans="1:8" x14ac:dyDescent="0.25">
      <c r="A101" s="1">
        <v>45292</v>
      </c>
      <c r="B101" s="10">
        <v>145.14850000000001</v>
      </c>
      <c r="C101" s="30">
        <f>+MIN($B$29,$B$41,$B$53,$B$65,$B$77)</f>
        <v>84.522165000000001</v>
      </c>
      <c r="D101" s="13">
        <f>+MAX($B$29,$B$41,$B$53,$B$65,$B$77)</f>
        <v>134.134027</v>
      </c>
      <c r="E101" s="13">
        <f t="shared" si="1"/>
        <v>49.611862000000002</v>
      </c>
      <c r="G101" s="30"/>
      <c r="H101" s="13"/>
    </row>
    <row r="102" spans="1:8" x14ac:dyDescent="0.25">
      <c r="A102" s="1">
        <v>45323</v>
      </c>
      <c r="B102" s="10">
        <v>142.8931</v>
      </c>
      <c r="C102" s="30">
        <f>+MIN($B$30,$B$42,$B$54,$B$66,$B$78)</f>
        <v>81.089270999999997</v>
      </c>
      <c r="D102" s="13">
        <f>+MAX($B$30,$B$42,$B$54,$B$66,$B$78)</f>
        <v>139.111548</v>
      </c>
      <c r="E102" s="13">
        <f t="shared" si="1"/>
        <v>58.022277000000003</v>
      </c>
      <c r="G102" s="30"/>
      <c r="H102" s="13"/>
    </row>
    <row r="103" spans="1:8" x14ac:dyDescent="0.25">
      <c r="A103" s="1">
        <v>45352</v>
      </c>
      <c r="B103" s="10">
        <v>149.26230000000001</v>
      </c>
      <c r="C103" s="30">
        <f>+MIN($B$31,$B$43,$B$55,$B$67,$B$79)</f>
        <v>86.304034999999999</v>
      </c>
      <c r="D103" s="13">
        <f>+MAX($B$31,$B$43,$B$55,$B$67,$B$79)</f>
        <v>145.03350699999999</v>
      </c>
      <c r="E103" s="13">
        <f t="shared" si="1"/>
        <v>58.729471999999987</v>
      </c>
      <c r="G103" s="30"/>
      <c r="H103" s="13"/>
    </row>
    <row r="104" spans="1:8" x14ac:dyDescent="0.25">
      <c r="A104" s="1">
        <v>45383</v>
      </c>
      <c r="B104" s="10">
        <v>155.2972</v>
      </c>
      <c r="C104" s="30">
        <f>+MIN($B$32,$B$44,$B$56,$B$68,$B$80)</f>
        <v>91.040986000000004</v>
      </c>
      <c r="D104" s="13">
        <f>+MAX($B$32,$B$44,$B$56,$B$68,$B$80)</f>
        <v>151.53379699999999</v>
      </c>
      <c r="E104" s="13">
        <f t="shared" si="1"/>
        <v>60.492810999999989</v>
      </c>
      <c r="G104" s="30"/>
      <c r="H104" s="13"/>
    </row>
    <row r="105" spans="1:8" x14ac:dyDescent="0.25">
      <c r="A105" s="1">
        <v>45413</v>
      </c>
      <c r="B105" s="10">
        <v>159.05959999999999</v>
      </c>
      <c r="C105" s="30">
        <f>+MIN($B$33,$B$45,$B$57,$B$69,$B$81)</f>
        <v>93.077398000000002</v>
      </c>
      <c r="D105" s="13">
        <f>+MAX($B$33,$B$45,$B$57,$B$69,$B$81)</f>
        <v>153.715913</v>
      </c>
      <c r="E105" s="13">
        <f t="shared" si="1"/>
        <v>60.638514999999998</v>
      </c>
      <c r="G105" s="30"/>
      <c r="H105" s="13"/>
    </row>
    <row r="106" spans="1:8" x14ac:dyDescent="0.25">
      <c r="A106" s="1">
        <v>45444</v>
      </c>
      <c r="B106" s="10">
        <v>151.24189999999999</v>
      </c>
      <c r="C106" s="30">
        <f>+MIN($B$34,$B$46,$B$58,$B$70,$B$82)</f>
        <v>87.318875000000006</v>
      </c>
      <c r="D106" s="13">
        <f>+MAX($B$34,$B$46,$B$58,$B$70,$B$82)</f>
        <v>149.93521999999999</v>
      </c>
      <c r="E106" s="13">
        <f t="shared" si="1"/>
        <v>62.616344999999981</v>
      </c>
      <c r="G106" s="30"/>
      <c r="H106" s="13"/>
    </row>
    <row r="107" spans="1:8" x14ac:dyDescent="0.25">
      <c r="A107" s="1">
        <v>45474</v>
      </c>
      <c r="B107" s="10">
        <v>138.72329999999999</v>
      </c>
      <c r="C107" s="30">
        <f>+MIN($B$35,$B$47,$B$59,$B$71,$B$83)</f>
        <v>79.740561</v>
      </c>
      <c r="D107" s="13">
        <f>+MAX($B$35,$B$47,$B$59,$B$71,$B$83)</f>
        <v>137.14856399999999</v>
      </c>
      <c r="E107" s="13">
        <f t="shared" si="1"/>
        <v>57.408002999999994</v>
      </c>
      <c r="G107" s="30"/>
      <c r="H107" s="13"/>
    </row>
    <row r="108" spans="1:8" x14ac:dyDescent="0.25">
      <c r="A108" s="1">
        <v>45505</v>
      </c>
      <c r="B108" s="10">
        <v>128.84950000000001</v>
      </c>
      <c r="C108" s="30">
        <f>+MIN($B$36,$B$48,$B$60,$B$72,$B$84)</f>
        <v>76.214230999999998</v>
      </c>
      <c r="D108" s="13">
        <f>+MAX($B$36,$B$48,$B$60,$B$72,$B$84)</f>
        <v>128.329733</v>
      </c>
      <c r="E108" s="13">
        <f t="shared" si="1"/>
        <v>52.115502000000006</v>
      </c>
      <c r="G108" s="30"/>
      <c r="H108" s="13"/>
    </row>
    <row r="109" spans="1:8" x14ac:dyDescent="0.25">
      <c r="A109" s="1">
        <v>45536</v>
      </c>
      <c r="B109" s="10">
        <v>127.4374</v>
      </c>
      <c r="C109" s="30">
        <f>+MIN($B$37,$B$49,$B$61,$B$73,$B$85)</f>
        <v>77.475972999999996</v>
      </c>
      <c r="D109" s="13">
        <f>+MAX($B$37,$B$49,$B$61,$B$73,$B$85)</f>
        <v>127.90161999999999</v>
      </c>
      <c r="E109" s="13">
        <f t="shared" si="1"/>
        <v>50.425646999999998</v>
      </c>
      <c r="G109" s="30"/>
      <c r="H109" s="13"/>
    </row>
    <row r="110" spans="1:8" x14ac:dyDescent="0.25">
      <c r="A110" s="1">
        <v>45566</v>
      </c>
      <c r="B110" s="10">
        <v>132.83779999999999</v>
      </c>
      <c r="C110" s="30">
        <f>+MIN($B$38,$B$50,$B$62,$B$74,$B$86)</f>
        <v>81.879538999999994</v>
      </c>
      <c r="D110" s="13">
        <f>+MAX($B$38,$B$50,$B$62,$B$74,$B$86)</f>
        <v>132.05787000000001</v>
      </c>
      <c r="E110" s="13">
        <f t="shared" si="1"/>
        <v>50.178331000000014</v>
      </c>
      <c r="G110" s="30"/>
      <c r="H110" s="13"/>
    </row>
    <row r="111" spans="1:8" x14ac:dyDescent="0.25">
      <c r="A111" s="1">
        <v>45597</v>
      </c>
      <c r="B111" s="10">
        <v>135.68279999999999</v>
      </c>
      <c r="C111" s="30">
        <f>+MIN($B$39,$B$51,$B$63,$B$75,$B$87)</f>
        <v>89.191877000000005</v>
      </c>
      <c r="D111" s="13">
        <f>+MAX($B$39,$B$51,$B$63,$B$75,$B$87)</f>
        <v>134.522154</v>
      </c>
      <c r="E111" s="13">
        <f t="shared" si="1"/>
        <v>45.330276999999995</v>
      </c>
      <c r="G111" s="30"/>
      <c r="H111" s="13"/>
    </row>
    <row r="112" spans="1:8" x14ac:dyDescent="0.25">
      <c r="A112" s="48">
        <v>45627</v>
      </c>
      <c r="B112" s="54">
        <v>128.25460000000001</v>
      </c>
      <c r="C112" s="53">
        <f>+MIN($B$40,$B$52,$B$64,$B$76,$B$88)</f>
        <v>89.962925999999996</v>
      </c>
      <c r="D112" s="52">
        <f>+MAX($B$40,$B$52,$B$64,$B$76,$B$88)</f>
        <v>131.43067300000001</v>
      </c>
      <c r="E112" s="52">
        <f t="shared" si="1"/>
        <v>41.467747000000017</v>
      </c>
      <c r="G112" s="30"/>
      <c r="H112" s="13"/>
    </row>
    <row r="113" spans="1:2" x14ac:dyDescent="0.25">
      <c r="A113" s="278" t="s">
        <v>674</v>
      </c>
    </row>
    <row r="114" spans="1:2" x14ac:dyDescent="0.25">
      <c r="A114" t="s">
        <v>688</v>
      </c>
    </row>
    <row r="115" spans="1:2" x14ac:dyDescent="0.25">
      <c r="A115" s="287" t="s">
        <v>678</v>
      </c>
    </row>
    <row r="116" spans="1:2" x14ac:dyDescent="0.25">
      <c r="A116" s="3"/>
      <c r="B116" s="58" t="s">
        <v>342</v>
      </c>
    </row>
    <row r="117" spans="1:2" x14ac:dyDescent="0.25">
      <c r="A117" s="13">
        <v>68</v>
      </c>
      <c r="B117">
        <v>0</v>
      </c>
    </row>
    <row r="118" spans="1:2" x14ac:dyDescent="0.25">
      <c r="A118" s="13">
        <v>68</v>
      </c>
      <c r="B118">
        <v>1</v>
      </c>
    </row>
  </sheetData>
  <mergeCells count="3">
    <mergeCell ref="C26:E26"/>
    <mergeCell ref="B25:E25"/>
    <mergeCell ref="C27:E27"/>
  </mergeCells>
  <phoneticPr fontId="0" type="noConversion"/>
  <hyperlinks>
    <hyperlink ref="A3" location="Contents!A1" display="Return to Contents" xr:uid="{00000000-0004-0000-2300-000000000000}"/>
  </hyperlinks>
  <pageMargins left="0.75" right="0.75" top="1" bottom="1" header="0.5" footer="0.5"/>
  <pageSetup scale="50" fitToHeight="2" orientation="landscape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9">
    <pageSetUpPr fitToPage="1"/>
  </sheetPr>
  <dimension ref="A1:S164"/>
  <sheetViews>
    <sheetView workbookViewId="0"/>
  </sheetViews>
  <sheetFormatPr defaultRowHeight="12.5" x14ac:dyDescent="0.25"/>
  <cols>
    <col min="2" max="3" width="9.1796875" style="5"/>
    <col min="17" max="17" width="14.1796875" customWidth="1"/>
    <col min="18" max="18" width="10.453125" customWidth="1"/>
  </cols>
  <sheetData>
    <row r="1" spans="1:18" x14ac:dyDescent="0.25">
      <c r="B1"/>
      <c r="C1"/>
    </row>
    <row r="2" spans="1:18" ht="15.5" x14ac:dyDescent="0.35">
      <c r="A2" s="31" t="s">
        <v>644</v>
      </c>
      <c r="B2"/>
      <c r="C2"/>
    </row>
    <row r="3" spans="1:18" x14ac:dyDescent="0.25">
      <c r="A3" s="16" t="s">
        <v>16</v>
      </c>
      <c r="B3"/>
      <c r="C3"/>
    </row>
    <row r="4" spans="1:18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</row>
    <row r="5" spans="1:18" ht="13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Q5" s="142" t="s">
        <v>343</v>
      </c>
      <c r="R5" s="143"/>
    </row>
    <row r="6" spans="1:18" x14ac:dyDescent="0.25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Q6" s="181" t="s">
        <v>93</v>
      </c>
      <c r="R6" s="170" t="s">
        <v>362</v>
      </c>
    </row>
    <row r="7" spans="1:18" x14ac:dyDescent="0.25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Q7" s="177" t="s">
        <v>94</v>
      </c>
      <c r="R7" s="171" t="s">
        <v>363</v>
      </c>
    </row>
    <row r="8" spans="1:18" x14ac:dyDescent="0.25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  <c r="Q8" s="177" t="s">
        <v>603</v>
      </c>
      <c r="R8" s="171" t="s">
        <v>602</v>
      </c>
    </row>
    <row r="9" spans="1:18" x14ac:dyDescent="0.25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  <c r="Q9" s="177" t="s">
        <v>604</v>
      </c>
      <c r="R9" s="171" t="s">
        <v>601</v>
      </c>
    </row>
    <row r="10" spans="1:18" x14ac:dyDescent="0.25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Q10" s="177" t="s">
        <v>605</v>
      </c>
      <c r="R10" s="171" t="s">
        <v>606</v>
      </c>
    </row>
    <row r="11" spans="1:18" x14ac:dyDescent="0.25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  <c r="Q11" s="177" t="s">
        <v>96</v>
      </c>
      <c r="R11" s="171" t="s">
        <v>364</v>
      </c>
    </row>
    <row r="12" spans="1:18" x14ac:dyDescent="0.25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Q12" s="176" t="s">
        <v>455</v>
      </c>
      <c r="R12" s="171" t="s">
        <v>365</v>
      </c>
    </row>
    <row r="13" spans="1:18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Q13" s="177" t="s">
        <v>85</v>
      </c>
      <c r="R13" s="171" t="s">
        <v>366</v>
      </c>
    </row>
    <row r="14" spans="1:18" x14ac:dyDescent="0.25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Q14" s="182" t="s">
        <v>86</v>
      </c>
      <c r="R14" s="173" t="s">
        <v>367</v>
      </c>
    </row>
    <row r="15" spans="1:18" x14ac:dyDescent="0.2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</row>
    <row r="16" spans="1:18" x14ac:dyDescent="0.25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</row>
    <row r="17" spans="1:19" x14ac:dyDescent="0.25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</row>
    <row r="18" spans="1:19" x14ac:dyDescent="0.25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</row>
    <row r="19" spans="1:19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9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</row>
    <row r="21" spans="1:19" x14ac:dyDescent="0.25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9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</row>
    <row r="23" spans="1:19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</row>
    <row r="24" spans="1:19" x14ac:dyDescent="0.25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</row>
    <row r="25" spans="1:19" ht="13" x14ac:dyDescent="0.3">
      <c r="C25"/>
      <c r="E25" s="35" t="s">
        <v>88</v>
      </c>
      <c r="F25" s="35"/>
      <c r="G25" s="35"/>
      <c r="H25" s="35"/>
      <c r="J25" s="35"/>
      <c r="K25" s="35" t="s">
        <v>369</v>
      </c>
      <c r="L25" s="35"/>
      <c r="M25" s="35"/>
      <c r="N25" s="35"/>
    </row>
    <row r="26" spans="1:19" ht="13" x14ac:dyDescent="0.3">
      <c r="A26" s="8"/>
      <c r="B26" s="69" t="s">
        <v>87</v>
      </c>
      <c r="C26" s="184">
        <v>2020</v>
      </c>
      <c r="D26" s="184">
        <v>2021</v>
      </c>
      <c r="E26" s="36">
        <v>2022</v>
      </c>
      <c r="F26" s="36">
        <v>2023</v>
      </c>
      <c r="G26" s="36">
        <v>2024</v>
      </c>
      <c r="H26" s="187"/>
      <c r="I26" s="65">
        <v>2021</v>
      </c>
      <c r="J26" s="65">
        <v>2022</v>
      </c>
      <c r="K26" s="65">
        <v>2023</v>
      </c>
      <c r="L26" s="65">
        <v>2024</v>
      </c>
    </row>
    <row r="27" spans="1:19" x14ac:dyDescent="0.25">
      <c r="B27" s="6" t="s">
        <v>93</v>
      </c>
      <c r="C27" s="14">
        <v>2.5009962350000001</v>
      </c>
      <c r="D27" s="14">
        <v>2.2250163469999999</v>
      </c>
      <c r="E27" s="14">
        <v>2.3171234150000002</v>
      </c>
      <c r="F27" s="14">
        <v>2.215398821</v>
      </c>
      <c r="G27" s="14">
        <v>2.4905018000000001</v>
      </c>
      <c r="I27" s="14">
        <f t="shared" ref="I27:I33" si="0">D27-C27</f>
        <v>-0.27597988800000017</v>
      </c>
      <c r="J27" s="14">
        <f t="shared" ref="J27:J33" si="1">E27-D27</f>
        <v>9.2107068000000236E-2</v>
      </c>
      <c r="K27" s="14">
        <f t="shared" ref="K27:K33" si="2">F27-E27</f>
        <v>-0.10172459400000022</v>
      </c>
      <c r="L27" s="14">
        <f t="shared" ref="L27:L33" si="3">G27-F27</f>
        <v>0.27510297900000014</v>
      </c>
    </row>
    <row r="28" spans="1:19" x14ac:dyDescent="0.25">
      <c r="B28" s="2" t="s">
        <v>94</v>
      </c>
      <c r="C28" s="14">
        <v>1.969603327</v>
      </c>
      <c r="D28" s="14">
        <v>1.989427412</v>
      </c>
      <c r="E28" s="14">
        <v>1.983950318</v>
      </c>
      <c r="F28" s="14">
        <v>1.9720788090000001</v>
      </c>
      <c r="G28" s="14">
        <v>2.0631385</v>
      </c>
      <c r="I28" s="14">
        <f t="shared" si="0"/>
        <v>1.9824084999999991E-2</v>
      </c>
      <c r="J28" s="14">
        <f t="shared" si="1"/>
        <v>-5.4770939999999602E-3</v>
      </c>
      <c r="K28" s="14">
        <f t="shared" si="2"/>
        <v>-1.1871508999999891E-2</v>
      </c>
      <c r="L28" s="14">
        <f t="shared" si="3"/>
        <v>9.1059690999999887E-2</v>
      </c>
      <c r="O28" s="14"/>
      <c r="P28" s="14"/>
      <c r="S28" s="14"/>
    </row>
    <row r="29" spans="1:19" x14ac:dyDescent="0.25">
      <c r="B29" s="2" t="s">
        <v>95</v>
      </c>
      <c r="C29" s="14">
        <v>2.1309193984000001</v>
      </c>
      <c r="D29" s="14">
        <v>2.3227737619499997</v>
      </c>
      <c r="E29" s="14">
        <v>2.41265915442</v>
      </c>
      <c r="F29" s="14">
        <v>2.61744654529</v>
      </c>
      <c r="G29" s="14">
        <v>2.6521675</v>
      </c>
      <c r="I29" s="14">
        <f t="shared" si="0"/>
        <v>0.19185436354999963</v>
      </c>
      <c r="J29" s="14">
        <f t="shared" si="1"/>
        <v>8.9885392470000269E-2</v>
      </c>
      <c r="K29" s="14">
        <f t="shared" si="2"/>
        <v>0.20478739086999997</v>
      </c>
      <c r="L29" s="14">
        <f t="shared" si="3"/>
        <v>3.4720954710000029E-2</v>
      </c>
      <c r="O29" s="14"/>
      <c r="P29" s="14"/>
      <c r="Q29" s="14"/>
      <c r="R29" s="14"/>
      <c r="S29" s="14"/>
    </row>
    <row r="30" spans="1:19" x14ac:dyDescent="0.25">
      <c r="B30" s="2" t="s">
        <v>96</v>
      </c>
      <c r="C30" s="14">
        <v>2.9558196687999998</v>
      </c>
      <c r="D30" s="14">
        <v>3.3419229183999999</v>
      </c>
      <c r="E30" s="14">
        <v>3.8423975364</v>
      </c>
      <c r="F30" s="14">
        <v>3.8655255622000002</v>
      </c>
      <c r="G30" s="14">
        <v>4.0739362000000003</v>
      </c>
      <c r="I30" s="14">
        <f t="shared" si="0"/>
        <v>0.38610324960000009</v>
      </c>
      <c r="J30" s="14">
        <f t="shared" si="1"/>
        <v>0.50047461800000015</v>
      </c>
      <c r="K30" s="14">
        <f t="shared" si="2"/>
        <v>2.3128025800000174E-2</v>
      </c>
      <c r="L30" s="14">
        <f t="shared" si="3"/>
        <v>0.20841063780000013</v>
      </c>
      <c r="O30" s="14"/>
      <c r="P30" s="14"/>
      <c r="Q30" s="14"/>
      <c r="R30" s="14"/>
      <c r="S30" s="14"/>
    </row>
    <row r="31" spans="1:19" x14ac:dyDescent="0.25">
      <c r="B31" s="57" t="s">
        <v>455</v>
      </c>
      <c r="C31" s="14">
        <v>0.43973403700000002</v>
      </c>
      <c r="D31" s="14">
        <v>0.43026730200000002</v>
      </c>
      <c r="E31" s="14">
        <v>0.41082925199999998</v>
      </c>
      <c r="F31" s="14">
        <v>0.39754556099999999</v>
      </c>
      <c r="G31" s="14">
        <v>0.39868759999999998</v>
      </c>
      <c r="I31" s="14">
        <f t="shared" si="0"/>
        <v>-9.4667350000000039E-3</v>
      </c>
      <c r="J31" s="14">
        <f t="shared" si="1"/>
        <v>-1.943805000000004E-2</v>
      </c>
      <c r="K31" s="14">
        <f t="shared" si="2"/>
        <v>-1.3283690999999986E-2</v>
      </c>
      <c r="L31" s="14">
        <f t="shared" si="3"/>
        <v>1.1420389999999836E-3</v>
      </c>
      <c r="O31" s="14"/>
      <c r="P31" s="14"/>
      <c r="Q31" s="14"/>
      <c r="R31" s="14"/>
      <c r="S31" s="14"/>
    </row>
    <row r="32" spans="1:19" x14ac:dyDescent="0.25">
      <c r="B32" s="2" t="s">
        <v>85</v>
      </c>
      <c r="C32" s="14">
        <v>0.202804973</v>
      </c>
      <c r="D32" s="14">
        <v>0.20478402300000001</v>
      </c>
      <c r="E32" s="14">
        <v>0.21386575099999999</v>
      </c>
      <c r="F32" s="14">
        <v>0.19455813399999999</v>
      </c>
      <c r="G32" s="14">
        <v>0.1801545</v>
      </c>
      <c r="I32" s="14">
        <f t="shared" si="0"/>
        <v>1.97905000000001E-3</v>
      </c>
      <c r="J32" s="14">
        <f t="shared" si="1"/>
        <v>9.0817279999999834E-3</v>
      </c>
      <c r="K32" s="14">
        <f t="shared" si="2"/>
        <v>-1.9307616999999999E-2</v>
      </c>
      <c r="L32" s="14">
        <f t="shared" si="3"/>
        <v>-1.4403633999999998E-2</v>
      </c>
      <c r="Q32" s="14"/>
      <c r="R32" s="14"/>
    </row>
    <row r="33" spans="1:19" x14ac:dyDescent="0.25">
      <c r="A33" s="8"/>
      <c r="B33" s="4" t="s">
        <v>86</v>
      </c>
      <c r="C33" s="51">
        <v>1.2113263288</v>
      </c>
      <c r="D33" s="51">
        <v>1.5198711976999999</v>
      </c>
      <c r="E33" s="51">
        <v>1.8698302455</v>
      </c>
      <c r="F33" s="51">
        <v>2.2069254250000001</v>
      </c>
      <c r="G33" s="51">
        <v>2.9094152000000002</v>
      </c>
      <c r="H33" s="8"/>
      <c r="I33" s="51">
        <f t="shared" si="0"/>
        <v>0.30854486889999988</v>
      </c>
      <c r="J33" s="51">
        <f t="shared" si="1"/>
        <v>0.34995904780000009</v>
      </c>
      <c r="K33" s="51">
        <f t="shared" si="2"/>
        <v>0.33709517950000012</v>
      </c>
      <c r="L33" s="51">
        <f t="shared" si="3"/>
        <v>0.70248977500000009</v>
      </c>
      <c r="O33" s="442"/>
      <c r="P33" s="442"/>
      <c r="S33" s="442"/>
    </row>
    <row r="34" spans="1:19" x14ac:dyDescent="0.25">
      <c r="C34"/>
      <c r="H34" s="23" t="s">
        <v>419</v>
      </c>
      <c r="I34" s="6">
        <f>+SUM(I27:I33)</f>
        <v>0.62285899404999945</v>
      </c>
      <c r="J34" s="6">
        <f>+SUM(J27:J33)</f>
        <v>1.0165927102700008</v>
      </c>
      <c r="K34" s="6">
        <f>+SUM(K27:K33)</f>
        <v>0.41882318517000017</v>
      </c>
      <c r="L34" s="6">
        <f>+SUM(L27:L33)</f>
        <v>1.2985224425100004</v>
      </c>
      <c r="Q34" s="442"/>
      <c r="R34" s="442"/>
    </row>
    <row r="35" spans="1:19" ht="12.75" customHeight="1" x14ac:dyDescent="0.25">
      <c r="A35" s="486" t="s">
        <v>609</v>
      </c>
      <c r="B35" s="486"/>
      <c r="C35" s="486"/>
      <c r="D35" s="486"/>
      <c r="E35" s="486"/>
      <c r="F35" s="486"/>
      <c r="G35" s="486"/>
      <c r="H35" s="486"/>
      <c r="I35" s="486"/>
      <c r="J35" s="486"/>
      <c r="K35" s="486"/>
      <c r="L35" s="486"/>
      <c r="M35" s="486"/>
    </row>
    <row r="36" spans="1:19" x14ac:dyDescent="0.25">
      <c r="A36" s="486"/>
      <c r="B36" s="486"/>
      <c r="C36" s="486"/>
      <c r="D36" s="486"/>
      <c r="E36" s="486"/>
      <c r="F36" s="486"/>
      <c r="G36" s="486"/>
      <c r="H36" s="486"/>
      <c r="I36" s="486"/>
      <c r="J36" s="486"/>
      <c r="K36" s="486"/>
      <c r="L36" s="486"/>
      <c r="M36" s="486"/>
    </row>
    <row r="37" spans="1:19" x14ac:dyDescent="0.25">
      <c r="A37" s="278" t="s">
        <v>674</v>
      </c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</row>
    <row r="38" spans="1:19" x14ac:dyDescent="0.25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</row>
    <row r="39" spans="1:19" x14ac:dyDescent="0.25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</row>
    <row r="40" spans="1:19" x14ac:dyDescent="0.25">
      <c r="A40" s="4"/>
      <c r="B40" s="4" t="s">
        <v>342</v>
      </c>
      <c r="C40"/>
    </row>
    <row r="41" spans="1:19" x14ac:dyDescent="0.25">
      <c r="A41">
        <v>3.5</v>
      </c>
      <c r="B41">
        <v>0</v>
      </c>
      <c r="C41"/>
    </row>
    <row r="42" spans="1:19" x14ac:dyDescent="0.25">
      <c r="A42">
        <v>3.5</v>
      </c>
      <c r="B42">
        <v>1</v>
      </c>
      <c r="C42"/>
    </row>
    <row r="43" spans="1:19" x14ac:dyDescent="0.25">
      <c r="C43"/>
    </row>
    <row r="44" spans="1:19" x14ac:dyDescent="0.25">
      <c r="A44" s="4"/>
      <c r="B44" s="4" t="s">
        <v>342</v>
      </c>
      <c r="C44"/>
    </row>
    <row r="45" spans="1:19" x14ac:dyDescent="0.25">
      <c r="A45">
        <v>2.5</v>
      </c>
      <c r="B45" s="5">
        <v>-0.5</v>
      </c>
      <c r="C45"/>
    </row>
    <row r="46" spans="1:19" x14ac:dyDescent="0.25">
      <c r="A46">
        <v>2.5</v>
      </c>
      <c r="B46" s="5">
        <v>1</v>
      </c>
      <c r="C46"/>
    </row>
    <row r="47" spans="1:19" x14ac:dyDescent="0.25">
      <c r="C47"/>
    </row>
    <row r="48" spans="1:19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</sheetData>
  <mergeCells count="1">
    <mergeCell ref="A35:M36"/>
  </mergeCells>
  <hyperlinks>
    <hyperlink ref="A3" location="Contents!A1" display="Return to Contents" xr:uid="{00000000-0004-0000-2400-000000000000}"/>
  </hyperlinks>
  <pageMargins left="0.75" right="0.75" top="1" bottom="1" header="0.5" footer="0.5"/>
  <pageSetup scale="90" fitToHeight="2" orientation="landscape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E56"/>
  <sheetViews>
    <sheetView zoomScale="54" zoomScaleNormal="54" workbookViewId="0"/>
  </sheetViews>
  <sheetFormatPr defaultColWidth="8.81640625" defaultRowHeight="14" x14ac:dyDescent="0.3"/>
  <cols>
    <col min="1" max="1" width="8.81640625" style="425"/>
    <col min="2" max="2" width="11.81640625" style="425" customWidth="1"/>
    <col min="3" max="3" width="29.54296875" style="425" customWidth="1"/>
    <col min="4" max="4" width="54.453125" style="425" customWidth="1"/>
    <col min="5" max="5" width="38.54296875" style="425" customWidth="1"/>
    <col min="6" max="16384" width="8.81640625" style="425"/>
  </cols>
  <sheetData>
    <row r="2" spans="1:5" ht="15.5" x14ac:dyDescent="0.35">
      <c r="A2" s="31" t="s">
        <v>644</v>
      </c>
    </row>
    <row r="3" spans="1:5" x14ac:dyDescent="0.3">
      <c r="A3" s="16" t="s">
        <v>16</v>
      </c>
    </row>
    <row r="4" spans="1:5" x14ac:dyDescent="0.3">
      <c r="B4" s="426"/>
      <c r="C4" s="426"/>
      <c r="D4" s="426"/>
      <c r="E4" s="426"/>
    </row>
    <row r="5" spans="1:5" x14ac:dyDescent="0.3">
      <c r="B5" s="426"/>
      <c r="C5" s="426"/>
      <c r="D5" s="426"/>
      <c r="E5" s="426"/>
    </row>
    <row r="6" spans="1:5" x14ac:dyDescent="0.3">
      <c r="B6" s="426"/>
      <c r="C6" s="426"/>
      <c r="D6" s="426"/>
      <c r="E6" s="426"/>
    </row>
    <row r="7" spans="1:5" x14ac:dyDescent="0.3">
      <c r="B7" s="426"/>
      <c r="C7" s="426"/>
      <c r="D7" s="426"/>
      <c r="E7" s="426"/>
    </row>
    <row r="8" spans="1:5" x14ac:dyDescent="0.3">
      <c r="B8" s="426"/>
      <c r="C8" s="426"/>
      <c r="D8" s="426"/>
      <c r="E8" s="426"/>
    </row>
    <row r="9" spans="1:5" x14ac:dyDescent="0.3">
      <c r="B9" s="426"/>
      <c r="C9" s="426"/>
      <c r="D9" s="426"/>
      <c r="E9" s="426"/>
    </row>
    <row r="10" spans="1:5" x14ac:dyDescent="0.3">
      <c r="B10" s="426"/>
      <c r="C10" s="426"/>
      <c r="D10" s="426"/>
      <c r="E10" s="426"/>
    </row>
    <row r="11" spans="1:5" x14ac:dyDescent="0.3">
      <c r="B11" s="426"/>
      <c r="C11" s="426"/>
      <c r="D11" s="426"/>
      <c r="E11" s="426"/>
    </row>
    <row r="12" spans="1:5" x14ac:dyDescent="0.3">
      <c r="B12" s="426"/>
      <c r="C12" s="426"/>
      <c r="D12" s="426"/>
      <c r="E12" s="426"/>
    </row>
    <row r="13" spans="1:5" x14ac:dyDescent="0.3">
      <c r="B13" s="426"/>
      <c r="C13" s="426"/>
      <c r="D13" s="426"/>
      <c r="E13" s="426"/>
    </row>
    <row r="14" spans="1:5" x14ac:dyDescent="0.3">
      <c r="B14" s="426"/>
      <c r="C14" s="426"/>
      <c r="D14" s="426"/>
      <c r="E14" s="426"/>
    </row>
    <row r="15" spans="1:5" x14ac:dyDescent="0.3">
      <c r="B15" s="426"/>
      <c r="C15" s="426"/>
      <c r="D15" s="426"/>
      <c r="E15" s="426"/>
    </row>
    <row r="16" spans="1:5" x14ac:dyDescent="0.3">
      <c r="B16" s="426"/>
      <c r="C16" s="426"/>
      <c r="D16" s="426"/>
      <c r="E16" s="426"/>
    </row>
    <row r="17" spans="2:5" x14ac:dyDescent="0.3">
      <c r="B17" s="426"/>
      <c r="C17" s="426"/>
      <c r="D17" s="426"/>
      <c r="E17" s="426"/>
    </row>
    <row r="18" spans="2:5" x14ac:dyDescent="0.3">
      <c r="B18" s="426"/>
      <c r="C18" s="426"/>
      <c r="D18" s="426"/>
      <c r="E18" s="426"/>
    </row>
    <row r="19" spans="2:5" x14ac:dyDescent="0.3">
      <c r="B19" s="426"/>
      <c r="C19" s="426"/>
      <c r="D19" s="426"/>
      <c r="E19" s="426"/>
    </row>
    <row r="20" spans="2:5" x14ac:dyDescent="0.3">
      <c r="B20" s="426"/>
      <c r="C20" s="426"/>
      <c r="D20" s="426"/>
      <c r="E20" s="426"/>
    </row>
    <row r="21" spans="2:5" x14ac:dyDescent="0.3">
      <c r="B21" s="426"/>
      <c r="C21" s="426"/>
      <c r="D21" s="426"/>
      <c r="E21" s="426"/>
    </row>
    <row r="22" spans="2:5" x14ac:dyDescent="0.3">
      <c r="B22" s="426"/>
      <c r="C22" s="426"/>
      <c r="D22" s="426"/>
      <c r="E22" s="426"/>
    </row>
    <row r="23" spans="2:5" x14ac:dyDescent="0.3">
      <c r="B23" s="426"/>
      <c r="C23" s="426"/>
      <c r="D23" s="426"/>
      <c r="E23" s="426"/>
    </row>
    <row r="24" spans="2:5" x14ac:dyDescent="0.3">
      <c r="B24" s="426"/>
      <c r="C24" s="426"/>
      <c r="D24" s="426"/>
      <c r="E24" s="426"/>
    </row>
    <row r="25" spans="2:5" x14ac:dyDescent="0.3">
      <c r="B25" s="426"/>
      <c r="C25" s="426"/>
      <c r="D25" s="426"/>
      <c r="E25" s="426"/>
    </row>
    <row r="26" spans="2:5" x14ac:dyDescent="0.3">
      <c r="B26" s="426"/>
      <c r="C26" s="426"/>
      <c r="D26" s="426"/>
      <c r="E26" s="426"/>
    </row>
    <row r="27" spans="2:5" x14ac:dyDescent="0.3">
      <c r="B27" s="426"/>
      <c r="C27" s="426"/>
      <c r="D27" s="426"/>
      <c r="E27" s="426"/>
    </row>
    <row r="28" spans="2:5" x14ac:dyDescent="0.3">
      <c r="B28" s="426"/>
      <c r="C28" s="426"/>
      <c r="D28" s="426"/>
      <c r="E28" s="426"/>
    </row>
    <row r="29" spans="2:5" x14ac:dyDescent="0.3">
      <c r="B29" s="426"/>
      <c r="C29" s="426"/>
      <c r="D29" s="426"/>
      <c r="E29" s="426"/>
    </row>
    <row r="30" spans="2:5" x14ac:dyDescent="0.3">
      <c r="B30" s="426"/>
      <c r="C30" s="426"/>
      <c r="D30" s="426"/>
      <c r="E30" s="426"/>
    </row>
    <row r="31" spans="2:5" x14ac:dyDescent="0.3">
      <c r="B31" s="426"/>
      <c r="C31" s="426"/>
      <c r="D31" s="426"/>
      <c r="E31" s="426"/>
    </row>
    <row r="32" spans="2:5" x14ac:dyDescent="0.3">
      <c r="B32" s="426"/>
      <c r="C32" s="426"/>
      <c r="D32" s="426"/>
      <c r="E32" s="426"/>
    </row>
    <row r="33" spans="2:5" x14ac:dyDescent="0.3">
      <c r="B33" s="426"/>
      <c r="C33" s="426"/>
      <c r="D33" s="426"/>
      <c r="E33" s="426"/>
    </row>
    <row r="34" spans="2:5" x14ac:dyDescent="0.3">
      <c r="B34" s="426"/>
      <c r="C34" s="426"/>
      <c r="D34" s="426"/>
      <c r="E34" s="426"/>
    </row>
    <row r="35" spans="2:5" x14ac:dyDescent="0.3">
      <c r="B35" s="426"/>
      <c r="C35" s="426"/>
      <c r="D35" s="426"/>
      <c r="E35" s="426"/>
    </row>
    <row r="36" spans="2:5" x14ac:dyDescent="0.3">
      <c r="B36" s="426"/>
      <c r="C36" s="426"/>
      <c r="D36" s="426"/>
      <c r="E36" s="426"/>
    </row>
    <row r="37" spans="2:5" x14ac:dyDescent="0.3">
      <c r="B37" s="426"/>
      <c r="C37" s="426"/>
      <c r="D37" s="426"/>
      <c r="E37" s="426"/>
    </row>
    <row r="38" spans="2:5" x14ac:dyDescent="0.3">
      <c r="B38" s="426"/>
      <c r="C38" s="426"/>
      <c r="D38" s="426"/>
      <c r="E38" s="426"/>
    </row>
    <row r="39" spans="2:5" x14ac:dyDescent="0.3">
      <c r="B39" s="426"/>
      <c r="C39" s="426"/>
      <c r="D39" s="426"/>
      <c r="E39" s="426"/>
    </row>
    <row r="40" spans="2:5" x14ac:dyDescent="0.3">
      <c r="B40" s="426"/>
      <c r="C40" s="426"/>
      <c r="D40" s="426"/>
      <c r="E40" s="426"/>
    </row>
    <row r="42" spans="2:5" x14ac:dyDescent="0.3">
      <c r="B42" s="427" t="s">
        <v>533</v>
      </c>
      <c r="C42" s="428" t="s">
        <v>534</v>
      </c>
      <c r="D42" s="428" t="s">
        <v>535</v>
      </c>
      <c r="E42" s="428" t="s">
        <v>536</v>
      </c>
    </row>
    <row r="43" spans="2:5" x14ac:dyDescent="0.3">
      <c r="B43" s="429" t="s">
        <v>156</v>
      </c>
      <c r="C43" s="430" t="s">
        <v>129</v>
      </c>
      <c r="D43" s="430" t="s">
        <v>537</v>
      </c>
      <c r="E43" s="430" t="s">
        <v>538</v>
      </c>
    </row>
    <row r="44" spans="2:5" x14ac:dyDescent="0.3">
      <c r="B44" s="429" t="s">
        <v>162</v>
      </c>
      <c r="C44" s="430" t="s">
        <v>539</v>
      </c>
      <c r="D44" s="430" t="s">
        <v>540</v>
      </c>
      <c r="E44" s="430" t="s">
        <v>541</v>
      </c>
    </row>
    <row r="45" spans="2:5" x14ac:dyDescent="0.3">
      <c r="B45" s="429" t="s">
        <v>542</v>
      </c>
      <c r="C45" s="430" t="s">
        <v>543</v>
      </c>
      <c r="D45" s="430" t="s">
        <v>544</v>
      </c>
      <c r="E45" s="430" t="s">
        <v>545</v>
      </c>
    </row>
    <row r="46" spans="2:5" x14ac:dyDescent="0.3">
      <c r="B46" s="429" t="s">
        <v>546</v>
      </c>
      <c r="C46" s="430" t="s">
        <v>547</v>
      </c>
      <c r="D46" s="430" t="s">
        <v>548</v>
      </c>
      <c r="E46" s="430" t="s">
        <v>549</v>
      </c>
    </row>
    <row r="47" spans="2:5" x14ac:dyDescent="0.3">
      <c r="B47" s="429" t="s">
        <v>133</v>
      </c>
      <c r="C47" s="430" t="s">
        <v>550</v>
      </c>
      <c r="D47" s="430" t="s">
        <v>551</v>
      </c>
      <c r="E47" s="430" t="s">
        <v>552</v>
      </c>
    </row>
    <row r="48" spans="2:5" x14ac:dyDescent="0.3">
      <c r="B48" s="429" t="s">
        <v>553</v>
      </c>
      <c r="C48" s="430" t="s">
        <v>137</v>
      </c>
      <c r="D48" s="430" t="s">
        <v>554</v>
      </c>
      <c r="E48" s="430" t="s">
        <v>555</v>
      </c>
    </row>
    <row r="49" spans="2:5" x14ac:dyDescent="0.3">
      <c r="B49" s="429" t="s">
        <v>556</v>
      </c>
      <c r="C49" s="430" t="s">
        <v>557</v>
      </c>
      <c r="D49" s="430" t="s">
        <v>558</v>
      </c>
      <c r="E49" s="430" t="s">
        <v>559</v>
      </c>
    </row>
    <row r="50" spans="2:5" x14ac:dyDescent="0.3">
      <c r="B50" s="429" t="s">
        <v>171</v>
      </c>
      <c r="C50" s="430" t="s">
        <v>560</v>
      </c>
      <c r="D50" s="430" t="s">
        <v>561</v>
      </c>
      <c r="E50" s="430" t="s">
        <v>562</v>
      </c>
    </row>
    <row r="51" spans="2:5" x14ac:dyDescent="0.3">
      <c r="B51" s="429" t="s">
        <v>563</v>
      </c>
      <c r="C51" s="430" t="s">
        <v>564</v>
      </c>
      <c r="D51" s="430" t="s">
        <v>565</v>
      </c>
      <c r="E51" s="430" t="s">
        <v>566</v>
      </c>
    </row>
    <row r="52" spans="2:5" ht="25.5" x14ac:dyDescent="0.3">
      <c r="B52" s="431" t="s">
        <v>567</v>
      </c>
      <c r="C52" s="432" t="s">
        <v>568</v>
      </c>
      <c r="D52" s="433" t="s">
        <v>569</v>
      </c>
      <c r="E52" s="432" t="s">
        <v>570</v>
      </c>
    </row>
    <row r="53" spans="2:5" ht="25.5" x14ac:dyDescent="0.3">
      <c r="B53" s="431" t="s">
        <v>125</v>
      </c>
      <c r="C53" s="432" t="s">
        <v>571</v>
      </c>
      <c r="D53" s="433" t="s">
        <v>572</v>
      </c>
      <c r="E53" s="432" t="s">
        <v>573</v>
      </c>
    </row>
    <row r="54" spans="2:5" x14ac:dyDescent="0.3">
      <c r="B54" s="434" t="s">
        <v>574</v>
      </c>
      <c r="C54" s="435" t="s">
        <v>575</v>
      </c>
      <c r="D54" s="436" t="s">
        <v>576</v>
      </c>
      <c r="E54" s="436" t="s">
        <v>576</v>
      </c>
    </row>
    <row r="55" spans="2:5" x14ac:dyDescent="0.3">
      <c r="B55" s="487" t="s">
        <v>577</v>
      </c>
      <c r="C55" s="487"/>
      <c r="D55" s="487"/>
      <c r="E55" s="487"/>
    </row>
    <row r="56" spans="2:5" x14ac:dyDescent="0.3">
      <c r="B56" s="437" t="s">
        <v>578</v>
      </c>
      <c r="C56" s="430"/>
      <c r="D56" s="430"/>
      <c r="E56" s="430"/>
    </row>
  </sheetData>
  <mergeCells count="1">
    <mergeCell ref="B55:E55"/>
  </mergeCells>
  <hyperlinks>
    <hyperlink ref="B56" r:id="rId1" xr:uid="{00000000-0004-0000-2500-000000000000}"/>
    <hyperlink ref="A3" location="Contents!A1" display="Return to Contents" xr:uid="{00000000-0004-0000-2500-000001000000}"/>
  </hyperlinks>
  <pageMargins left="0.7" right="0.7" top="0.75" bottom="0.75" header="0.3" footer="0.3"/>
  <pageSetup orientation="portrait" verticalDpi="599" r:id="rId2"/>
  <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2">
    <pageSetUpPr fitToPage="1"/>
  </sheetPr>
  <dimension ref="A2:R53"/>
  <sheetViews>
    <sheetView workbookViewId="0"/>
  </sheetViews>
  <sheetFormatPr defaultRowHeight="12.5" x14ac:dyDescent="0.25"/>
  <cols>
    <col min="17" max="17" width="34.81640625" customWidth="1"/>
    <col min="18" max="18" width="14.453125" customWidth="1"/>
  </cols>
  <sheetData>
    <row r="2" spans="1:18" ht="15.5" x14ac:dyDescent="0.35">
      <c r="A2" s="31" t="s">
        <v>644</v>
      </c>
    </row>
    <row r="3" spans="1:18" x14ac:dyDescent="0.25">
      <c r="A3" s="16" t="s">
        <v>16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</row>
    <row r="4" spans="1:18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</row>
    <row r="5" spans="1:18" ht="13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Q5" s="142" t="s">
        <v>343</v>
      </c>
      <c r="R5" s="143"/>
    </row>
    <row r="6" spans="1:18" x14ac:dyDescent="0.25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Q6" s="179" t="s">
        <v>374</v>
      </c>
      <c r="R6" s="180" t="s">
        <v>375</v>
      </c>
    </row>
    <row r="7" spans="1:18" x14ac:dyDescent="0.25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</row>
    <row r="8" spans="1:18" x14ac:dyDescent="0.25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</row>
    <row r="9" spans="1:18" x14ac:dyDescent="0.25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</row>
    <row r="10" spans="1:18" x14ac:dyDescent="0.25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</row>
    <row r="11" spans="1:18" x14ac:dyDescent="0.25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</row>
    <row r="12" spans="1:18" x14ac:dyDescent="0.25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</row>
    <row r="13" spans="1:18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</row>
    <row r="14" spans="1:18" x14ac:dyDescent="0.25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</row>
    <row r="15" spans="1:18" x14ac:dyDescent="0.2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</row>
    <row r="16" spans="1:18" x14ac:dyDescent="0.25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</row>
    <row r="17" spans="1:11" x14ac:dyDescent="0.25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</row>
    <row r="18" spans="1:11" x14ac:dyDescent="0.25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</row>
    <row r="19" spans="1:11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1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</row>
    <row r="21" spans="1:11" x14ac:dyDescent="0.25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1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</row>
    <row r="23" spans="1:11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</row>
    <row r="24" spans="1:11" x14ac:dyDescent="0.25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</row>
    <row r="27" spans="1:11" x14ac:dyDescent="0.25">
      <c r="A27" s="8"/>
      <c r="B27" s="60" t="s">
        <v>374</v>
      </c>
    </row>
    <row r="28" spans="1:11" x14ac:dyDescent="0.25">
      <c r="A28">
        <v>2004</v>
      </c>
      <c r="B28" s="11">
        <v>7.1311571953000003E-2</v>
      </c>
    </row>
    <row r="29" spans="1:11" x14ac:dyDescent="0.25">
      <c r="A29">
        <v>2005</v>
      </c>
      <c r="B29" s="11">
        <v>8.0211763034999994E-2</v>
      </c>
    </row>
    <row r="30" spans="1:11" x14ac:dyDescent="0.25">
      <c r="A30">
        <v>2006</v>
      </c>
      <c r="B30" s="11">
        <v>8.3870755337000003E-2</v>
      </c>
    </row>
    <row r="31" spans="1:11" x14ac:dyDescent="0.25">
      <c r="A31">
        <v>2007</v>
      </c>
      <c r="B31" s="11">
        <v>8.5235326949999995E-2</v>
      </c>
    </row>
    <row r="32" spans="1:11" x14ac:dyDescent="0.25">
      <c r="A32">
        <v>2008</v>
      </c>
      <c r="B32" s="11">
        <v>9.5402216141000001E-2</v>
      </c>
    </row>
    <row r="33" spans="1:2" x14ac:dyDescent="0.25">
      <c r="A33">
        <v>2009</v>
      </c>
      <c r="B33" s="11">
        <v>7.3652528943999998E-2</v>
      </c>
    </row>
    <row r="34" spans="1:2" x14ac:dyDescent="0.25">
      <c r="A34">
        <v>2010</v>
      </c>
      <c r="B34" s="11">
        <v>8.0673506039000004E-2</v>
      </c>
    </row>
    <row r="35" spans="1:2" x14ac:dyDescent="0.25">
      <c r="A35">
        <v>2011</v>
      </c>
      <c r="B35" s="11">
        <v>8.9218739138000006E-2</v>
      </c>
    </row>
    <row r="36" spans="1:2" x14ac:dyDescent="0.25">
      <c r="A36">
        <v>2012</v>
      </c>
      <c r="B36" s="11">
        <v>8.3365517006000006E-2</v>
      </c>
    </row>
    <row r="37" spans="1:2" x14ac:dyDescent="0.25">
      <c r="A37">
        <v>2013</v>
      </c>
      <c r="B37" s="11">
        <v>8.1688405891000002E-2</v>
      </c>
    </row>
    <row r="38" spans="1:2" x14ac:dyDescent="0.25">
      <c r="A38">
        <v>2014</v>
      </c>
      <c r="B38" s="11">
        <v>7.9472626914000005E-2</v>
      </c>
    </row>
    <row r="39" spans="1:2" x14ac:dyDescent="0.25">
      <c r="A39">
        <v>2015</v>
      </c>
      <c r="B39" s="11">
        <v>6.1978241815000001E-2</v>
      </c>
    </row>
    <row r="40" spans="1:2" x14ac:dyDescent="0.25">
      <c r="A40">
        <v>2016</v>
      </c>
      <c r="B40" s="11">
        <v>5.5548257703000002E-2</v>
      </c>
    </row>
    <row r="41" spans="1:2" x14ac:dyDescent="0.25">
      <c r="A41">
        <v>2017</v>
      </c>
      <c r="B41" s="11">
        <v>5.8352692571000002E-2</v>
      </c>
    </row>
    <row r="42" spans="1:2" x14ac:dyDescent="0.25">
      <c r="A42">
        <v>2018</v>
      </c>
      <c r="B42" s="11">
        <v>6.2492436158E-2</v>
      </c>
    </row>
    <row r="43" spans="1:2" x14ac:dyDescent="0.25">
      <c r="A43">
        <v>2019</v>
      </c>
      <c r="B43" s="11">
        <v>5.6904765041999997E-2</v>
      </c>
    </row>
    <row r="44" spans="1:2" x14ac:dyDescent="0.25">
      <c r="A44">
        <v>2020</v>
      </c>
      <c r="B44" s="11">
        <v>4.6722121491000003E-2</v>
      </c>
    </row>
    <row r="45" spans="1:2" x14ac:dyDescent="0.25">
      <c r="A45">
        <v>2021</v>
      </c>
      <c r="B45" s="11">
        <v>5.6935259512999999E-2</v>
      </c>
    </row>
    <row r="46" spans="1:2" x14ac:dyDescent="0.25">
      <c r="A46">
        <v>2022</v>
      </c>
      <c r="B46" s="11">
        <v>6.859056912E-2</v>
      </c>
    </row>
    <row r="47" spans="1:2" x14ac:dyDescent="0.25">
      <c r="A47">
        <v>2023</v>
      </c>
      <c r="B47" s="11">
        <v>5.8225281163999998E-2</v>
      </c>
    </row>
    <row r="48" spans="1:2" x14ac:dyDescent="0.25">
      <c r="A48" s="8">
        <v>2024</v>
      </c>
      <c r="B48" s="11">
        <v>5.5364371981999998E-2</v>
      </c>
    </row>
    <row r="49" spans="1:2" x14ac:dyDescent="0.25">
      <c r="A49" s="278" t="s">
        <v>674</v>
      </c>
    </row>
    <row r="51" spans="1:2" x14ac:dyDescent="0.25">
      <c r="A51" s="4"/>
      <c r="B51" s="189" t="s">
        <v>342</v>
      </c>
    </row>
    <row r="52" spans="1:2" x14ac:dyDescent="0.25">
      <c r="A52">
        <v>19.5</v>
      </c>
      <c r="B52">
        <v>0</v>
      </c>
    </row>
    <row r="53" spans="1:2" x14ac:dyDescent="0.25">
      <c r="A53">
        <v>19.5</v>
      </c>
      <c r="B53">
        <v>1</v>
      </c>
    </row>
  </sheetData>
  <phoneticPr fontId="0" type="noConversion"/>
  <hyperlinks>
    <hyperlink ref="A3" location="Contents!A1" display="Return to Contents" xr:uid="{00000000-0004-0000-2600-000000000000}"/>
  </hyperlinks>
  <pageMargins left="0.75" right="0.75" top="1" bottom="1" header="0.5" footer="0.5"/>
  <pageSetup scale="90" fitToHeight="2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2"/>
  <dimension ref="A2:X167"/>
  <sheetViews>
    <sheetView workbookViewId="0"/>
  </sheetViews>
  <sheetFormatPr defaultColWidth="9.1796875" defaultRowHeight="12.5" x14ac:dyDescent="0.25"/>
  <cols>
    <col min="1" max="1" width="13.81640625" style="76" customWidth="1"/>
    <col min="2" max="2" width="10.1796875" style="76" customWidth="1"/>
    <col min="3" max="3" width="10.81640625" style="76" customWidth="1"/>
    <col min="4" max="6" width="9.1796875" style="76"/>
    <col min="7" max="7" width="13.81640625" style="76" customWidth="1"/>
    <col min="8" max="16" width="9.1796875" style="76"/>
    <col min="17" max="17" width="18.453125" style="76" customWidth="1"/>
    <col min="18" max="18" width="14.54296875" style="76" customWidth="1"/>
    <col min="19" max="16384" width="9.1796875" style="76"/>
  </cols>
  <sheetData>
    <row r="2" spans="1:18" ht="15.5" x14ac:dyDescent="0.35">
      <c r="A2" s="31" t="s">
        <v>644</v>
      </c>
      <c r="L2" s="97"/>
      <c r="M2" s="99"/>
    </row>
    <row r="3" spans="1:18" x14ac:dyDescent="0.25">
      <c r="A3" s="16" t="s">
        <v>16</v>
      </c>
      <c r="L3" s="99"/>
    </row>
    <row r="4" spans="1:18" ht="15.5" x14ac:dyDescent="0.35">
      <c r="A4" s="304"/>
      <c r="B4" s="146"/>
      <c r="C4" s="146"/>
      <c r="D4" s="146"/>
      <c r="E4" s="146"/>
      <c r="F4" s="146"/>
      <c r="G4" s="146"/>
      <c r="H4" s="146"/>
      <c r="I4" s="146"/>
      <c r="J4" s="146"/>
      <c r="L4" s="99"/>
    </row>
    <row r="5" spans="1:18" ht="15.5" x14ac:dyDescent="0.35">
      <c r="A5" s="304"/>
      <c r="B5" s="146"/>
      <c r="C5" s="146"/>
      <c r="D5" s="146"/>
      <c r="E5" s="146"/>
      <c r="F5" s="146"/>
      <c r="G5" s="146"/>
      <c r="H5" s="146"/>
      <c r="I5" s="146"/>
      <c r="J5" s="146"/>
      <c r="Q5" s="142" t="s">
        <v>343</v>
      </c>
      <c r="R5" s="143"/>
    </row>
    <row r="6" spans="1:18" ht="15.5" x14ac:dyDescent="0.35">
      <c r="A6" s="304"/>
      <c r="B6" s="146"/>
      <c r="C6" s="146"/>
      <c r="D6" s="146"/>
      <c r="E6" s="146"/>
      <c r="F6" s="146"/>
      <c r="G6" s="146"/>
      <c r="H6" s="146"/>
      <c r="I6" s="146"/>
      <c r="J6" s="146"/>
      <c r="Q6" s="401" t="s">
        <v>377</v>
      </c>
      <c r="R6" s="206" t="s">
        <v>379</v>
      </c>
    </row>
    <row r="7" spans="1:18" ht="15.5" x14ac:dyDescent="0.35">
      <c r="A7" s="304"/>
      <c r="B7" s="146"/>
      <c r="C7" s="146"/>
      <c r="D7" s="146"/>
      <c r="E7" s="146"/>
      <c r="F7" s="146"/>
      <c r="G7" s="146"/>
      <c r="H7" s="146"/>
      <c r="I7" s="146"/>
      <c r="J7" s="146"/>
      <c r="Q7" s="208" t="s">
        <v>378</v>
      </c>
      <c r="R7" s="207" t="s">
        <v>380</v>
      </c>
    </row>
    <row r="8" spans="1:18" ht="15.5" x14ac:dyDescent="0.35">
      <c r="A8" s="304"/>
      <c r="B8" s="146"/>
      <c r="C8" s="146"/>
      <c r="D8" s="146"/>
      <c r="E8" s="146"/>
      <c r="F8" s="146"/>
      <c r="G8" s="146"/>
      <c r="H8" s="146"/>
      <c r="I8" s="146"/>
      <c r="J8" s="146"/>
    </row>
    <row r="9" spans="1:18" ht="15.5" x14ac:dyDescent="0.35">
      <c r="A9" s="304"/>
      <c r="B9" s="146"/>
      <c r="C9" s="146"/>
      <c r="D9" s="146"/>
      <c r="E9" s="146"/>
      <c r="F9" s="146"/>
      <c r="G9" s="146"/>
      <c r="H9" s="146"/>
      <c r="I9" s="146"/>
      <c r="J9" s="146"/>
    </row>
    <row r="10" spans="1:18" ht="15.5" x14ac:dyDescent="0.35">
      <c r="A10" s="304"/>
      <c r="B10" s="146"/>
      <c r="C10" s="146"/>
      <c r="D10" s="146"/>
      <c r="E10" s="146"/>
      <c r="F10" s="146"/>
      <c r="G10" s="146"/>
      <c r="H10" s="146"/>
      <c r="I10" s="146"/>
      <c r="J10" s="146"/>
    </row>
    <row r="11" spans="1:18" ht="15.5" x14ac:dyDescent="0.35">
      <c r="A11" s="304"/>
      <c r="B11" s="146"/>
      <c r="C11" s="146"/>
      <c r="D11" s="146"/>
      <c r="E11" s="146"/>
      <c r="F11" s="146"/>
      <c r="G11" s="146"/>
      <c r="H11" s="146"/>
      <c r="I11" s="146"/>
      <c r="J11" s="146"/>
    </row>
    <row r="12" spans="1:18" ht="15.5" x14ac:dyDescent="0.35">
      <c r="A12" s="304"/>
      <c r="B12" s="146"/>
      <c r="C12" s="146"/>
      <c r="D12" s="146"/>
      <c r="E12" s="146"/>
      <c r="F12" s="146"/>
      <c r="G12" s="146"/>
      <c r="H12" s="146"/>
      <c r="I12" s="146"/>
      <c r="J12" s="146"/>
    </row>
    <row r="13" spans="1:18" ht="15.5" x14ac:dyDescent="0.35">
      <c r="A13" s="304"/>
      <c r="B13" s="146"/>
      <c r="C13" s="146"/>
      <c r="D13" s="146"/>
      <c r="E13" s="146"/>
      <c r="F13" s="146"/>
      <c r="G13" s="146"/>
      <c r="H13" s="146"/>
      <c r="I13" s="146"/>
      <c r="J13" s="146"/>
    </row>
    <row r="14" spans="1:18" ht="15.5" x14ac:dyDescent="0.35">
      <c r="A14" s="304"/>
      <c r="B14" s="146"/>
      <c r="C14" s="146"/>
      <c r="D14" s="146"/>
      <c r="E14" s="146"/>
      <c r="F14" s="146"/>
      <c r="G14" s="146"/>
      <c r="H14" s="146"/>
      <c r="I14" s="146"/>
      <c r="J14" s="146"/>
    </row>
    <row r="15" spans="1:18" ht="15.5" x14ac:dyDescent="0.35">
      <c r="A15" s="304"/>
      <c r="B15" s="146"/>
      <c r="C15" s="146"/>
      <c r="D15" s="146"/>
      <c r="E15" s="146"/>
      <c r="F15" s="146"/>
      <c r="G15" s="146"/>
      <c r="H15" s="146"/>
      <c r="I15" s="146"/>
      <c r="J15" s="146"/>
    </row>
    <row r="16" spans="1:18" ht="15.5" x14ac:dyDescent="0.35">
      <c r="A16" s="304"/>
      <c r="B16" s="146"/>
      <c r="C16" s="146"/>
      <c r="D16" s="146"/>
      <c r="E16" s="146"/>
      <c r="F16" s="146"/>
      <c r="G16" s="146"/>
      <c r="H16" s="146"/>
      <c r="I16" s="146"/>
      <c r="J16" s="146"/>
    </row>
    <row r="17" spans="1:10" ht="15.5" x14ac:dyDescent="0.35">
      <c r="A17" s="304"/>
      <c r="B17" s="146"/>
      <c r="C17" s="146"/>
      <c r="D17" s="146"/>
      <c r="E17" s="146"/>
      <c r="F17" s="146"/>
      <c r="G17" s="146"/>
      <c r="H17" s="146"/>
      <c r="I17" s="146"/>
      <c r="J17" s="146"/>
    </row>
    <row r="18" spans="1:10" ht="15.5" x14ac:dyDescent="0.35">
      <c r="A18" s="304"/>
      <c r="B18" s="146"/>
      <c r="C18" s="146"/>
      <c r="D18" s="146"/>
      <c r="E18" s="146"/>
      <c r="F18" s="146"/>
      <c r="G18" s="146"/>
      <c r="H18" s="146"/>
      <c r="I18" s="146"/>
      <c r="J18" s="146"/>
    </row>
    <row r="19" spans="1:10" ht="15.5" x14ac:dyDescent="0.35">
      <c r="A19" s="304"/>
      <c r="B19" s="146"/>
      <c r="C19" s="146"/>
      <c r="D19" s="146"/>
      <c r="E19" s="146"/>
      <c r="F19" s="146"/>
      <c r="G19" s="146"/>
      <c r="H19" s="146"/>
      <c r="I19" s="146"/>
      <c r="J19" s="146"/>
    </row>
    <row r="20" spans="1:10" ht="15.5" x14ac:dyDescent="0.35">
      <c r="A20" s="304"/>
      <c r="B20" s="146"/>
      <c r="C20" s="146"/>
      <c r="D20" s="146"/>
      <c r="E20" s="146"/>
      <c r="F20" s="146"/>
      <c r="G20" s="146"/>
      <c r="H20" s="146"/>
      <c r="I20" s="146"/>
      <c r="J20" s="146"/>
    </row>
    <row r="21" spans="1:10" ht="15.5" x14ac:dyDescent="0.35">
      <c r="A21" s="304"/>
      <c r="B21" s="146"/>
      <c r="C21" s="146"/>
      <c r="D21" s="146"/>
      <c r="E21" s="146"/>
      <c r="F21" s="146"/>
      <c r="G21" s="146"/>
      <c r="H21" s="146"/>
      <c r="I21" s="146"/>
      <c r="J21" s="146"/>
    </row>
    <row r="22" spans="1:10" ht="15.5" x14ac:dyDescent="0.35">
      <c r="A22" s="31"/>
    </row>
    <row r="23" spans="1:10" ht="15.5" x14ac:dyDescent="0.35">
      <c r="B23" s="490" t="s">
        <v>485</v>
      </c>
      <c r="C23" s="491"/>
      <c r="D23" s="491"/>
      <c r="E23" s="491"/>
      <c r="F23" s="78"/>
    </row>
    <row r="24" spans="1:10" ht="13" x14ac:dyDescent="0.3">
      <c r="A24" s="195"/>
      <c r="B24" s="222" t="s">
        <v>689</v>
      </c>
      <c r="C24" s="222" t="s">
        <v>690</v>
      </c>
      <c r="D24" s="222" t="s">
        <v>691</v>
      </c>
      <c r="E24" s="222" t="s">
        <v>692</v>
      </c>
      <c r="F24" s="223" t="s">
        <v>532</v>
      </c>
    </row>
    <row r="25" spans="1:10" ht="13" x14ac:dyDescent="0.3">
      <c r="A25" s="76" t="s">
        <v>103</v>
      </c>
      <c r="B25" s="209">
        <v>248.19635668999999</v>
      </c>
      <c r="C25" s="209">
        <v>179.99586002999999</v>
      </c>
      <c r="D25" s="209">
        <v>256.15240375000002</v>
      </c>
      <c r="E25" s="209">
        <v>241.86267814000001</v>
      </c>
      <c r="F25" s="405">
        <v>229.05260000000001</v>
      </c>
      <c r="G25" s="103"/>
    </row>
    <row r="26" spans="1:10" x14ac:dyDescent="0.25">
      <c r="A26" s="76" t="s">
        <v>104</v>
      </c>
      <c r="B26" s="13">
        <v>422.77985837</v>
      </c>
      <c r="C26" s="13">
        <v>509.44473485999998</v>
      </c>
      <c r="D26" s="13">
        <v>512.48126904000003</v>
      </c>
      <c r="E26" s="13">
        <v>489.37545770999998</v>
      </c>
      <c r="F26" s="406">
        <v>517.53110000000004</v>
      </c>
      <c r="G26" s="103"/>
    </row>
    <row r="27" spans="1:10" x14ac:dyDescent="0.25">
      <c r="A27" s="76" t="s">
        <v>105</v>
      </c>
      <c r="B27" s="13">
        <v>751.45854978</v>
      </c>
      <c r="C27" s="13">
        <v>615.73422620999997</v>
      </c>
      <c r="D27" s="13">
        <v>782.26502434999998</v>
      </c>
      <c r="E27" s="13">
        <v>729.48757310999997</v>
      </c>
      <c r="F27" s="406">
        <v>730.30380000000002</v>
      </c>
      <c r="G27" s="103"/>
    </row>
    <row r="28" spans="1:10" x14ac:dyDescent="0.25">
      <c r="A28" s="76" t="s">
        <v>106</v>
      </c>
      <c r="B28" s="13">
        <v>804.65600477999999</v>
      </c>
      <c r="C28" s="13">
        <v>912.37874468999996</v>
      </c>
      <c r="D28" s="13">
        <v>714.43787448</v>
      </c>
      <c r="E28" s="13">
        <v>808.96356327000001</v>
      </c>
      <c r="F28" s="406">
        <v>843.58920000000001</v>
      </c>
      <c r="G28" s="103"/>
    </row>
    <row r="29" spans="1:10" x14ac:dyDescent="0.25">
      <c r="A29" s="76" t="s">
        <v>107</v>
      </c>
      <c r="B29" s="13">
        <v>793.98062093999999</v>
      </c>
      <c r="C29" s="13">
        <v>709.19424124</v>
      </c>
      <c r="D29" s="13">
        <v>620.45017842000004</v>
      </c>
      <c r="E29" s="13">
        <v>658.46692368000004</v>
      </c>
      <c r="F29" s="406">
        <v>697.22439999999995</v>
      </c>
      <c r="G29" s="103"/>
    </row>
    <row r="30" spans="1:10" x14ac:dyDescent="0.25">
      <c r="A30" s="76" t="s">
        <v>108</v>
      </c>
      <c r="B30" s="13">
        <v>508.33226384</v>
      </c>
      <c r="C30" s="13">
        <v>523.71795994000001</v>
      </c>
      <c r="D30" s="13">
        <v>585.56629110999995</v>
      </c>
      <c r="E30" s="13">
        <v>536.82867992000001</v>
      </c>
      <c r="F30" s="406">
        <v>561.22910000000002</v>
      </c>
      <c r="G30" s="103"/>
    </row>
    <row r="31" spans="1:10" x14ac:dyDescent="0.25">
      <c r="A31" s="195" t="s">
        <v>376</v>
      </c>
      <c r="B31" s="220">
        <f>+SUM(B25:B30)</f>
        <v>3529.4036543999996</v>
      </c>
      <c r="C31" s="220">
        <f>+SUM(C25:C30)</f>
        <v>3450.46576697</v>
      </c>
      <c r="D31" s="220">
        <f>+SUM(D25:D30)</f>
        <v>3471.3530411500001</v>
      </c>
      <c r="E31" s="220">
        <f>+SUM(E25:E30)</f>
        <v>3464.98487583</v>
      </c>
      <c r="F31" s="221">
        <f>+SUM(F25:F30)</f>
        <v>3578.9302000000002</v>
      </c>
      <c r="G31" s="103"/>
    </row>
    <row r="32" spans="1:10" x14ac:dyDescent="0.25">
      <c r="A32" s="278" t="s">
        <v>674</v>
      </c>
    </row>
    <row r="33" spans="1:24" ht="23.25" customHeight="1" x14ac:dyDescent="0.25">
      <c r="A33" s="488" t="str">
        <f>"Note: EIA calculations based on National Oceanic and Atmospheric Administration (NOAA) data. Projections reflect NOAA's 14-16 month outlook."</f>
        <v>Note: EIA calculations based on National Oceanic and Atmospheric Administration (NOAA) data. Projections reflect NOAA's 14-16 month outlook.</v>
      </c>
      <c r="B33" s="488"/>
      <c r="C33" s="488"/>
      <c r="D33" s="488"/>
      <c r="E33" s="488"/>
      <c r="F33" s="488"/>
      <c r="G33" s="488"/>
      <c r="H33" s="488"/>
      <c r="I33" s="488"/>
      <c r="J33" s="488"/>
      <c r="K33" s="488"/>
      <c r="X33" s="196"/>
    </row>
    <row r="34" spans="1:24" x14ac:dyDescent="0.25">
      <c r="A34" s="488"/>
      <c r="B34" s="488"/>
      <c r="C34" s="488"/>
      <c r="D34" s="488"/>
      <c r="E34" s="488"/>
      <c r="F34" s="488"/>
      <c r="G34" s="488"/>
      <c r="H34" s="488"/>
      <c r="I34" s="488"/>
      <c r="J34" s="488"/>
      <c r="K34" s="488"/>
    </row>
    <row r="35" spans="1:24" x14ac:dyDescent="0.25">
      <c r="A35" s="21"/>
    </row>
    <row r="36" spans="1:24" x14ac:dyDescent="0.25">
      <c r="A36" s="77" t="s">
        <v>183</v>
      </c>
      <c r="B36" s="489" t="s">
        <v>184</v>
      </c>
      <c r="C36" s="489"/>
      <c r="D36" s="489"/>
      <c r="E36" s="489"/>
      <c r="F36" s="489"/>
      <c r="G36" s="76" t="s">
        <v>185</v>
      </c>
      <c r="H36"/>
    </row>
    <row r="37" spans="1:24" x14ac:dyDescent="0.25">
      <c r="C37" s="79"/>
      <c r="K37" s="79"/>
    </row>
    <row r="38" spans="1:24" x14ac:dyDescent="0.25">
      <c r="A38" s="159"/>
      <c r="B38" s="159"/>
      <c r="C38" s="159"/>
      <c r="D38" s="159"/>
      <c r="I38" s="159"/>
      <c r="J38" s="159"/>
      <c r="K38" s="159"/>
      <c r="L38" s="159"/>
    </row>
    <row r="39" spans="1:24" ht="14.5" x14ac:dyDescent="0.35">
      <c r="I39" s="199"/>
      <c r="J39" s="200"/>
      <c r="K39" s="201"/>
      <c r="L39" s="201"/>
    </row>
    <row r="40" spans="1:24" ht="14.5" x14ac:dyDescent="0.35">
      <c r="I40" s="199"/>
      <c r="K40" s="201"/>
      <c r="L40" s="201"/>
    </row>
    <row r="41" spans="1:24" ht="14.5" x14ac:dyDescent="0.35">
      <c r="A41" s="202"/>
      <c r="I41" s="199"/>
      <c r="K41" s="201"/>
      <c r="L41" s="201"/>
    </row>
    <row r="42" spans="1:24" ht="14.5" x14ac:dyDescent="0.35">
      <c r="A42" s="211"/>
      <c r="B42" s="211"/>
      <c r="C42" s="211"/>
      <c r="D42" s="211"/>
      <c r="E42" s="211"/>
      <c r="I42" s="199"/>
      <c r="K42" s="201"/>
      <c r="L42" s="201"/>
    </row>
    <row r="43" spans="1:24" ht="14.5" x14ac:dyDescent="0.35">
      <c r="A43" s="202"/>
      <c r="B43" s="211"/>
      <c r="C43" s="211"/>
      <c r="D43" s="211"/>
      <c r="E43" s="211"/>
      <c r="F43" s="211"/>
      <c r="I43" s="199"/>
      <c r="K43" s="201"/>
      <c r="L43" s="201"/>
    </row>
    <row r="44" spans="1:24" ht="14.5" x14ac:dyDescent="0.35">
      <c r="A44" s="212"/>
      <c r="I44" s="199"/>
      <c r="K44" s="201"/>
      <c r="L44" s="201"/>
    </row>
    <row r="45" spans="1:24" ht="14.5" x14ac:dyDescent="0.35">
      <c r="A45" s="213"/>
      <c r="I45" s="199"/>
      <c r="K45" s="201"/>
      <c r="L45" s="201"/>
    </row>
    <row r="46" spans="1:24" ht="14.5" x14ac:dyDescent="0.35">
      <c r="B46" s="200"/>
      <c r="I46" s="199"/>
      <c r="K46" s="201"/>
      <c r="L46" s="201"/>
    </row>
    <row r="47" spans="1:24" ht="14.5" x14ac:dyDescent="0.35">
      <c r="A47" s="197"/>
      <c r="B47" s="198"/>
      <c r="C47" s="198"/>
      <c r="D47" s="198"/>
      <c r="G47" s="159"/>
      <c r="H47" s="199"/>
      <c r="J47" s="201"/>
      <c r="K47" s="201"/>
    </row>
    <row r="48" spans="1:24" ht="14.5" x14ac:dyDescent="0.35">
      <c r="G48" s="203"/>
      <c r="H48" s="199"/>
      <c r="J48" s="201"/>
      <c r="K48" s="201"/>
    </row>
    <row r="49" spans="1:11" ht="14.5" x14ac:dyDescent="0.35">
      <c r="G49" s="216"/>
      <c r="H49" s="199"/>
      <c r="J49" s="201"/>
      <c r="K49" s="201"/>
    </row>
    <row r="50" spans="1:11" ht="14.5" x14ac:dyDescent="0.35">
      <c r="C50" s="79"/>
      <c r="G50" s="216"/>
      <c r="H50" s="199"/>
      <c r="J50" s="201"/>
      <c r="K50" s="201"/>
    </row>
    <row r="51" spans="1:11" ht="14.5" x14ac:dyDescent="0.35">
      <c r="A51" s="159"/>
      <c r="B51" s="159"/>
      <c r="C51" s="159"/>
      <c r="D51" s="159"/>
      <c r="G51" s="216"/>
      <c r="H51" s="199"/>
      <c r="J51" s="201"/>
      <c r="K51" s="201"/>
    </row>
    <row r="52" spans="1:11" ht="14.5" x14ac:dyDescent="0.35">
      <c r="G52" s="216"/>
      <c r="H52" s="199"/>
      <c r="J52" s="201"/>
      <c r="K52" s="201"/>
    </row>
    <row r="53" spans="1:11" ht="14.5" x14ac:dyDescent="0.35">
      <c r="G53" s="216"/>
      <c r="H53" s="199"/>
      <c r="J53" s="201"/>
      <c r="K53" s="201"/>
    </row>
    <row r="54" spans="1:11" ht="14.5" x14ac:dyDescent="0.35">
      <c r="A54" s="202"/>
      <c r="G54" s="216"/>
      <c r="H54" s="199"/>
      <c r="J54" s="201"/>
      <c r="K54" s="201"/>
    </row>
    <row r="55" spans="1:11" ht="14.5" x14ac:dyDescent="0.35">
      <c r="A55" s="211"/>
      <c r="B55" s="211"/>
      <c r="C55" s="211"/>
      <c r="D55" s="211"/>
      <c r="E55" s="211"/>
      <c r="G55" s="216"/>
      <c r="H55" s="199"/>
      <c r="J55" s="201"/>
      <c r="K55" s="201"/>
    </row>
    <row r="56" spans="1:11" ht="13" x14ac:dyDescent="0.3">
      <c r="A56" s="202"/>
      <c r="B56" s="211"/>
      <c r="C56" s="211"/>
      <c r="D56" s="211"/>
      <c r="E56" s="211"/>
      <c r="F56" s="211"/>
      <c r="G56" s="216"/>
    </row>
    <row r="57" spans="1:11" x14ac:dyDescent="0.25">
      <c r="A57" s="212"/>
      <c r="G57" s="216"/>
    </row>
    <row r="58" spans="1:11" ht="13" x14ac:dyDescent="0.3">
      <c r="A58" s="204"/>
      <c r="B58" s="214"/>
      <c r="C58" s="217"/>
      <c r="D58" s="214"/>
      <c r="E58" s="215"/>
      <c r="F58" s="215"/>
      <c r="G58" s="216"/>
    </row>
    <row r="59" spans="1:11" ht="13" x14ac:dyDescent="0.3">
      <c r="A59" s="204"/>
      <c r="B59" s="214"/>
      <c r="C59" s="217"/>
      <c r="D59" s="214"/>
      <c r="E59" s="215"/>
      <c r="F59" s="215"/>
      <c r="G59" s="216"/>
    </row>
    <row r="60" spans="1:11" ht="13" x14ac:dyDescent="0.3">
      <c r="A60" s="204"/>
      <c r="B60" s="214"/>
      <c r="C60" s="217"/>
      <c r="D60" s="214"/>
      <c r="E60" s="215"/>
      <c r="F60" s="215"/>
      <c r="G60" s="216"/>
    </row>
    <row r="61" spans="1:11" ht="13" x14ac:dyDescent="0.3">
      <c r="A61" s="204"/>
      <c r="B61" s="214"/>
      <c r="C61" s="217"/>
      <c r="D61" s="214"/>
      <c r="E61" s="215"/>
      <c r="F61" s="215"/>
      <c r="G61" s="216"/>
    </row>
    <row r="62" spans="1:11" ht="13" x14ac:dyDescent="0.3">
      <c r="A62" s="204"/>
      <c r="B62" s="214"/>
      <c r="C62" s="217"/>
      <c r="D62" s="214"/>
      <c r="E62" s="215"/>
      <c r="F62" s="215"/>
      <c r="G62" s="216"/>
    </row>
    <row r="63" spans="1:11" ht="13" x14ac:dyDescent="0.3">
      <c r="A63" s="204"/>
      <c r="B63" s="214"/>
      <c r="C63" s="217"/>
      <c r="D63" s="214"/>
      <c r="E63" s="215"/>
      <c r="F63" s="215"/>
      <c r="G63" s="216"/>
    </row>
    <row r="64" spans="1:11" ht="13" x14ac:dyDescent="0.3">
      <c r="A64" s="204"/>
      <c r="B64" s="214"/>
      <c r="C64" s="218"/>
      <c r="D64" s="214"/>
    </row>
    <row r="65" spans="1:4" ht="13" x14ac:dyDescent="0.3">
      <c r="A65" s="204"/>
      <c r="B65" s="214"/>
      <c r="C65" s="218"/>
      <c r="D65" s="214"/>
    </row>
    <row r="66" spans="1:4" ht="13" x14ac:dyDescent="0.3">
      <c r="A66" s="204"/>
      <c r="B66" s="214"/>
      <c r="C66" s="218"/>
      <c r="D66" s="214"/>
    </row>
    <row r="67" spans="1:4" ht="13" x14ac:dyDescent="0.3">
      <c r="A67" s="204"/>
      <c r="B67" s="214"/>
      <c r="C67" s="218"/>
      <c r="D67" s="214"/>
    </row>
    <row r="68" spans="1:4" ht="13" x14ac:dyDescent="0.3">
      <c r="A68" s="204"/>
      <c r="B68" s="214"/>
      <c r="C68" s="218"/>
      <c r="D68" s="214"/>
    </row>
    <row r="69" spans="1:4" ht="13" x14ac:dyDescent="0.3">
      <c r="A69" s="204"/>
      <c r="B69" s="214"/>
      <c r="C69" s="218"/>
      <c r="D69" s="214"/>
    </row>
    <row r="70" spans="1:4" ht="13" x14ac:dyDescent="0.3">
      <c r="A70" s="204"/>
      <c r="B70" s="214"/>
      <c r="C70" s="218"/>
      <c r="D70" s="214"/>
    </row>
    <row r="71" spans="1:4" ht="13" x14ac:dyDescent="0.3">
      <c r="A71" s="204"/>
      <c r="B71" s="214"/>
      <c r="C71" s="218"/>
      <c r="D71" s="214"/>
    </row>
    <row r="72" spans="1:4" ht="13" x14ac:dyDescent="0.3">
      <c r="A72" s="204"/>
      <c r="B72" s="214"/>
      <c r="C72" s="218"/>
      <c r="D72" s="214"/>
    </row>
    <row r="73" spans="1:4" ht="13" x14ac:dyDescent="0.3">
      <c r="A73" s="204"/>
      <c r="B73" s="214"/>
      <c r="C73" s="218"/>
      <c r="D73" s="214"/>
    </row>
    <row r="74" spans="1:4" ht="13" x14ac:dyDescent="0.3">
      <c r="A74" s="204"/>
      <c r="B74" s="214"/>
      <c r="C74" s="218"/>
      <c r="D74" s="214"/>
    </row>
    <row r="75" spans="1:4" ht="13" x14ac:dyDescent="0.3">
      <c r="A75" s="204"/>
      <c r="B75" s="214"/>
      <c r="C75" s="218"/>
      <c r="D75" s="214"/>
    </row>
    <row r="76" spans="1:4" ht="13" x14ac:dyDescent="0.3">
      <c r="A76" s="204"/>
      <c r="B76" s="214"/>
      <c r="C76" s="218"/>
      <c r="D76" s="214"/>
    </row>
    <row r="77" spans="1:4" ht="13" x14ac:dyDescent="0.3">
      <c r="A77" s="204"/>
      <c r="B77" s="214"/>
      <c r="C77" s="218"/>
      <c r="D77" s="214"/>
    </row>
    <row r="78" spans="1:4" ht="13" x14ac:dyDescent="0.3">
      <c r="A78" s="204"/>
      <c r="B78" s="214"/>
      <c r="C78" s="218"/>
      <c r="D78" s="214"/>
    </row>
    <row r="79" spans="1:4" ht="13" x14ac:dyDescent="0.3">
      <c r="A79" s="204"/>
      <c r="B79" s="214"/>
      <c r="C79" s="218"/>
      <c r="D79" s="214"/>
    </row>
    <row r="80" spans="1:4" ht="13" x14ac:dyDescent="0.3">
      <c r="A80" s="204"/>
      <c r="B80" s="214"/>
      <c r="C80" s="218"/>
      <c r="D80" s="214"/>
    </row>
    <row r="81" spans="1:4" ht="13" x14ac:dyDescent="0.3">
      <c r="A81" s="204"/>
      <c r="B81" s="214"/>
      <c r="C81" s="218"/>
      <c r="D81" s="214"/>
    </row>
    <row r="82" spans="1:4" ht="13" x14ac:dyDescent="0.3">
      <c r="A82" s="204"/>
      <c r="B82" s="214"/>
      <c r="C82" s="218"/>
      <c r="D82" s="214"/>
    </row>
    <row r="83" spans="1:4" ht="13" x14ac:dyDescent="0.3">
      <c r="A83" s="204"/>
      <c r="B83" s="214"/>
      <c r="C83" s="218"/>
      <c r="D83" s="214"/>
    </row>
    <row r="84" spans="1:4" ht="13" x14ac:dyDescent="0.3">
      <c r="A84" s="204"/>
      <c r="B84" s="214"/>
      <c r="C84" s="218"/>
      <c r="D84" s="214"/>
    </row>
    <row r="85" spans="1:4" ht="13" x14ac:dyDescent="0.3">
      <c r="A85" s="204"/>
      <c r="B85" s="214"/>
      <c r="C85" s="218"/>
      <c r="D85" s="214"/>
    </row>
    <row r="86" spans="1:4" ht="13" x14ac:dyDescent="0.3">
      <c r="A86" s="204"/>
      <c r="B86" s="214"/>
      <c r="C86" s="218"/>
      <c r="D86" s="214"/>
    </row>
    <row r="87" spans="1:4" ht="13" x14ac:dyDescent="0.3">
      <c r="A87" s="204"/>
      <c r="B87" s="214"/>
      <c r="C87" s="218"/>
      <c r="D87" s="214"/>
    </row>
    <row r="88" spans="1:4" ht="13" x14ac:dyDescent="0.3">
      <c r="A88" s="204"/>
      <c r="B88" s="214"/>
      <c r="C88" s="218"/>
      <c r="D88" s="214"/>
    </row>
    <row r="89" spans="1:4" ht="13" x14ac:dyDescent="0.3">
      <c r="A89" s="204"/>
      <c r="B89" s="214"/>
      <c r="C89" s="219"/>
      <c r="D89" s="214"/>
    </row>
    <row r="90" spans="1:4" ht="13" x14ac:dyDescent="0.3">
      <c r="A90" s="204"/>
      <c r="B90" s="214"/>
      <c r="C90" s="218"/>
      <c r="D90" s="214"/>
    </row>
    <row r="91" spans="1:4" ht="13" x14ac:dyDescent="0.3">
      <c r="A91" s="204"/>
      <c r="B91" s="214"/>
      <c r="C91" s="218"/>
      <c r="D91" s="214"/>
    </row>
    <row r="92" spans="1:4" ht="13" x14ac:dyDescent="0.3">
      <c r="A92" s="204"/>
      <c r="B92" s="214"/>
      <c r="C92" s="218"/>
      <c r="D92" s="214"/>
    </row>
    <row r="93" spans="1:4" ht="13" x14ac:dyDescent="0.3">
      <c r="A93" s="204"/>
      <c r="B93" s="214"/>
      <c r="C93" s="218"/>
      <c r="D93" s="214"/>
    </row>
    <row r="94" spans="1:4" ht="13" x14ac:dyDescent="0.3">
      <c r="A94" s="204"/>
      <c r="B94" s="214"/>
      <c r="C94" s="218"/>
      <c r="D94" s="214"/>
    </row>
    <row r="95" spans="1:4" ht="13" x14ac:dyDescent="0.3">
      <c r="A95" s="204"/>
      <c r="B95" s="214"/>
      <c r="C95" s="218"/>
      <c r="D95" s="214"/>
    </row>
    <row r="96" spans="1:4" ht="13" x14ac:dyDescent="0.3">
      <c r="A96" s="204"/>
      <c r="B96" s="214"/>
      <c r="C96" s="218"/>
      <c r="D96" s="214"/>
    </row>
    <row r="97" spans="1:4" ht="13" x14ac:dyDescent="0.3">
      <c r="A97" s="204"/>
      <c r="B97" s="214"/>
      <c r="C97" s="218"/>
      <c r="D97" s="214"/>
    </row>
    <row r="98" spans="1:4" ht="13" x14ac:dyDescent="0.3">
      <c r="A98" s="204"/>
      <c r="B98" s="214"/>
      <c r="C98" s="218"/>
      <c r="D98" s="214"/>
    </row>
    <row r="99" spans="1:4" ht="13" x14ac:dyDescent="0.3">
      <c r="A99" s="204"/>
      <c r="B99" s="214"/>
      <c r="C99" s="218"/>
      <c r="D99" s="214"/>
    </row>
    <row r="100" spans="1:4" ht="13" x14ac:dyDescent="0.3">
      <c r="A100" s="204"/>
      <c r="B100" s="214"/>
      <c r="D100" s="214"/>
    </row>
    <row r="101" spans="1:4" ht="13" x14ac:dyDescent="0.3">
      <c r="A101" s="204"/>
      <c r="B101" s="214"/>
      <c r="D101" s="214"/>
    </row>
    <row r="102" spans="1:4" ht="13" x14ac:dyDescent="0.3">
      <c r="A102" s="204"/>
      <c r="B102" s="214"/>
      <c r="D102" s="214"/>
    </row>
    <row r="103" spans="1:4" ht="13" x14ac:dyDescent="0.3">
      <c r="A103" s="204"/>
      <c r="B103" s="214"/>
      <c r="D103" s="214"/>
    </row>
    <row r="104" spans="1:4" ht="13" x14ac:dyDescent="0.3">
      <c r="A104" s="204"/>
      <c r="B104" s="214"/>
      <c r="D104" s="214"/>
    </row>
    <row r="105" spans="1:4" ht="13" x14ac:dyDescent="0.3">
      <c r="A105" s="204"/>
      <c r="B105" s="214"/>
      <c r="D105" s="214"/>
    </row>
    <row r="106" spans="1:4" ht="13" x14ac:dyDescent="0.3">
      <c r="A106" s="204"/>
      <c r="B106" s="214"/>
      <c r="D106" s="214"/>
    </row>
    <row r="107" spans="1:4" ht="13" x14ac:dyDescent="0.3">
      <c r="A107" s="204"/>
      <c r="B107" s="214"/>
      <c r="D107" s="214"/>
    </row>
    <row r="108" spans="1:4" ht="13" x14ac:dyDescent="0.3">
      <c r="A108" s="204"/>
      <c r="B108" s="214"/>
      <c r="D108" s="214"/>
    </row>
    <row r="109" spans="1:4" ht="13" x14ac:dyDescent="0.3">
      <c r="A109" s="204"/>
      <c r="B109" s="214"/>
      <c r="D109" s="214"/>
    </row>
    <row r="110" spans="1:4" ht="13" x14ac:dyDescent="0.3">
      <c r="A110" s="204"/>
      <c r="B110" s="214"/>
      <c r="D110" s="214"/>
    </row>
    <row r="111" spans="1:4" ht="13" x14ac:dyDescent="0.3">
      <c r="A111" s="204"/>
      <c r="B111" s="214"/>
      <c r="D111" s="214"/>
    </row>
    <row r="112" spans="1:4" x14ac:dyDescent="0.25">
      <c r="A112" s="205"/>
    </row>
    <row r="113" spans="1:1" x14ac:dyDescent="0.25">
      <c r="A113" s="205"/>
    </row>
    <row r="114" spans="1:1" x14ac:dyDescent="0.25">
      <c r="A114" s="205"/>
    </row>
    <row r="115" spans="1:1" x14ac:dyDescent="0.25">
      <c r="A115" s="205"/>
    </row>
    <row r="116" spans="1:1" x14ac:dyDescent="0.25">
      <c r="A116" s="205"/>
    </row>
    <row r="117" spans="1:1" x14ac:dyDescent="0.25">
      <c r="A117" s="205"/>
    </row>
    <row r="118" spans="1:1" x14ac:dyDescent="0.25">
      <c r="A118" s="205"/>
    </row>
    <row r="119" spans="1:1" x14ac:dyDescent="0.25">
      <c r="A119" s="205"/>
    </row>
    <row r="120" spans="1:1" x14ac:dyDescent="0.25">
      <c r="A120" s="205"/>
    </row>
    <row r="121" spans="1:1" x14ac:dyDescent="0.25">
      <c r="A121" s="205"/>
    </row>
    <row r="122" spans="1:1" x14ac:dyDescent="0.25">
      <c r="A122" s="205"/>
    </row>
    <row r="123" spans="1:1" x14ac:dyDescent="0.25">
      <c r="A123" s="205"/>
    </row>
    <row r="124" spans="1:1" x14ac:dyDescent="0.25">
      <c r="A124" s="205"/>
    </row>
    <row r="125" spans="1:1" x14ac:dyDescent="0.25">
      <c r="A125" s="205"/>
    </row>
    <row r="126" spans="1:1" x14ac:dyDescent="0.25">
      <c r="A126" s="205"/>
    </row>
    <row r="127" spans="1:1" x14ac:dyDescent="0.25">
      <c r="A127" s="205"/>
    </row>
    <row r="128" spans="1:1" x14ac:dyDescent="0.25">
      <c r="A128" s="205"/>
    </row>
    <row r="129" spans="1:2" x14ac:dyDescent="0.25">
      <c r="A129" s="205"/>
    </row>
    <row r="130" spans="1:2" x14ac:dyDescent="0.25">
      <c r="A130" s="205"/>
    </row>
    <row r="131" spans="1:2" x14ac:dyDescent="0.25">
      <c r="A131" s="205"/>
    </row>
    <row r="132" spans="1:2" x14ac:dyDescent="0.25">
      <c r="A132" s="205"/>
    </row>
    <row r="133" spans="1:2" x14ac:dyDescent="0.25">
      <c r="A133" s="205"/>
    </row>
    <row r="134" spans="1:2" x14ac:dyDescent="0.25">
      <c r="A134" s="205"/>
    </row>
    <row r="135" spans="1:2" x14ac:dyDescent="0.25">
      <c r="A135" s="205"/>
    </row>
    <row r="136" spans="1:2" x14ac:dyDescent="0.25">
      <c r="A136" s="205"/>
    </row>
    <row r="137" spans="1:2" x14ac:dyDescent="0.25">
      <c r="A137" s="205"/>
    </row>
    <row r="138" spans="1:2" x14ac:dyDescent="0.25">
      <c r="A138" s="205"/>
    </row>
    <row r="139" spans="1:2" x14ac:dyDescent="0.25">
      <c r="A139" s="205"/>
    </row>
    <row r="140" spans="1:2" x14ac:dyDescent="0.25">
      <c r="B140" s="205"/>
    </row>
    <row r="141" spans="1:2" x14ac:dyDescent="0.25">
      <c r="B141" s="205"/>
    </row>
    <row r="142" spans="1:2" x14ac:dyDescent="0.25">
      <c r="B142" s="205"/>
    </row>
    <row r="143" spans="1:2" x14ac:dyDescent="0.25">
      <c r="B143" s="205"/>
    </row>
    <row r="144" spans="1:2" x14ac:dyDescent="0.25">
      <c r="B144" s="205"/>
    </row>
    <row r="145" spans="2:2" x14ac:dyDescent="0.25">
      <c r="B145" s="205"/>
    </row>
    <row r="146" spans="2:2" x14ac:dyDescent="0.25">
      <c r="B146" s="205"/>
    </row>
    <row r="147" spans="2:2" x14ac:dyDescent="0.25">
      <c r="B147" s="205"/>
    </row>
    <row r="148" spans="2:2" x14ac:dyDescent="0.25">
      <c r="B148" s="205"/>
    </row>
    <row r="149" spans="2:2" x14ac:dyDescent="0.25">
      <c r="B149" s="205"/>
    </row>
    <row r="150" spans="2:2" x14ac:dyDescent="0.25">
      <c r="B150" s="205"/>
    </row>
    <row r="151" spans="2:2" x14ac:dyDescent="0.25">
      <c r="B151" s="205"/>
    </row>
    <row r="152" spans="2:2" x14ac:dyDescent="0.25">
      <c r="B152" s="205"/>
    </row>
    <row r="153" spans="2:2" x14ac:dyDescent="0.25">
      <c r="B153" s="205"/>
    </row>
    <row r="154" spans="2:2" x14ac:dyDescent="0.25">
      <c r="B154" s="205"/>
    </row>
    <row r="155" spans="2:2" x14ac:dyDescent="0.25">
      <c r="B155" s="205"/>
    </row>
    <row r="156" spans="2:2" x14ac:dyDescent="0.25">
      <c r="B156" s="205"/>
    </row>
    <row r="157" spans="2:2" x14ac:dyDescent="0.25">
      <c r="B157" s="205"/>
    </row>
    <row r="158" spans="2:2" x14ac:dyDescent="0.25">
      <c r="B158" s="205"/>
    </row>
    <row r="159" spans="2:2" x14ac:dyDescent="0.25">
      <c r="B159" s="205"/>
    </row>
    <row r="160" spans="2:2" x14ac:dyDescent="0.25">
      <c r="B160" s="205"/>
    </row>
    <row r="161" spans="2:2" x14ac:dyDescent="0.25">
      <c r="B161" s="205"/>
    </row>
    <row r="162" spans="2:2" x14ac:dyDescent="0.25">
      <c r="B162" s="205"/>
    </row>
    <row r="163" spans="2:2" x14ac:dyDescent="0.25">
      <c r="B163" s="205"/>
    </row>
    <row r="164" spans="2:2" x14ac:dyDescent="0.25">
      <c r="B164" s="205"/>
    </row>
    <row r="165" spans="2:2" x14ac:dyDescent="0.25">
      <c r="B165" s="205"/>
    </row>
    <row r="166" spans="2:2" x14ac:dyDescent="0.25">
      <c r="B166" s="205"/>
    </row>
    <row r="167" spans="2:2" x14ac:dyDescent="0.25">
      <c r="B167" s="205"/>
    </row>
  </sheetData>
  <mergeCells count="3">
    <mergeCell ref="A33:K34"/>
    <mergeCell ref="B36:F36"/>
    <mergeCell ref="B23:E23"/>
  </mergeCells>
  <hyperlinks>
    <hyperlink ref="B36" r:id="rId1" xr:uid="{00000000-0004-0000-2700-000000000000}"/>
    <hyperlink ref="A3" location="Contents!A1" display="Return to Contents" xr:uid="{00000000-0004-0000-2700-000001000000}"/>
  </hyperlinks>
  <pageMargins left="0.7" right="0.7" top="0.75" bottom="0.75" header="0.3" footer="0.3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/>
  <dimension ref="A1:R81"/>
  <sheetViews>
    <sheetView workbookViewId="0"/>
  </sheetViews>
  <sheetFormatPr defaultRowHeight="12.5" x14ac:dyDescent="0.25"/>
  <cols>
    <col min="17" max="17" width="16.81640625" customWidth="1"/>
    <col min="18" max="18" width="17.54296875" customWidth="1"/>
  </cols>
  <sheetData>
    <row r="1" spans="1:18" x14ac:dyDescent="0.25">
      <c r="M1" s="21"/>
    </row>
    <row r="2" spans="1:18" ht="15.5" x14ac:dyDescent="0.35">
      <c r="A2" s="31" t="s">
        <v>644</v>
      </c>
      <c r="M2" s="21"/>
    </row>
    <row r="3" spans="1:18" x14ac:dyDescent="0.25">
      <c r="A3" s="16" t="s">
        <v>16</v>
      </c>
      <c r="M3" s="21"/>
    </row>
    <row r="4" spans="1:18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</row>
    <row r="5" spans="1:18" ht="13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Q5" s="142" t="s">
        <v>343</v>
      </c>
      <c r="R5" s="143"/>
    </row>
    <row r="6" spans="1:18" ht="25.5" customHeight="1" x14ac:dyDescent="0.25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Q6" s="167" t="s">
        <v>404</v>
      </c>
      <c r="R6" s="166" t="s">
        <v>326</v>
      </c>
    </row>
    <row r="7" spans="1:18" x14ac:dyDescent="0.25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Q7" s="167" t="s">
        <v>18</v>
      </c>
      <c r="R7" s="144" t="s">
        <v>303</v>
      </c>
    </row>
    <row r="8" spans="1:18" x14ac:dyDescent="0.25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  <c r="Q8" s="241" t="s">
        <v>320</v>
      </c>
      <c r="R8" s="171" t="s">
        <v>319</v>
      </c>
    </row>
    <row r="9" spans="1:18" x14ac:dyDescent="0.25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  <c r="Q9" s="248" t="s">
        <v>322</v>
      </c>
      <c r="R9" s="173" t="s">
        <v>321</v>
      </c>
    </row>
    <row r="10" spans="1:18" x14ac:dyDescent="0.25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</row>
    <row r="11" spans="1:18" x14ac:dyDescent="0.25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</row>
    <row r="12" spans="1:18" x14ac:dyDescent="0.25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</row>
    <row r="13" spans="1:18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</row>
    <row r="14" spans="1:18" x14ac:dyDescent="0.25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</row>
    <row r="15" spans="1:18" x14ac:dyDescent="0.2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</row>
    <row r="16" spans="1:18" x14ac:dyDescent="0.25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</row>
    <row r="17" spans="1:11" x14ac:dyDescent="0.25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</row>
    <row r="18" spans="1:11" x14ac:dyDescent="0.25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</row>
    <row r="19" spans="1:11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1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</row>
    <row r="21" spans="1:11" x14ac:dyDescent="0.25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1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</row>
    <row r="23" spans="1:11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</row>
    <row r="25" spans="1:11" x14ac:dyDescent="0.25">
      <c r="C25" t="s">
        <v>405</v>
      </c>
      <c r="G25" t="s">
        <v>406</v>
      </c>
    </row>
    <row r="26" spans="1:11" x14ac:dyDescent="0.25">
      <c r="A26" s="29"/>
      <c r="B26" s="29"/>
      <c r="C26" t="s">
        <v>470</v>
      </c>
      <c r="G26" t="s">
        <v>470</v>
      </c>
    </row>
    <row r="27" spans="1:11" x14ac:dyDescent="0.25">
      <c r="B27" s="8"/>
      <c r="C27" s="299" t="s">
        <v>404</v>
      </c>
      <c r="D27" s="299" t="s">
        <v>18</v>
      </c>
      <c r="E27" s="187"/>
      <c r="F27" s="187"/>
      <c r="G27" s="301" t="s">
        <v>320</v>
      </c>
      <c r="H27" s="300" t="s">
        <v>407</v>
      </c>
    </row>
    <row r="28" spans="1:11" x14ac:dyDescent="0.25">
      <c r="B28" s="1">
        <v>44197</v>
      </c>
      <c r="C28" s="94">
        <v>63.279421655</v>
      </c>
      <c r="D28" s="94">
        <v>30.599509992000002</v>
      </c>
      <c r="G28" s="94">
        <v>41.788082805000002</v>
      </c>
      <c r="H28" s="94">
        <v>50.71477505</v>
      </c>
      <c r="J28" s="14"/>
    </row>
    <row r="29" spans="1:11" x14ac:dyDescent="0.25">
      <c r="B29" s="1">
        <v>44228</v>
      </c>
      <c r="C29" s="94">
        <v>60.406016518999998</v>
      </c>
      <c r="D29" s="94">
        <v>30.115158188999999</v>
      </c>
      <c r="G29" s="94">
        <v>41.908931127000002</v>
      </c>
      <c r="H29" s="94">
        <v>51.996819872000003</v>
      </c>
    </row>
    <row r="30" spans="1:11" x14ac:dyDescent="0.25">
      <c r="B30" s="1">
        <v>44256</v>
      </c>
      <c r="C30" s="94">
        <v>63.56943631</v>
      </c>
      <c r="D30" s="94">
        <v>30.281925082000001</v>
      </c>
      <c r="G30" s="94">
        <v>43.697853946999999</v>
      </c>
      <c r="H30" s="94">
        <v>51.815353754</v>
      </c>
    </row>
    <row r="31" spans="1:11" x14ac:dyDescent="0.25">
      <c r="B31" s="1">
        <v>44287</v>
      </c>
      <c r="C31" s="94">
        <v>63.638351282000002</v>
      </c>
      <c r="D31" s="94">
        <v>30.361959235</v>
      </c>
      <c r="G31" s="94">
        <v>43.318906372000001</v>
      </c>
      <c r="H31" s="94">
        <v>52.166955025999997</v>
      </c>
    </row>
    <row r="32" spans="1:11" x14ac:dyDescent="0.25">
      <c r="B32" s="1">
        <v>44317</v>
      </c>
      <c r="C32" s="94">
        <v>64.113838333999993</v>
      </c>
      <c r="D32" s="94">
        <v>30.860035027999999</v>
      </c>
      <c r="G32" s="94">
        <v>43.300280792000002</v>
      </c>
      <c r="H32" s="94">
        <v>52.593708831000001</v>
      </c>
    </row>
    <row r="33" spans="2:8" x14ac:dyDescent="0.25">
      <c r="B33" s="1">
        <v>44348</v>
      </c>
      <c r="C33" s="94">
        <v>64.111562175000003</v>
      </c>
      <c r="D33" s="94">
        <v>31.413076066999999</v>
      </c>
      <c r="G33" s="94">
        <v>45.601320383000001</v>
      </c>
      <c r="H33" s="94">
        <v>53.083930535</v>
      </c>
    </row>
    <row r="34" spans="2:8" x14ac:dyDescent="0.25">
      <c r="B34" s="1">
        <v>44378</v>
      </c>
      <c r="C34" s="94">
        <v>64.905114605999998</v>
      </c>
      <c r="D34" s="94">
        <v>32.154076066999998</v>
      </c>
      <c r="G34" s="94">
        <v>45.596173600999997</v>
      </c>
      <c r="H34" s="94">
        <v>52.687853758000003</v>
      </c>
    </row>
    <row r="35" spans="2:8" x14ac:dyDescent="0.25">
      <c r="B35" s="1">
        <v>44409</v>
      </c>
      <c r="C35" s="94">
        <v>64.336698006999995</v>
      </c>
      <c r="D35" s="94">
        <v>32.148692394000001</v>
      </c>
      <c r="G35" s="94">
        <v>45.738827076</v>
      </c>
      <c r="H35" s="94">
        <v>52.351128193999998</v>
      </c>
    </row>
    <row r="36" spans="2:8" x14ac:dyDescent="0.25">
      <c r="B36" s="1">
        <v>44440</v>
      </c>
      <c r="C36" s="94">
        <v>64.161690539000006</v>
      </c>
      <c r="D36" s="94">
        <v>32.555456431000003</v>
      </c>
      <c r="G36" s="94">
        <v>46.087201192999999</v>
      </c>
      <c r="H36" s="94">
        <v>52.968711612</v>
      </c>
    </row>
    <row r="37" spans="2:8" x14ac:dyDescent="0.25">
      <c r="B37" s="1">
        <v>44470</v>
      </c>
      <c r="C37" s="94">
        <v>65.233544107</v>
      </c>
      <c r="D37" s="94">
        <v>32.834720468</v>
      </c>
      <c r="G37" s="94">
        <v>46.110272137999999</v>
      </c>
      <c r="H37" s="94">
        <v>51.882720069000001</v>
      </c>
    </row>
    <row r="38" spans="2:8" x14ac:dyDescent="0.25">
      <c r="B38" s="1">
        <v>44501</v>
      </c>
      <c r="C38" s="94">
        <v>65.573384073</v>
      </c>
      <c r="D38" s="94">
        <v>33.129259826000002</v>
      </c>
      <c r="G38" s="94">
        <v>46.682362839</v>
      </c>
      <c r="H38" s="94">
        <v>52.600495074000001</v>
      </c>
    </row>
    <row r="39" spans="2:8" x14ac:dyDescent="0.25">
      <c r="B39" s="1">
        <v>44531</v>
      </c>
      <c r="C39" s="94">
        <v>64.915091942999993</v>
      </c>
      <c r="D39" s="94">
        <v>33.349787894000002</v>
      </c>
      <c r="G39" s="94">
        <v>47.646571237000003</v>
      </c>
      <c r="H39" s="94">
        <v>53.157722301</v>
      </c>
    </row>
    <row r="40" spans="2:8" x14ac:dyDescent="0.25">
      <c r="B40" s="1">
        <v>44562</v>
      </c>
      <c r="C40" s="94">
        <v>64.808912930000005</v>
      </c>
      <c r="D40" s="94">
        <v>33.441799594999999</v>
      </c>
      <c r="G40" s="94">
        <v>44.383559740000003</v>
      </c>
      <c r="H40" s="94">
        <v>52.446443772999999</v>
      </c>
    </row>
    <row r="41" spans="2:8" x14ac:dyDescent="0.25">
      <c r="B41" s="1">
        <v>44593</v>
      </c>
      <c r="C41" s="94">
        <v>64.877452645999995</v>
      </c>
      <c r="D41" s="94">
        <v>34.109917799999998</v>
      </c>
      <c r="G41" s="94">
        <v>46.526005269999999</v>
      </c>
      <c r="H41" s="94">
        <v>53.531269635000001</v>
      </c>
    </row>
    <row r="42" spans="2:8" x14ac:dyDescent="0.25">
      <c r="B42" s="1">
        <v>44621</v>
      </c>
      <c r="C42" s="94">
        <v>65.910405632000007</v>
      </c>
      <c r="D42" s="94">
        <v>33.723923401</v>
      </c>
      <c r="G42" s="94">
        <v>46.065144818</v>
      </c>
      <c r="H42" s="94">
        <v>52.580991427000001</v>
      </c>
    </row>
    <row r="43" spans="2:8" x14ac:dyDescent="0.25">
      <c r="B43" s="1">
        <v>44652</v>
      </c>
      <c r="C43" s="94">
        <v>64.764947665999998</v>
      </c>
      <c r="D43" s="94">
        <v>34.018289629000002</v>
      </c>
      <c r="G43" s="94">
        <v>44.470160039</v>
      </c>
      <c r="H43" s="94">
        <v>52.661804826000001</v>
      </c>
    </row>
    <row r="44" spans="2:8" x14ac:dyDescent="0.25">
      <c r="B44" s="1">
        <v>44682</v>
      </c>
      <c r="C44" s="94">
        <v>65.171058574</v>
      </c>
      <c r="D44" s="94">
        <v>33.528821297</v>
      </c>
      <c r="G44" s="94">
        <v>44.877483953000002</v>
      </c>
      <c r="H44" s="94">
        <v>53.466417825000001</v>
      </c>
    </row>
    <row r="45" spans="2:8" x14ac:dyDescent="0.25">
      <c r="B45" s="1">
        <v>44713</v>
      </c>
      <c r="C45" s="94">
        <v>65.376817509999995</v>
      </c>
      <c r="D45" s="94">
        <v>33.743867696000002</v>
      </c>
      <c r="G45" s="94">
        <v>45.993203383000001</v>
      </c>
      <c r="H45" s="94">
        <v>54.347962314</v>
      </c>
    </row>
    <row r="46" spans="2:8" x14ac:dyDescent="0.25">
      <c r="B46" s="1">
        <v>44743</v>
      </c>
      <c r="C46" s="94">
        <v>66.334546852000003</v>
      </c>
      <c r="D46" s="94">
        <v>33.995885168999997</v>
      </c>
      <c r="G46" s="94">
        <v>45.860935924000003</v>
      </c>
      <c r="H46" s="94">
        <v>53.611939196999998</v>
      </c>
    </row>
    <row r="47" spans="2:8" x14ac:dyDescent="0.25">
      <c r="B47" s="1">
        <v>44774</v>
      </c>
      <c r="C47" s="94">
        <v>65.935223332999996</v>
      </c>
      <c r="D47" s="94">
        <v>35.026936999999997</v>
      </c>
      <c r="G47" s="94">
        <v>46.588024818000001</v>
      </c>
      <c r="H47" s="94">
        <v>53.656416</v>
      </c>
    </row>
    <row r="48" spans="2:8" x14ac:dyDescent="0.25">
      <c r="B48" s="1">
        <v>44805</v>
      </c>
      <c r="C48" s="94">
        <v>66.143979216999995</v>
      </c>
      <c r="D48" s="94">
        <v>35.112017299999998</v>
      </c>
      <c r="G48" s="94">
        <v>46.200138527</v>
      </c>
      <c r="H48" s="94">
        <v>54.332801316000001</v>
      </c>
    </row>
    <row r="49" spans="2:8" x14ac:dyDescent="0.25">
      <c r="B49" s="1">
        <v>44835</v>
      </c>
      <c r="C49" s="94">
        <v>66.743734509999996</v>
      </c>
      <c r="D49" s="94">
        <v>34.644072796000003</v>
      </c>
      <c r="G49" s="94">
        <v>44.987142106</v>
      </c>
      <c r="H49" s="94">
        <v>53.045502405000001</v>
      </c>
    </row>
    <row r="50" spans="2:8" x14ac:dyDescent="0.25">
      <c r="B50" s="1">
        <v>44866</v>
      </c>
      <c r="C50" s="94">
        <v>67.207382545000002</v>
      </c>
      <c r="D50" s="94">
        <v>34.242966590999998</v>
      </c>
      <c r="G50" s="94">
        <v>45.946263172000002</v>
      </c>
      <c r="H50" s="94">
        <v>53.847416193000001</v>
      </c>
    </row>
    <row r="51" spans="2:8" x14ac:dyDescent="0.25">
      <c r="B51" s="1">
        <v>44896</v>
      </c>
      <c r="C51" s="94">
        <v>65.980413558999999</v>
      </c>
      <c r="D51" s="94">
        <v>34.410161000000002</v>
      </c>
      <c r="G51" s="94">
        <v>45.968687203999998</v>
      </c>
      <c r="H51" s="94">
        <v>54.671994075999997</v>
      </c>
    </row>
    <row r="52" spans="2:8" x14ac:dyDescent="0.25">
      <c r="B52" s="1">
        <v>44927</v>
      </c>
      <c r="C52" s="94">
        <v>66.742114923000003</v>
      </c>
      <c r="D52" s="94">
        <v>33.818354407000001</v>
      </c>
      <c r="G52" s="94">
        <v>43.852192000999999</v>
      </c>
      <c r="H52" s="94">
        <v>53.749542654999999</v>
      </c>
    </row>
    <row r="53" spans="2:8" x14ac:dyDescent="0.25">
      <c r="B53" s="1">
        <v>44958</v>
      </c>
      <c r="C53" s="94">
        <v>67.122175217000006</v>
      </c>
      <c r="D53" s="94">
        <v>33.945799999999998</v>
      </c>
      <c r="G53" s="94">
        <v>46.063872001</v>
      </c>
      <c r="H53" s="94">
        <v>55.352515400999998</v>
      </c>
    </row>
    <row r="54" spans="2:8" x14ac:dyDescent="0.25">
      <c r="B54" s="1">
        <v>44986</v>
      </c>
      <c r="C54" s="94">
        <v>67.303403621000001</v>
      </c>
      <c r="D54" s="94">
        <v>34.074800000000003</v>
      </c>
      <c r="G54" s="94">
        <v>45.742862000999999</v>
      </c>
      <c r="H54" s="94">
        <v>54.859902265000002</v>
      </c>
    </row>
    <row r="55" spans="2:8" x14ac:dyDescent="0.25">
      <c r="B55" s="1">
        <v>45017</v>
      </c>
      <c r="C55" s="94">
        <v>67.319432582000005</v>
      </c>
      <c r="D55" s="94">
        <v>34.049199999999999</v>
      </c>
      <c r="G55" s="94">
        <v>44.585691001000001</v>
      </c>
      <c r="H55" s="94">
        <v>54.902006071999999</v>
      </c>
    </row>
    <row r="56" spans="2:8" x14ac:dyDescent="0.25">
      <c r="B56" s="1">
        <v>45047</v>
      </c>
      <c r="C56" s="94">
        <v>67.148860364000001</v>
      </c>
      <c r="D56" s="94">
        <v>33.459396650000002</v>
      </c>
      <c r="G56" s="94">
        <v>45.308076479999997</v>
      </c>
      <c r="H56" s="94">
        <v>55.288650552999997</v>
      </c>
    </row>
    <row r="57" spans="2:8" x14ac:dyDescent="0.25">
      <c r="B57" s="1">
        <v>45078</v>
      </c>
      <c r="C57" s="94">
        <v>68.109245637000001</v>
      </c>
      <c r="D57" s="94">
        <v>33.633097349000003</v>
      </c>
      <c r="G57" s="94">
        <v>46.297837938999997</v>
      </c>
      <c r="H57" s="94">
        <v>55.871518240999997</v>
      </c>
    </row>
    <row r="58" spans="2:8" x14ac:dyDescent="0.25">
      <c r="B58" s="1">
        <v>45108</v>
      </c>
      <c r="C58" s="94">
        <v>68.409778399999993</v>
      </c>
      <c r="D58" s="94">
        <v>32.865116198000003</v>
      </c>
      <c r="G58" s="94">
        <v>45.789054925999999</v>
      </c>
      <c r="H58" s="94">
        <v>55.377697474999998</v>
      </c>
    </row>
    <row r="59" spans="2:8" x14ac:dyDescent="0.25">
      <c r="B59" s="1">
        <v>45139</v>
      </c>
      <c r="C59" s="94">
        <v>68.344510091000004</v>
      </c>
      <c r="D59" s="94">
        <v>32.446257451000001</v>
      </c>
      <c r="G59" s="94">
        <v>46.350235816000001</v>
      </c>
      <c r="H59" s="94">
        <v>55.01533225</v>
      </c>
    </row>
    <row r="60" spans="2:8" x14ac:dyDescent="0.25">
      <c r="B60" s="1">
        <v>45170</v>
      </c>
      <c r="C60" s="94">
        <v>68.014830904999997</v>
      </c>
      <c r="D60" s="94">
        <v>32.777630152</v>
      </c>
      <c r="G60" s="94">
        <v>46.333993370000002</v>
      </c>
      <c r="H60" s="94">
        <v>55.740835998000001</v>
      </c>
    </row>
    <row r="61" spans="2:8" x14ac:dyDescent="0.25">
      <c r="B61" s="1">
        <v>45200</v>
      </c>
      <c r="C61" s="94">
        <v>68.432615859999999</v>
      </c>
      <c r="D61" s="94">
        <v>32.958142805000001</v>
      </c>
      <c r="G61" s="94">
        <v>46.305515712000002</v>
      </c>
      <c r="H61" s="94">
        <v>54.332163907000002</v>
      </c>
    </row>
    <row r="62" spans="2:8" x14ac:dyDescent="0.25">
      <c r="B62" s="1">
        <v>45231</v>
      </c>
      <c r="C62" s="94">
        <v>68.712507334999998</v>
      </c>
      <c r="D62" s="94">
        <v>32.941455548999997</v>
      </c>
      <c r="G62" s="94">
        <v>46.323786456000001</v>
      </c>
      <c r="H62" s="94">
        <v>55.357430981999997</v>
      </c>
    </row>
    <row r="63" spans="2:8" x14ac:dyDescent="0.25">
      <c r="B63" s="1">
        <v>45261</v>
      </c>
      <c r="C63" s="94">
        <v>68.480951113000003</v>
      </c>
      <c r="D63" s="94">
        <v>33.028148973</v>
      </c>
      <c r="G63" s="94">
        <v>46.646295700000003</v>
      </c>
      <c r="H63" s="94">
        <v>56.290569554000001</v>
      </c>
    </row>
    <row r="64" spans="2:8" x14ac:dyDescent="0.25">
      <c r="B64" s="1">
        <v>45292</v>
      </c>
      <c r="C64" s="94">
        <v>68.440767019000006</v>
      </c>
      <c r="D64" s="94">
        <v>33.804661115999998</v>
      </c>
      <c r="G64" s="94">
        <v>44.782439598000003</v>
      </c>
      <c r="H64" s="94">
        <v>55.531302965000002</v>
      </c>
    </row>
    <row r="65" spans="1:9" x14ac:dyDescent="0.25">
      <c r="B65" s="1">
        <v>45323</v>
      </c>
      <c r="C65" s="94">
        <v>68.338620031000005</v>
      </c>
      <c r="D65" s="94">
        <v>33.707955820000002</v>
      </c>
      <c r="G65" s="94">
        <v>46.403541908999998</v>
      </c>
      <c r="H65" s="94">
        <v>56.908877007999997</v>
      </c>
    </row>
    <row r="66" spans="1:9" x14ac:dyDescent="0.25">
      <c r="B66" s="1">
        <v>45352</v>
      </c>
      <c r="C66" s="94">
        <v>68.529139697000005</v>
      </c>
      <c r="D66" s="94">
        <v>33.771428422</v>
      </c>
      <c r="G66" s="94">
        <v>45.666395082000001</v>
      </c>
      <c r="H66" s="94">
        <v>56.237086191000003</v>
      </c>
    </row>
    <row r="67" spans="1:9" x14ac:dyDescent="0.25">
      <c r="B67" s="1">
        <v>45383</v>
      </c>
      <c r="C67" s="94">
        <v>68.681158499999995</v>
      </c>
      <c r="D67" s="94">
        <v>33.729561865000001</v>
      </c>
      <c r="G67" s="94">
        <v>45.065814697999997</v>
      </c>
      <c r="H67" s="94">
        <v>56.203409567000001</v>
      </c>
    </row>
    <row r="68" spans="1:9" x14ac:dyDescent="0.25">
      <c r="B68" s="1">
        <v>45413</v>
      </c>
      <c r="C68" s="94">
        <v>68.778393627</v>
      </c>
      <c r="D68" s="94">
        <v>33.759877254999999</v>
      </c>
      <c r="G68" s="94">
        <v>44.745685792000003</v>
      </c>
      <c r="H68" s="94">
        <v>56.651814037999998</v>
      </c>
    </row>
    <row r="69" spans="1:9" x14ac:dyDescent="0.25">
      <c r="B69" s="1">
        <v>45444</v>
      </c>
      <c r="C69" s="94">
        <v>69.214546079000002</v>
      </c>
      <c r="D69" s="94">
        <v>33.8646216</v>
      </c>
      <c r="G69" s="94">
        <v>45.768213953999997</v>
      </c>
      <c r="H69" s="94">
        <v>57.32130866</v>
      </c>
    </row>
    <row r="70" spans="1:9" x14ac:dyDescent="0.25">
      <c r="B70" s="1">
        <v>45474</v>
      </c>
      <c r="C70" s="94">
        <v>69.514348372000001</v>
      </c>
      <c r="D70" s="94">
        <v>33.878837091000001</v>
      </c>
      <c r="G70" s="94">
        <v>45.927463563000003</v>
      </c>
      <c r="H70" s="94">
        <v>56.673262168999997</v>
      </c>
    </row>
    <row r="71" spans="1:9" x14ac:dyDescent="0.25">
      <c r="B71" s="1">
        <v>45505</v>
      </c>
      <c r="C71" s="94">
        <v>69.395311622999998</v>
      </c>
      <c r="D71" s="94">
        <v>33.888937368000001</v>
      </c>
      <c r="G71" s="94">
        <v>46.406461282999999</v>
      </c>
      <c r="H71" s="94">
        <v>56.294050423999998</v>
      </c>
    </row>
    <row r="72" spans="1:9" x14ac:dyDescent="0.25">
      <c r="B72" s="1">
        <v>45536</v>
      </c>
      <c r="C72" s="94">
        <v>69.190174830999993</v>
      </c>
      <c r="D72" s="94">
        <v>33.844194102000003</v>
      </c>
      <c r="G72" s="94">
        <v>46.074463336000001</v>
      </c>
      <c r="H72" s="94">
        <v>57.042800595000003</v>
      </c>
    </row>
    <row r="73" spans="1:9" x14ac:dyDescent="0.25">
      <c r="B73" s="1">
        <v>45566</v>
      </c>
      <c r="C73" s="94">
        <v>69.645739814999999</v>
      </c>
      <c r="D73" s="94">
        <v>33.719678082000001</v>
      </c>
      <c r="G73" s="94">
        <v>46.008472871000002</v>
      </c>
      <c r="H73" s="94">
        <v>55.604126139000002</v>
      </c>
    </row>
    <row r="74" spans="1:9" x14ac:dyDescent="0.25">
      <c r="B74" s="1">
        <v>45597</v>
      </c>
      <c r="C74" s="94">
        <v>69.902572982999999</v>
      </c>
      <c r="D74" s="94">
        <v>33.572951785999997</v>
      </c>
      <c r="G74" s="94">
        <v>45.926171818999997</v>
      </c>
      <c r="H74" s="94">
        <v>56.635616593999998</v>
      </c>
    </row>
    <row r="75" spans="1:9" x14ac:dyDescent="0.25">
      <c r="B75" s="1">
        <v>45627</v>
      </c>
      <c r="C75" s="94">
        <v>69.806821514000006</v>
      </c>
      <c r="D75" s="94">
        <v>33.539772489000001</v>
      </c>
      <c r="G75" s="94">
        <v>46.502690090000002</v>
      </c>
      <c r="H75" s="94">
        <v>57.649172051000001</v>
      </c>
    </row>
    <row r="76" spans="1:9" x14ac:dyDescent="0.25">
      <c r="B76" s="1"/>
      <c r="C76" s="94"/>
      <c r="D76" s="94"/>
      <c r="G76" s="94"/>
      <c r="H76" s="94"/>
    </row>
    <row r="77" spans="1:9" x14ac:dyDescent="0.25">
      <c r="B77" s="278" t="s">
        <v>674</v>
      </c>
    </row>
    <row r="78" spans="1:9" x14ac:dyDescent="0.25">
      <c r="A78" s="1"/>
      <c r="I78" s="283"/>
    </row>
    <row r="79" spans="1:9" x14ac:dyDescent="0.25">
      <c r="B79" s="3"/>
      <c r="C79" s="58" t="s">
        <v>342</v>
      </c>
      <c r="I79" s="7"/>
    </row>
    <row r="80" spans="1:9" x14ac:dyDescent="0.25">
      <c r="B80" s="294">
        <v>32.5</v>
      </c>
      <c r="C80">
        <v>0</v>
      </c>
      <c r="F80" s="13">
        <v>32</v>
      </c>
      <c r="I80" s="283"/>
    </row>
    <row r="81" spans="2:6" x14ac:dyDescent="0.25">
      <c r="B81" s="294">
        <v>32.5</v>
      </c>
      <c r="C81">
        <v>1.2</v>
      </c>
      <c r="F81" s="13">
        <v>32</v>
      </c>
    </row>
  </sheetData>
  <conditionalFormatting sqref="C28:D76">
    <cfRule type="expression" dxfId="26" priority="3">
      <formula>ISNA(C28)</formula>
    </cfRule>
  </conditionalFormatting>
  <conditionalFormatting sqref="G28:H76">
    <cfRule type="expression" dxfId="25" priority="4">
      <formula>ISNA(G28)</formula>
    </cfRule>
  </conditionalFormatting>
  <hyperlinks>
    <hyperlink ref="A3" location="Contents!A1" display="Return to Contents" xr:uid="{00000000-0004-0000-0400-000000000000}"/>
  </hyperlinks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2:R38"/>
  <sheetViews>
    <sheetView workbookViewId="0"/>
  </sheetViews>
  <sheetFormatPr defaultRowHeight="12.5" x14ac:dyDescent="0.25"/>
  <cols>
    <col min="1" max="1" width="12.81640625" customWidth="1"/>
    <col min="17" max="17" width="16.81640625" customWidth="1"/>
    <col min="18" max="18" width="22.81640625" customWidth="1"/>
  </cols>
  <sheetData>
    <row r="2" spans="1:18" ht="15.5" x14ac:dyDescent="0.35">
      <c r="A2" s="31" t="s">
        <v>644</v>
      </c>
    </row>
    <row r="3" spans="1:18" x14ac:dyDescent="0.25">
      <c r="A3" s="16" t="s">
        <v>16</v>
      </c>
    </row>
    <row r="4" spans="1:18" x14ac:dyDescent="0.25">
      <c r="A4" s="288"/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97"/>
    </row>
    <row r="5" spans="1:18" ht="13" x14ac:dyDescent="0.3">
      <c r="A5" s="288"/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97"/>
      <c r="Q5" s="142" t="s">
        <v>343</v>
      </c>
      <c r="R5" s="143"/>
    </row>
    <row r="6" spans="1:18" x14ac:dyDescent="0.25">
      <c r="A6" s="288"/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97"/>
      <c r="Q6" s="400" t="s">
        <v>381</v>
      </c>
      <c r="R6" s="247" t="s">
        <v>382</v>
      </c>
    </row>
    <row r="7" spans="1:18" x14ac:dyDescent="0.25">
      <c r="A7" s="288"/>
      <c r="B7" s="288"/>
      <c r="C7" s="288"/>
      <c r="D7" s="288"/>
      <c r="E7" s="288"/>
      <c r="F7" s="288"/>
      <c r="G7" s="288"/>
      <c r="H7" s="288"/>
      <c r="I7" s="288"/>
      <c r="J7" s="288"/>
      <c r="K7" s="288"/>
      <c r="Q7" s="256" t="s">
        <v>378</v>
      </c>
      <c r="R7" s="145" t="s">
        <v>383</v>
      </c>
    </row>
    <row r="8" spans="1:18" x14ac:dyDescent="0.25">
      <c r="A8" s="288"/>
      <c r="B8" s="288"/>
      <c r="C8" s="288"/>
      <c r="D8" s="288"/>
      <c r="E8" s="288"/>
      <c r="F8" s="288"/>
      <c r="G8" s="288"/>
      <c r="H8" s="288"/>
      <c r="I8" s="288"/>
      <c r="J8" s="288"/>
      <c r="K8" s="288"/>
    </row>
    <row r="9" spans="1:18" x14ac:dyDescent="0.25">
      <c r="A9" s="288"/>
      <c r="B9" s="288"/>
      <c r="C9" s="288"/>
      <c r="D9" s="288"/>
      <c r="E9" s="288"/>
      <c r="F9" s="288"/>
      <c r="G9" s="288"/>
      <c r="H9" s="288"/>
      <c r="I9" s="288"/>
      <c r="J9" s="288"/>
      <c r="K9" s="288"/>
    </row>
    <row r="10" spans="1:18" x14ac:dyDescent="0.25">
      <c r="A10" s="288"/>
      <c r="B10" s="288"/>
      <c r="C10" s="288"/>
      <c r="D10" s="288"/>
      <c r="E10" s="288"/>
      <c r="F10" s="288"/>
      <c r="G10" s="288"/>
      <c r="H10" s="288"/>
      <c r="I10" s="288"/>
      <c r="J10" s="288"/>
      <c r="K10" s="288"/>
    </row>
    <row r="11" spans="1:18" x14ac:dyDescent="0.25">
      <c r="A11" s="288"/>
      <c r="B11" s="288"/>
      <c r="C11" s="288"/>
      <c r="D11" s="288"/>
      <c r="E11" s="288"/>
      <c r="F11" s="288"/>
      <c r="G11" s="288"/>
      <c r="H11" s="288"/>
      <c r="I11" s="288"/>
      <c r="J11" s="288"/>
      <c r="K11" s="288"/>
    </row>
    <row r="12" spans="1:18" x14ac:dyDescent="0.25">
      <c r="A12" s="288"/>
      <c r="B12" s="288"/>
      <c r="C12" s="288"/>
      <c r="D12" s="288"/>
      <c r="E12" s="288"/>
      <c r="F12" s="288"/>
      <c r="G12" s="288"/>
      <c r="H12" s="288"/>
      <c r="I12" s="288"/>
      <c r="J12" s="288"/>
      <c r="K12" s="288"/>
    </row>
    <row r="13" spans="1:18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</row>
    <row r="14" spans="1:18" x14ac:dyDescent="0.25">
      <c r="A14" s="288"/>
      <c r="B14" s="288"/>
      <c r="C14" s="288"/>
      <c r="D14" s="288"/>
      <c r="E14" s="288"/>
      <c r="F14" s="288"/>
      <c r="G14" s="288"/>
      <c r="H14" s="288"/>
      <c r="I14" s="288"/>
      <c r="J14" s="288"/>
      <c r="K14" s="288"/>
    </row>
    <row r="15" spans="1:18" x14ac:dyDescent="0.25">
      <c r="A15" s="288"/>
      <c r="B15" s="288"/>
      <c r="C15" s="288"/>
      <c r="D15" s="288"/>
      <c r="E15" s="288"/>
      <c r="F15" s="288"/>
      <c r="G15" s="288"/>
      <c r="H15" s="288"/>
      <c r="I15" s="288"/>
      <c r="J15" s="288"/>
      <c r="K15" s="288"/>
    </row>
    <row r="16" spans="1:18" x14ac:dyDescent="0.25">
      <c r="A16" s="288"/>
      <c r="B16" s="288"/>
      <c r="C16" s="288"/>
      <c r="D16" s="288"/>
      <c r="E16" s="288"/>
      <c r="F16" s="288"/>
      <c r="G16" s="288"/>
      <c r="H16" s="288"/>
      <c r="I16" s="288"/>
      <c r="J16" s="288"/>
      <c r="K16" s="288"/>
    </row>
    <row r="17" spans="1:11" x14ac:dyDescent="0.25">
      <c r="A17" s="288"/>
      <c r="B17" s="288"/>
      <c r="C17" s="288"/>
      <c r="D17" s="288"/>
      <c r="E17" s="288"/>
      <c r="F17" s="288"/>
      <c r="G17" s="288"/>
      <c r="H17" s="288"/>
      <c r="I17" s="288"/>
      <c r="J17" s="288"/>
      <c r="K17" s="288"/>
    </row>
    <row r="18" spans="1:11" x14ac:dyDescent="0.25">
      <c r="A18" s="288"/>
      <c r="B18" s="288"/>
      <c r="C18" s="288"/>
      <c r="D18" s="288"/>
      <c r="E18" s="288"/>
      <c r="F18" s="288"/>
      <c r="G18" s="288"/>
      <c r="H18" s="288"/>
      <c r="I18" s="288"/>
      <c r="J18" s="288"/>
      <c r="K18" s="288"/>
    </row>
    <row r="19" spans="1:11" x14ac:dyDescent="0.25">
      <c r="A19" s="288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1" x14ac:dyDescent="0.25">
      <c r="A20" s="288"/>
      <c r="B20" s="288"/>
      <c r="C20" s="288"/>
      <c r="D20" s="288"/>
      <c r="E20" s="288"/>
      <c r="F20" s="288"/>
      <c r="G20" s="288"/>
      <c r="H20" s="288"/>
      <c r="I20" s="288"/>
      <c r="J20" s="288"/>
      <c r="K20" s="288"/>
    </row>
    <row r="21" spans="1:11" x14ac:dyDescent="0.25">
      <c r="A21" s="288"/>
      <c r="B21" s="288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1" x14ac:dyDescent="0.25">
      <c r="A22" s="288"/>
      <c r="B22" s="288"/>
      <c r="C22" s="288"/>
      <c r="D22" s="288"/>
      <c r="E22" s="288"/>
      <c r="F22" s="288"/>
      <c r="G22" s="288"/>
      <c r="H22" s="288"/>
      <c r="I22" s="288"/>
      <c r="J22" s="288"/>
      <c r="K22" s="288"/>
    </row>
    <row r="23" spans="1:11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88"/>
    </row>
    <row r="24" spans="1:11" x14ac:dyDescent="0.25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</row>
    <row r="25" spans="1:11" ht="13" x14ac:dyDescent="0.3">
      <c r="B25" s="463" t="s">
        <v>484</v>
      </c>
      <c r="C25" s="463"/>
      <c r="D25" s="463"/>
      <c r="E25" s="463"/>
      <c r="F25" s="463"/>
    </row>
    <row r="26" spans="1:11" ht="13" x14ac:dyDescent="0.3">
      <c r="A26" s="8"/>
      <c r="B26" s="36">
        <v>2021</v>
      </c>
      <c r="C26" s="36">
        <v>2022</v>
      </c>
      <c r="D26" s="36">
        <v>2023</v>
      </c>
      <c r="E26" s="36">
        <v>2024</v>
      </c>
      <c r="F26" s="224" t="s">
        <v>693</v>
      </c>
    </row>
    <row r="27" spans="1:11" ht="13" x14ac:dyDescent="0.3">
      <c r="A27" t="s">
        <v>97</v>
      </c>
      <c r="B27" s="13">
        <v>36.149765606000003</v>
      </c>
      <c r="C27" s="13">
        <v>48.854697272999999</v>
      </c>
      <c r="D27" s="13">
        <v>43.875029724000001</v>
      </c>
      <c r="E27" s="13">
        <v>43.999586291999996</v>
      </c>
      <c r="F27" s="225">
        <v>42.280561978999998</v>
      </c>
      <c r="H27" s="13"/>
    </row>
    <row r="28" spans="1:11" ht="13" x14ac:dyDescent="0.3">
      <c r="A28" t="s">
        <v>98</v>
      </c>
      <c r="B28" s="13">
        <v>100.461552</v>
      </c>
      <c r="C28" s="13">
        <v>146.99067690000001</v>
      </c>
      <c r="D28" s="13">
        <v>109.3448717</v>
      </c>
      <c r="E28" s="13">
        <v>132.02570528999999</v>
      </c>
      <c r="F28" s="225">
        <v>119.46305781</v>
      </c>
      <c r="H28" s="13"/>
    </row>
    <row r="29" spans="1:11" ht="13" x14ac:dyDescent="0.3">
      <c r="A29" t="s">
        <v>99</v>
      </c>
      <c r="B29" s="13">
        <v>273.89820623999998</v>
      </c>
      <c r="C29" s="13">
        <v>270.40844299000003</v>
      </c>
      <c r="D29" s="13">
        <v>209.59403047000001</v>
      </c>
      <c r="E29" s="13">
        <v>268.18033878</v>
      </c>
      <c r="F29" s="225">
        <v>253.77205397</v>
      </c>
      <c r="H29" s="13"/>
    </row>
    <row r="30" spans="1:11" ht="13" x14ac:dyDescent="0.3">
      <c r="A30" t="s">
        <v>100</v>
      </c>
      <c r="B30" s="13">
        <v>346.83362018000003</v>
      </c>
      <c r="C30" s="13">
        <v>393.19459081000002</v>
      </c>
      <c r="D30" s="13">
        <v>392.00340978000003</v>
      </c>
      <c r="E30" s="13">
        <v>396.95055134</v>
      </c>
      <c r="F30" s="225">
        <v>360.71342915999998</v>
      </c>
      <c r="H30" s="13"/>
    </row>
    <row r="31" spans="1:11" ht="13" x14ac:dyDescent="0.3">
      <c r="A31" t="s">
        <v>101</v>
      </c>
      <c r="B31" s="13">
        <v>357.32434942999998</v>
      </c>
      <c r="C31" s="13">
        <v>358.64890312</v>
      </c>
      <c r="D31" s="13">
        <v>331.66933877999998</v>
      </c>
      <c r="E31" s="13">
        <v>365.45483027</v>
      </c>
      <c r="F31" s="225">
        <v>330.62100994000002</v>
      </c>
      <c r="H31" s="13"/>
    </row>
    <row r="32" spans="1:11" ht="13" x14ac:dyDescent="0.3">
      <c r="A32" t="s">
        <v>102</v>
      </c>
      <c r="B32" s="13">
        <v>199.94210047000001</v>
      </c>
      <c r="C32" s="13">
        <v>199.98317157</v>
      </c>
      <c r="D32" s="13">
        <v>222.12461931000001</v>
      </c>
      <c r="E32" s="13">
        <v>205.81653954999999</v>
      </c>
      <c r="F32" s="225">
        <v>203.6969</v>
      </c>
      <c r="H32" s="13"/>
    </row>
    <row r="33" spans="1:12" ht="13" x14ac:dyDescent="0.3">
      <c r="A33" s="8" t="s">
        <v>432</v>
      </c>
      <c r="B33" s="55">
        <f>+SUM(B27:B32)</f>
        <v>1314.6095939260001</v>
      </c>
      <c r="C33" s="55">
        <f>+SUM(C27:C32)</f>
        <v>1418.0804826629999</v>
      </c>
      <c r="D33" s="55">
        <f>+SUM(D27:D32)</f>
        <v>1308.6112997640003</v>
      </c>
      <c r="E33" s="55">
        <f>+SUM(E27:E32)</f>
        <v>1412.4275515219999</v>
      </c>
      <c r="F33" s="226">
        <f>+SUM(F27:F32)</f>
        <v>1310.547012859</v>
      </c>
    </row>
    <row r="34" spans="1:12" x14ac:dyDescent="0.25">
      <c r="A34" s="278" t="s">
        <v>674</v>
      </c>
    </row>
    <row r="35" spans="1:12" ht="12.75" customHeight="1" x14ac:dyDescent="0.25">
      <c r="A35" s="488" t="str">
        <f>"Note: EIA calculations based on National Oceanic and Atmospheric Administration (NOAA) data. Projections reflect NOAA's 14-16 month outlook."</f>
        <v>Note: EIA calculations based on National Oceanic and Atmospheric Administration (NOAA) data. Projections reflect NOAA's 14-16 month outlook.</v>
      </c>
      <c r="B35" s="488"/>
      <c r="C35" s="488"/>
      <c r="D35" s="488"/>
      <c r="E35" s="488"/>
      <c r="F35" s="488"/>
      <c r="G35" s="488"/>
      <c r="H35" s="488"/>
      <c r="I35" s="488"/>
      <c r="J35" s="488"/>
      <c r="K35" s="488"/>
      <c r="L35" s="210"/>
    </row>
    <row r="36" spans="1:12" x14ac:dyDescent="0.25">
      <c r="A36" s="488"/>
      <c r="B36" s="488"/>
      <c r="C36" s="488"/>
      <c r="D36" s="488"/>
      <c r="E36" s="488"/>
      <c r="F36" s="488"/>
      <c r="G36" s="488"/>
      <c r="H36" s="488"/>
      <c r="I36" s="488"/>
      <c r="J36" s="488"/>
      <c r="K36" s="488"/>
      <c r="L36" s="210"/>
    </row>
    <row r="37" spans="1:12" x14ac:dyDescent="0.25">
      <c r="A37" s="23" t="s">
        <v>187</v>
      </c>
    </row>
    <row r="38" spans="1:12" x14ac:dyDescent="0.25">
      <c r="A38" s="77" t="s">
        <v>183</v>
      </c>
      <c r="B38" s="489" t="s">
        <v>184</v>
      </c>
      <c r="C38" s="489"/>
      <c r="D38" s="489"/>
      <c r="E38" s="489"/>
      <c r="F38" s="489"/>
      <c r="G38" s="76" t="s">
        <v>185</v>
      </c>
    </row>
  </sheetData>
  <mergeCells count="3">
    <mergeCell ref="B25:F25"/>
    <mergeCell ref="A35:K36"/>
    <mergeCell ref="B38:F38"/>
  </mergeCells>
  <hyperlinks>
    <hyperlink ref="B38" r:id="rId1" xr:uid="{00000000-0004-0000-2800-000000000000}"/>
    <hyperlink ref="A3" location="Contents!A1" display="Return to Contents" xr:uid="{00000000-0004-0000-2800-000001000000}"/>
  </hyperlinks>
  <pageMargins left="0.7" right="0.7" top="0.75" bottom="0.75" header="0.3" footer="0.3"/>
  <pageSetup orientation="landscape" r:id="rId2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0">
    <pageSetUpPr fitToPage="1"/>
  </sheetPr>
  <dimension ref="A1:R160"/>
  <sheetViews>
    <sheetView workbookViewId="0"/>
  </sheetViews>
  <sheetFormatPr defaultRowHeight="12.5" x14ac:dyDescent="0.25"/>
  <cols>
    <col min="2" max="3" width="9.1796875" style="5"/>
    <col min="17" max="17" width="14.1796875" customWidth="1"/>
    <col min="18" max="18" width="10.453125" customWidth="1"/>
  </cols>
  <sheetData>
    <row r="1" spans="1:18" x14ac:dyDescent="0.25">
      <c r="B1"/>
      <c r="C1"/>
      <c r="L1" s="21"/>
    </row>
    <row r="2" spans="1:18" ht="15.5" x14ac:dyDescent="0.35">
      <c r="A2" s="31" t="s">
        <v>644</v>
      </c>
      <c r="B2"/>
      <c r="C2"/>
      <c r="L2" s="97"/>
    </row>
    <row r="3" spans="1:18" x14ac:dyDescent="0.25">
      <c r="A3" s="16" t="s">
        <v>16</v>
      </c>
      <c r="B3"/>
      <c r="C3"/>
    </row>
    <row r="4" spans="1:18" x14ac:dyDescent="0.2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</row>
    <row r="5" spans="1:18" ht="13" x14ac:dyDescent="0.3">
      <c r="A5" s="243"/>
      <c r="B5" s="243"/>
      <c r="C5" s="243"/>
      <c r="D5" s="243"/>
      <c r="E5" s="243"/>
      <c r="F5" s="243"/>
      <c r="G5" s="243"/>
      <c r="H5" s="243"/>
      <c r="I5" s="243"/>
      <c r="J5" s="243"/>
      <c r="K5" s="243"/>
      <c r="Q5" s="142" t="s">
        <v>343</v>
      </c>
      <c r="R5" s="143"/>
    </row>
    <row r="6" spans="1:18" x14ac:dyDescent="0.25">
      <c r="A6" s="243"/>
      <c r="B6" s="243"/>
      <c r="C6" s="243"/>
      <c r="D6" s="243"/>
      <c r="E6" s="243"/>
      <c r="F6" s="243"/>
      <c r="G6" s="243"/>
      <c r="H6" s="243"/>
      <c r="I6" s="243"/>
      <c r="J6" s="243"/>
      <c r="K6" s="243"/>
      <c r="Q6" s="244" t="s">
        <v>34</v>
      </c>
      <c r="R6" s="170" t="s">
        <v>371</v>
      </c>
    </row>
    <row r="7" spans="1:18" x14ac:dyDescent="0.25">
      <c r="A7" s="243"/>
      <c r="B7" s="243"/>
      <c r="C7" s="243"/>
      <c r="D7" s="243"/>
      <c r="E7" s="243"/>
      <c r="F7" s="243"/>
      <c r="G7" s="243"/>
      <c r="H7" s="243"/>
      <c r="I7" s="243"/>
      <c r="J7" s="243"/>
      <c r="K7" s="243"/>
      <c r="Q7" s="177" t="s">
        <v>35</v>
      </c>
      <c r="R7" s="171" t="s">
        <v>372</v>
      </c>
    </row>
    <row r="8" spans="1:18" x14ac:dyDescent="0.25">
      <c r="A8" s="243"/>
      <c r="B8" s="243"/>
      <c r="C8" s="243"/>
      <c r="D8" s="243"/>
      <c r="E8" s="243"/>
      <c r="F8" s="243"/>
      <c r="G8" s="243"/>
      <c r="H8" s="243"/>
      <c r="I8" s="243"/>
      <c r="J8" s="243"/>
      <c r="K8" s="243"/>
      <c r="Q8" s="177" t="s">
        <v>89</v>
      </c>
      <c r="R8" s="171" t="s">
        <v>373</v>
      </c>
    </row>
    <row r="9" spans="1:18" x14ac:dyDescent="0.25">
      <c r="A9" s="243"/>
      <c r="B9" s="243"/>
      <c r="C9" s="243"/>
      <c r="D9" s="243"/>
      <c r="E9" s="243"/>
      <c r="F9" s="243"/>
      <c r="G9" s="243"/>
      <c r="H9" s="243"/>
      <c r="I9" s="243"/>
      <c r="J9" s="243"/>
      <c r="K9" s="243"/>
      <c r="Q9" s="182" t="s">
        <v>213</v>
      </c>
      <c r="R9" s="173" t="s">
        <v>370</v>
      </c>
    </row>
    <row r="10" spans="1:18" x14ac:dyDescent="0.25">
      <c r="A10" s="243"/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Q10" s="183"/>
      <c r="R10" s="183"/>
    </row>
    <row r="11" spans="1:18" x14ac:dyDescent="0.25">
      <c r="A11" s="243"/>
      <c r="B11" s="243"/>
      <c r="C11" s="243"/>
      <c r="D11" s="243"/>
      <c r="E11" s="243"/>
      <c r="F11" s="243"/>
      <c r="G11" s="243"/>
      <c r="H11" s="243"/>
      <c r="I11" s="243"/>
      <c r="J11" s="243"/>
      <c r="K11" s="243"/>
    </row>
    <row r="12" spans="1:18" x14ac:dyDescent="0.25">
      <c r="A12" s="243"/>
      <c r="B12" s="243"/>
      <c r="C12" s="243"/>
      <c r="D12" s="243"/>
      <c r="E12" s="243"/>
      <c r="F12" s="243"/>
      <c r="G12" s="243"/>
      <c r="H12" s="243"/>
      <c r="I12" s="243"/>
      <c r="J12" s="243"/>
      <c r="K12" s="243"/>
    </row>
    <row r="13" spans="1:18" x14ac:dyDescent="0.25">
      <c r="A13" s="243"/>
      <c r="B13" s="243"/>
      <c r="C13" s="243"/>
      <c r="D13" s="243"/>
      <c r="E13" s="243"/>
      <c r="F13" s="243"/>
      <c r="G13" s="243"/>
      <c r="H13" s="243"/>
      <c r="I13" s="243"/>
      <c r="J13" s="243"/>
      <c r="K13" s="243"/>
    </row>
    <row r="14" spans="1:18" x14ac:dyDescent="0.25">
      <c r="A14" s="243"/>
      <c r="B14" s="243"/>
      <c r="C14" s="243"/>
      <c r="D14" s="243"/>
      <c r="E14" s="243"/>
      <c r="F14" s="243"/>
      <c r="G14" s="243"/>
      <c r="H14" s="243"/>
      <c r="I14" s="243"/>
      <c r="J14" s="243"/>
      <c r="K14" s="243"/>
    </row>
    <row r="15" spans="1:18" x14ac:dyDescent="0.25">
      <c r="A15" s="243"/>
      <c r="B15" s="243"/>
      <c r="C15" s="243"/>
      <c r="D15" s="243"/>
      <c r="E15" s="243"/>
      <c r="F15" s="243"/>
      <c r="G15" s="243"/>
      <c r="H15" s="243"/>
      <c r="I15" s="243"/>
      <c r="J15" s="243"/>
      <c r="K15" s="243"/>
    </row>
    <row r="16" spans="1:18" x14ac:dyDescent="0.25">
      <c r="A16" s="243"/>
      <c r="B16" s="243"/>
      <c r="C16" s="243"/>
      <c r="D16" s="243"/>
      <c r="E16" s="243"/>
      <c r="F16" s="243"/>
      <c r="G16" s="243"/>
      <c r="H16" s="243"/>
      <c r="I16" s="243"/>
      <c r="J16" s="243"/>
      <c r="K16" s="243"/>
    </row>
    <row r="17" spans="1:14" x14ac:dyDescent="0.25">
      <c r="A17" s="243"/>
      <c r="B17" s="243"/>
      <c r="C17" s="243"/>
      <c r="D17" s="243"/>
      <c r="E17" s="243"/>
      <c r="F17" s="243"/>
      <c r="G17" s="243"/>
      <c r="H17" s="243"/>
      <c r="I17" s="243"/>
      <c r="J17" s="243"/>
      <c r="K17" s="243"/>
    </row>
    <row r="18" spans="1:14" x14ac:dyDescent="0.25">
      <c r="A18" s="243"/>
      <c r="B18" s="243"/>
      <c r="C18" s="243"/>
      <c r="D18" s="243"/>
      <c r="E18" s="243"/>
      <c r="F18" s="243"/>
      <c r="G18" s="243"/>
      <c r="H18" s="243"/>
      <c r="I18" s="243"/>
      <c r="J18" s="243"/>
      <c r="K18" s="243"/>
    </row>
    <row r="19" spans="1:14" x14ac:dyDescent="0.25">
      <c r="A19" s="243"/>
      <c r="B19" s="243"/>
      <c r="C19" s="243"/>
      <c r="D19" s="243"/>
      <c r="E19" s="243"/>
      <c r="F19" s="243"/>
      <c r="G19" s="243"/>
      <c r="H19" s="243"/>
      <c r="I19" s="243"/>
      <c r="J19" s="243"/>
      <c r="K19" s="243"/>
    </row>
    <row r="20" spans="1:14" x14ac:dyDescent="0.25">
      <c r="A20" s="243"/>
      <c r="B20" s="243"/>
      <c r="C20" s="243"/>
      <c r="D20" s="243"/>
      <c r="E20" s="243"/>
      <c r="F20" s="243"/>
      <c r="G20" s="243"/>
      <c r="H20" s="243"/>
      <c r="I20" s="243"/>
      <c r="J20" s="243"/>
      <c r="K20" s="243"/>
    </row>
    <row r="21" spans="1:14" x14ac:dyDescent="0.25">
      <c r="A21" s="243"/>
      <c r="B21" s="243"/>
      <c r="C21" s="243"/>
      <c r="D21" s="243"/>
      <c r="E21" s="243"/>
      <c r="F21" s="243"/>
      <c r="G21" s="243"/>
      <c r="H21" s="243"/>
      <c r="I21" s="243"/>
      <c r="J21" s="243"/>
      <c r="K21" s="243"/>
    </row>
    <row r="22" spans="1:14" x14ac:dyDescent="0.25">
      <c r="A22" s="243"/>
      <c r="B22" s="243"/>
      <c r="C22" s="243"/>
      <c r="D22" s="243"/>
      <c r="E22" s="243"/>
      <c r="F22" s="243"/>
      <c r="G22" s="243"/>
      <c r="H22" s="243"/>
      <c r="I22" s="243"/>
      <c r="J22" s="243"/>
      <c r="K22" s="243"/>
    </row>
    <row r="23" spans="1:14" x14ac:dyDescent="0.25">
      <c r="A23" s="243"/>
      <c r="B23" s="243"/>
      <c r="C23" s="243"/>
      <c r="D23" s="243"/>
      <c r="E23" s="243"/>
      <c r="F23" s="243"/>
      <c r="G23" s="243"/>
      <c r="H23" s="243"/>
      <c r="I23" s="243"/>
      <c r="J23" s="243"/>
      <c r="K23" s="243"/>
    </row>
    <row r="24" spans="1:14" x14ac:dyDescent="0.25">
      <c r="A24" s="243"/>
      <c r="B24" s="243"/>
      <c r="C24" s="243"/>
      <c r="D24" s="243"/>
      <c r="E24" s="243"/>
      <c r="F24" s="243"/>
      <c r="G24" s="243"/>
      <c r="H24" s="243"/>
      <c r="I24" s="243"/>
      <c r="J24" s="243"/>
      <c r="K24" s="243"/>
    </row>
    <row r="25" spans="1:14" x14ac:dyDescent="0.25">
      <c r="A25" s="243"/>
      <c r="B25" s="243"/>
      <c r="C25" s="243"/>
      <c r="D25" s="243"/>
      <c r="E25" s="243"/>
      <c r="F25" s="243"/>
      <c r="G25" s="243"/>
      <c r="H25" s="243"/>
      <c r="I25" s="243"/>
      <c r="J25" s="243"/>
      <c r="K25" s="243"/>
    </row>
    <row r="26" spans="1:14" ht="15" x14ac:dyDescent="0.4">
      <c r="A26" s="21"/>
      <c r="B26" s="20"/>
      <c r="C26" s="492" t="s">
        <v>82</v>
      </c>
      <c r="D26" s="492"/>
      <c r="E26" s="492"/>
      <c r="F26" s="492"/>
      <c r="G26" s="492"/>
      <c r="H26" s="21"/>
      <c r="I26" s="492" t="s">
        <v>4</v>
      </c>
      <c r="J26" s="492"/>
      <c r="K26" s="492"/>
      <c r="L26" s="492"/>
      <c r="M26" s="35"/>
      <c r="N26" s="35"/>
    </row>
    <row r="27" spans="1:14" ht="13" x14ac:dyDescent="0.3">
      <c r="A27" s="60"/>
      <c r="B27" s="69" t="s">
        <v>87</v>
      </c>
      <c r="C27" s="184">
        <v>2020</v>
      </c>
      <c r="D27" s="184">
        <v>2021</v>
      </c>
      <c r="E27" s="36">
        <v>2022</v>
      </c>
      <c r="F27" s="36">
        <v>2023</v>
      </c>
      <c r="G27" s="36">
        <v>2024</v>
      </c>
      <c r="H27" s="398"/>
      <c r="I27" s="65">
        <v>2021</v>
      </c>
      <c r="J27" s="65">
        <v>2022</v>
      </c>
      <c r="K27" s="65">
        <v>2023</v>
      </c>
      <c r="L27" s="65">
        <v>2024</v>
      </c>
    </row>
    <row r="28" spans="1:14" x14ac:dyDescent="0.25">
      <c r="A28" s="21"/>
      <c r="B28" s="57" t="s">
        <v>34</v>
      </c>
      <c r="C28" s="371">
        <v>876.19545420999998</v>
      </c>
      <c r="D28" s="371">
        <v>1002.6506333999999</v>
      </c>
      <c r="E28" s="371">
        <v>934.69770238000001</v>
      </c>
      <c r="F28" s="371">
        <v>748.80554541000004</v>
      </c>
      <c r="G28" s="371">
        <v>726.78458999999998</v>
      </c>
      <c r="H28" s="21"/>
      <c r="I28" s="371">
        <f t="shared" ref="I28:L30" si="0">D28-C28</f>
        <v>126.45517918999997</v>
      </c>
      <c r="J28" s="371">
        <f t="shared" si="0"/>
        <v>-67.952931019999937</v>
      </c>
      <c r="K28" s="371">
        <f t="shared" si="0"/>
        <v>-185.89215696999997</v>
      </c>
      <c r="L28" s="371">
        <f t="shared" si="0"/>
        <v>-22.020955410000056</v>
      </c>
    </row>
    <row r="29" spans="1:14" x14ac:dyDescent="0.25">
      <c r="A29" s="21"/>
      <c r="B29" s="57" t="s">
        <v>35</v>
      </c>
      <c r="C29" s="371">
        <v>2043.5216783000001</v>
      </c>
      <c r="D29" s="371">
        <v>2234.5928517000002</v>
      </c>
      <c r="E29" s="371">
        <v>2273.0670528999999</v>
      </c>
      <c r="F29" s="371">
        <v>2256.3721205000002</v>
      </c>
      <c r="G29" s="371">
        <v>2251.8960000000002</v>
      </c>
      <c r="H29" s="21"/>
      <c r="I29" s="371">
        <f t="shared" si="0"/>
        <v>191.07117340000013</v>
      </c>
      <c r="J29" s="371">
        <f t="shared" si="0"/>
        <v>38.474201199999698</v>
      </c>
      <c r="K29" s="371">
        <f t="shared" si="0"/>
        <v>-16.694932399999743</v>
      </c>
      <c r="L29" s="371">
        <f t="shared" si="0"/>
        <v>-4.4761204999999791</v>
      </c>
    </row>
    <row r="30" spans="1:14" x14ac:dyDescent="0.25">
      <c r="A30" s="21"/>
      <c r="B30" s="57" t="s">
        <v>89</v>
      </c>
      <c r="C30" s="371">
        <v>1649.8228979999999</v>
      </c>
      <c r="D30" s="371">
        <v>1655.1222408000001</v>
      </c>
      <c r="E30" s="371">
        <v>1745.62906</v>
      </c>
      <c r="F30" s="371">
        <v>1775.9119023000001</v>
      </c>
      <c r="G30" s="371">
        <v>1756.752</v>
      </c>
      <c r="H30" s="21"/>
      <c r="I30" s="371">
        <f t="shared" si="0"/>
        <v>5.2993428000002041</v>
      </c>
      <c r="J30" s="371">
        <f t="shared" si="0"/>
        <v>90.506819199999882</v>
      </c>
      <c r="K30" s="371">
        <f t="shared" si="0"/>
        <v>30.282842300000084</v>
      </c>
      <c r="L30" s="371">
        <f t="shared" si="0"/>
        <v>-19.159902300000113</v>
      </c>
    </row>
    <row r="31" spans="1:14" x14ac:dyDescent="0.25">
      <c r="A31" s="21"/>
      <c r="B31" s="58" t="s">
        <v>213</v>
      </c>
      <c r="C31" s="399">
        <v>4580.5152717000001</v>
      </c>
      <c r="D31" s="399">
        <v>4903.3409668000004</v>
      </c>
      <c r="E31" s="399">
        <v>4964.3690559999995</v>
      </c>
      <c r="F31" s="399">
        <v>4792.0649205999998</v>
      </c>
      <c r="G31" s="399">
        <v>4746.4076999999997</v>
      </c>
      <c r="H31" s="60"/>
      <c r="I31" s="399">
        <f>D31-C31</f>
        <v>322.8256951000003</v>
      </c>
      <c r="J31" s="399">
        <f>E31-D31</f>
        <v>61.028089199999158</v>
      </c>
      <c r="K31" s="399">
        <f>F31-E31</f>
        <v>-172.30413539999972</v>
      </c>
      <c r="L31" s="399">
        <f>G31-F31</f>
        <v>-45.657220600000073</v>
      </c>
    </row>
    <row r="32" spans="1:14" x14ac:dyDescent="0.25">
      <c r="A32" s="21"/>
      <c r="B32" s="278" t="s">
        <v>674</v>
      </c>
      <c r="C32" s="21"/>
      <c r="D32" s="21"/>
      <c r="E32" s="21"/>
      <c r="F32" s="21"/>
      <c r="G32" s="21"/>
      <c r="H32" s="21"/>
      <c r="I32" s="394">
        <f>+SUM(I28:I30)</f>
        <v>322.82569539000031</v>
      </c>
      <c r="J32" s="394">
        <f>+SUM(J28:J30)</f>
        <v>61.028089379999642</v>
      </c>
      <c r="K32" s="394">
        <f>+SUM(K28:K30)</f>
        <v>-172.30424706999963</v>
      </c>
      <c r="L32" s="394">
        <f>+SUM(L28:L30)</f>
        <v>-45.656978210000148</v>
      </c>
    </row>
    <row r="33" spans="1:13" x14ac:dyDescent="0.25">
      <c r="A33" s="160"/>
      <c r="B33" s="160"/>
      <c r="C33" s="188"/>
      <c r="D33" s="188"/>
      <c r="E33" s="188"/>
      <c r="F33" s="188"/>
      <c r="G33" s="188"/>
      <c r="H33" s="160"/>
      <c r="I33" s="160"/>
      <c r="J33" s="160"/>
      <c r="K33" s="160"/>
      <c r="L33" s="160"/>
    </row>
    <row r="34" spans="1:13" x14ac:dyDescent="0.25">
      <c r="A34" s="160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</row>
    <row r="35" spans="1:13" x14ac:dyDescent="0.25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</row>
    <row r="36" spans="1:13" x14ac:dyDescent="0.25">
      <c r="A36" s="4"/>
      <c r="B36" s="4" t="s">
        <v>342</v>
      </c>
      <c r="C36"/>
    </row>
    <row r="37" spans="1:13" x14ac:dyDescent="0.25">
      <c r="A37">
        <v>4</v>
      </c>
      <c r="B37">
        <v>0</v>
      </c>
      <c r="C37"/>
    </row>
    <row r="38" spans="1:13" x14ac:dyDescent="0.25">
      <c r="A38">
        <v>4</v>
      </c>
      <c r="B38">
        <v>1</v>
      </c>
      <c r="C38"/>
    </row>
    <row r="39" spans="1:13" x14ac:dyDescent="0.25">
      <c r="C39"/>
    </row>
    <row r="40" spans="1:13" x14ac:dyDescent="0.25">
      <c r="A40" s="4"/>
      <c r="B40" s="4" t="s">
        <v>342</v>
      </c>
      <c r="C40"/>
    </row>
    <row r="41" spans="1:13" x14ac:dyDescent="0.25">
      <c r="A41">
        <v>2.5</v>
      </c>
      <c r="B41" s="5">
        <v>-1.5</v>
      </c>
      <c r="C41"/>
    </row>
    <row r="42" spans="1:13" x14ac:dyDescent="0.25">
      <c r="A42">
        <v>2.5</v>
      </c>
      <c r="B42" s="5">
        <v>1.5</v>
      </c>
      <c r="C42"/>
    </row>
    <row r="43" spans="1:13" x14ac:dyDescent="0.25">
      <c r="C43"/>
    </row>
    <row r="44" spans="1:13" x14ac:dyDescent="0.25">
      <c r="C44"/>
    </row>
    <row r="45" spans="1:13" x14ac:dyDescent="0.25">
      <c r="C45"/>
    </row>
    <row r="46" spans="1:13" x14ac:dyDescent="0.25">
      <c r="C46"/>
    </row>
    <row r="47" spans="1:13" x14ac:dyDescent="0.25">
      <c r="C47"/>
    </row>
    <row r="48" spans="1:1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</sheetData>
  <mergeCells count="2">
    <mergeCell ref="C26:G26"/>
    <mergeCell ref="I26:L26"/>
  </mergeCells>
  <hyperlinks>
    <hyperlink ref="A3" location="Contents!A1" display="Return to Contents" xr:uid="{00000000-0004-0000-2900-000000000000}"/>
  </hyperlinks>
  <pageMargins left="0.75" right="0.75" top="1" bottom="1" header="0.5" footer="0.5"/>
  <pageSetup scale="90" fitToHeight="2" orientation="landscape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8"/>
  <dimension ref="A2:R102"/>
  <sheetViews>
    <sheetView zoomScale="70" zoomScaleNormal="70" workbookViewId="0"/>
  </sheetViews>
  <sheetFormatPr defaultRowHeight="12.5" x14ac:dyDescent="0.25"/>
  <sheetData>
    <row r="2" spans="1:18" ht="15.5" x14ac:dyDescent="0.35">
      <c r="A2" s="31" t="s">
        <v>644</v>
      </c>
      <c r="H2" s="97"/>
    </row>
    <row r="3" spans="1:18" x14ac:dyDescent="0.25">
      <c r="A3" s="16" t="s">
        <v>16</v>
      </c>
    </row>
    <row r="4" spans="1:18" x14ac:dyDescent="0.25"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</row>
    <row r="5" spans="1:18" x14ac:dyDescent="0.25"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</row>
    <row r="6" spans="1:18" x14ac:dyDescent="0.25"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</row>
    <row r="7" spans="1:18" x14ac:dyDescent="0.25">
      <c r="B7" s="288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</row>
    <row r="8" spans="1:18" x14ac:dyDescent="0.25"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</row>
    <row r="9" spans="1:18" x14ac:dyDescent="0.25">
      <c r="B9" s="288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</row>
    <row r="10" spans="1:18" x14ac:dyDescent="0.25"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</row>
    <row r="11" spans="1:18" x14ac:dyDescent="0.25">
      <c r="B11" s="288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</row>
    <row r="12" spans="1:18" x14ac:dyDescent="0.25"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</row>
    <row r="13" spans="1:18" x14ac:dyDescent="0.25"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</row>
    <row r="14" spans="1:18" x14ac:dyDescent="0.25"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</row>
    <row r="15" spans="1:18" x14ac:dyDescent="0.25"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</row>
    <row r="16" spans="1:18" x14ac:dyDescent="0.25"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</row>
    <row r="17" spans="2:18" x14ac:dyDescent="0.25">
      <c r="B17" s="288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</row>
    <row r="18" spans="2:18" x14ac:dyDescent="0.25">
      <c r="B18" s="288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</row>
    <row r="19" spans="2:18" x14ac:dyDescent="0.25">
      <c r="B19" s="28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</row>
    <row r="20" spans="2:18" x14ac:dyDescent="0.25"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</row>
    <row r="21" spans="2:18" x14ac:dyDescent="0.25"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</row>
    <row r="22" spans="2:18" x14ac:dyDescent="0.25"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</row>
    <row r="23" spans="2:18" x14ac:dyDescent="0.25"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</row>
    <row r="24" spans="2:18" x14ac:dyDescent="0.25"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</row>
    <row r="25" spans="2:18" x14ac:dyDescent="0.25"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</row>
    <row r="26" spans="2:18" x14ac:dyDescent="0.25"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</row>
    <row r="27" spans="2:18" x14ac:dyDescent="0.25"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</row>
    <row r="28" spans="2:18" x14ac:dyDescent="0.25">
      <c r="B28" s="288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</row>
    <row r="29" spans="2:18" x14ac:dyDescent="0.25">
      <c r="B29" s="288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</row>
    <row r="30" spans="2:18" x14ac:dyDescent="0.25"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88"/>
    </row>
    <row r="31" spans="2:18" x14ac:dyDescent="0.25"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</row>
    <row r="32" spans="2:18" x14ac:dyDescent="0.25"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</row>
    <row r="33" spans="2:18" x14ac:dyDescent="0.25"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</row>
    <row r="34" spans="2:18" x14ac:dyDescent="0.25">
      <c r="B34" s="288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</row>
    <row r="35" spans="2:18" x14ac:dyDescent="0.25">
      <c r="B35" s="288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8"/>
    </row>
    <row r="36" spans="2:18" x14ac:dyDescent="0.25">
      <c r="B36" s="288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</row>
    <row r="37" spans="2:18" x14ac:dyDescent="0.25"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8"/>
      <c r="P37" s="288"/>
      <c r="Q37" s="288"/>
      <c r="R37" s="288"/>
    </row>
    <row r="38" spans="2:18" x14ac:dyDescent="0.25"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</row>
    <row r="39" spans="2:18" x14ac:dyDescent="0.25"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</row>
    <row r="40" spans="2:18" x14ac:dyDescent="0.25"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</row>
    <row r="41" spans="2:18" x14ac:dyDescent="0.25">
      <c r="B41" s="288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</row>
    <row r="42" spans="2:18" x14ac:dyDescent="0.25">
      <c r="B42" s="288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288"/>
    </row>
    <row r="43" spans="2:18" x14ac:dyDescent="0.25">
      <c r="B43" s="288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</row>
    <row r="44" spans="2:18" x14ac:dyDescent="0.25">
      <c r="B44" s="288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288"/>
    </row>
    <row r="45" spans="2:18" x14ac:dyDescent="0.25"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</row>
    <row r="46" spans="2:18" x14ac:dyDescent="0.25"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</row>
    <row r="47" spans="2:18" x14ac:dyDescent="0.25"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</row>
    <row r="48" spans="2:18" x14ac:dyDescent="0.25"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</row>
    <row r="49" spans="1:18" x14ac:dyDescent="0.25"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</row>
    <row r="50" spans="1:18" x14ac:dyDescent="0.25">
      <c r="A50" s="8" t="s">
        <v>112</v>
      </c>
      <c r="B50" s="8" t="s">
        <v>114</v>
      </c>
      <c r="C50" s="8"/>
      <c r="D50" s="8" t="s">
        <v>113</v>
      </c>
    </row>
    <row r="51" spans="1:18" x14ac:dyDescent="0.25">
      <c r="A51" t="s">
        <v>115</v>
      </c>
      <c r="B51" t="s">
        <v>117</v>
      </c>
      <c r="D51" t="s">
        <v>116</v>
      </c>
    </row>
    <row r="52" spans="1:18" x14ac:dyDescent="0.25">
      <c r="A52" t="s">
        <v>118</v>
      </c>
      <c r="B52" t="s">
        <v>120</v>
      </c>
      <c r="D52" t="s">
        <v>119</v>
      </c>
    </row>
    <row r="53" spans="1:18" x14ac:dyDescent="0.25">
      <c r="A53" t="s">
        <v>121</v>
      </c>
      <c r="B53" t="s">
        <v>122</v>
      </c>
      <c r="D53" t="s">
        <v>119</v>
      </c>
    </row>
    <row r="54" spans="1:18" x14ac:dyDescent="0.25">
      <c r="A54" t="s">
        <v>123</v>
      </c>
      <c r="B54" t="s">
        <v>124</v>
      </c>
      <c r="D54" t="s">
        <v>116</v>
      </c>
    </row>
    <row r="55" spans="1:18" x14ac:dyDescent="0.25">
      <c r="A55" t="s">
        <v>125</v>
      </c>
      <c r="B55" t="s">
        <v>117</v>
      </c>
      <c r="D55" t="s">
        <v>116</v>
      </c>
    </row>
    <row r="56" spans="1:18" x14ac:dyDescent="0.25">
      <c r="A56" t="s">
        <v>126</v>
      </c>
      <c r="B56" t="s">
        <v>124</v>
      </c>
      <c r="D56" t="s">
        <v>116</v>
      </c>
    </row>
    <row r="57" spans="1:18" x14ac:dyDescent="0.25">
      <c r="A57" t="s">
        <v>127</v>
      </c>
      <c r="B57" t="s">
        <v>129</v>
      </c>
      <c r="D57" t="s">
        <v>128</v>
      </c>
    </row>
    <row r="58" spans="1:18" x14ac:dyDescent="0.25">
      <c r="A58" t="s">
        <v>130</v>
      </c>
      <c r="B58" t="s">
        <v>131</v>
      </c>
      <c r="D58" t="s">
        <v>119</v>
      </c>
    </row>
    <row r="59" spans="1:18" x14ac:dyDescent="0.25">
      <c r="A59" t="s">
        <v>132</v>
      </c>
      <c r="B59" t="s">
        <v>131</v>
      </c>
      <c r="D59" t="s">
        <v>119</v>
      </c>
    </row>
    <row r="60" spans="1:18" x14ac:dyDescent="0.25">
      <c r="A60" t="s">
        <v>133</v>
      </c>
      <c r="B60" t="s">
        <v>131</v>
      </c>
      <c r="D60" t="s">
        <v>119</v>
      </c>
    </row>
    <row r="61" spans="1:18" x14ac:dyDescent="0.25">
      <c r="A61" t="s">
        <v>134</v>
      </c>
      <c r="B61" t="s">
        <v>131</v>
      </c>
      <c r="D61" t="s">
        <v>119</v>
      </c>
    </row>
    <row r="62" spans="1:18" x14ac:dyDescent="0.25">
      <c r="A62" t="s">
        <v>135</v>
      </c>
      <c r="B62" t="s">
        <v>117</v>
      </c>
      <c r="D62" t="s">
        <v>116</v>
      </c>
    </row>
    <row r="63" spans="1:18" x14ac:dyDescent="0.25">
      <c r="A63" t="s">
        <v>136</v>
      </c>
      <c r="B63" t="s">
        <v>138</v>
      </c>
      <c r="D63" t="s">
        <v>137</v>
      </c>
    </row>
    <row r="64" spans="1:18" x14ac:dyDescent="0.25">
      <c r="A64" t="s">
        <v>139</v>
      </c>
      <c r="B64" t="s">
        <v>124</v>
      </c>
      <c r="D64" t="s">
        <v>116</v>
      </c>
    </row>
    <row r="65" spans="1:4" x14ac:dyDescent="0.25">
      <c r="A65" t="s">
        <v>140</v>
      </c>
      <c r="B65" t="s">
        <v>141</v>
      </c>
      <c r="D65" t="s">
        <v>137</v>
      </c>
    </row>
    <row r="66" spans="1:4" x14ac:dyDescent="0.25">
      <c r="A66" t="s">
        <v>142</v>
      </c>
      <c r="B66" t="s">
        <v>141</v>
      </c>
      <c r="D66" t="s">
        <v>137</v>
      </c>
    </row>
    <row r="67" spans="1:4" x14ac:dyDescent="0.25">
      <c r="A67" t="s">
        <v>143</v>
      </c>
      <c r="B67" t="s">
        <v>138</v>
      </c>
      <c r="D67" t="s">
        <v>137</v>
      </c>
    </row>
    <row r="68" spans="1:4" x14ac:dyDescent="0.25">
      <c r="A68" t="s">
        <v>144</v>
      </c>
      <c r="B68" t="s">
        <v>120</v>
      </c>
      <c r="D68" t="s">
        <v>119</v>
      </c>
    </row>
    <row r="69" spans="1:4" x14ac:dyDescent="0.25">
      <c r="A69" t="s">
        <v>145</v>
      </c>
      <c r="B69" t="s">
        <v>122</v>
      </c>
      <c r="D69" t="s">
        <v>119</v>
      </c>
    </row>
    <row r="70" spans="1:4" x14ac:dyDescent="0.25">
      <c r="A70" t="s">
        <v>146</v>
      </c>
      <c r="B70" t="s">
        <v>129</v>
      </c>
      <c r="D70" t="s">
        <v>128</v>
      </c>
    </row>
    <row r="71" spans="1:4" x14ac:dyDescent="0.25">
      <c r="A71" t="s">
        <v>147</v>
      </c>
      <c r="B71" t="s">
        <v>131</v>
      </c>
      <c r="D71" t="s">
        <v>119</v>
      </c>
    </row>
    <row r="72" spans="1:4" x14ac:dyDescent="0.25">
      <c r="A72" t="s">
        <v>148</v>
      </c>
      <c r="B72" t="s">
        <v>129</v>
      </c>
      <c r="D72" t="s">
        <v>128</v>
      </c>
    </row>
    <row r="73" spans="1:4" x14ac:dyDescent="0.25">
      <c r="A73" t="s">
        <v>149</v>
      </c>
      <c r="B73" t="s">
        <v>141</v>
      </c>
      <c r="D73" t="s">
        <v>137</v>
      </c>
    </row>
    <row r="74" spans="1:4" x14ac:dyDescent="0.25">
      <c r="A74" t="s">
        <v>150</v>
      </c>
      <c r="B74" t="s">
        <v>138</v>
      </c>
      <c r="D74" t="s">
        <v>137</v>
      </c>
    </row>
    <row r="75" spans="1:4" x14ac:dyDescent="0.25">
      <c r="A75" t="s">
        <v>151</v>
      </c>
      <c r="B75" t="s">
        <v>138</v>
      </c>
      <c r="D75" t="s">
        <v>137</v>
      </c>
    </row>
    <row r="76" spans="1:4" x14ac:dyDescent="0.25">
      <c r="A76" t="s">
        <v>152</v>
      </c>
      <c r="B76" t="s">
        <v>120</v>
      </c>
      <c r="D76" t="s">
        <v>119</v>
      </c>
    </row>
    <row r="77" spans="1:4" x14ac:dyDescent="0.25">
      <c r="A77" t="s">
        <v>153</v>
      </c>
      <c r="B77" t="s">
        <v>124</v>
      </c>
      <c r="D77" t="s">
        <v>116</v>
      </c>
    </row>
    <row r="78" spans="1:4" x14ac:dyDescent="0.25">
      <c r="A78" t="s">
        <v>154</v>
      </c>
      <c r="B78" t="s">
        <v>131</v>
      </c>
      <c r="D78" t="s">
        <v>119</v>
      </c>
    </row>
    <row r="79" spans="1:4" x14ac:dyDescent="0.25">
      <c r="A79" t="s">
        <v>155</v>
      </c>
      <c r="B79" t="s">
        <v>138</v>
      </c>
      <c r="D79" t="s">
        <v>137</v>
      </c>
    </row>
    <row r="80" spans="1:4" x14ac:dyDescent="0.25">
      <c r="A80" t="s">
        <v>156</v>
      </c>
      <c r="B80" t="s">
        <v>138</v>
      </c>
      <c r="D80" t="s">
        <v>137</v>
      </c>
    </row>
    <row r="81" spans="1:4" x14ac:dyDescent="0.25">
      <c r="A81" t="s">
        <v>157</v>
      </c>
      <c r="B81" t="s">
        <v>129</v>
      </c>
      <c r="D81" t="s">
        <v>128</v>
      </c>
    </row>
    <row r="82" spans="1:4" x14ac:dyDescent="0.25">
      <c r="A82" t="s">
        <v>158</v>
      </c>
      <c r="B82" t="s">
        <v>159</v>
      </c>
      <c r="D82" t="s">
        <v>128</v>
      </c>
    </row>
    <row r="83" spans="1:4" x14ac:dyDescent="0.25">
      <c r="A83" t="s">
        <v>160</v>
      </c>
      <c r="B83" t="s">
        <v>124</v>
      </c>
      <c r="D83" t="s">
        <v>116</v>
      </c>
    </row>
    <row r="84" spans="1:4" x14ac:dyDescent="0.25">
      <c r="A84" t="s">
        <v>161</v>
      </c>
      <c r="B84" t="s">
        <v>124</v>
      </c>
      <c r="D84" t="s">
        <v>116</v>
      </c>
    </row>
    <row r="85" spans="1:4" x14ac:dyDescent="0.25">
      <c r="A85" t="s">
        <v>162</v>
      </c>
      <c r="B85" t="s">
        <v>159</v>
      </c>
      <c r="D85" t="s">
        <v>128</v>
      </c>
    </row>
    <row r="86" spans="1:4" x14ac:dyDescent="0.25">
      <c r="A86" t="s">
        <v>163</v>
      </c>
      <c r="B86" t="s">
        <v>141</v>
      </c>
      <c r="D86" t="s">
        <v>137</v>
      </c>
    </row>
    <row r="87" spans="1:4" x14ac:dyDescent="0.25">
      <c r="A87" t="s">
        <v>164</v>
      </c>
      <c r="B87" t="s">
        <v>122</v>
      </c>
      <c r="D87" t="s">
        <v>119</v>
      </c>
    </row>
    <row r="88" spans="1:4" x14ac:dyDescent="0.25">
      <c r="A88" t="s">
        <v>165</v>
      </c>
      <c r="B88" t="s">
        <v>117</v>
      </c>
      <c r="D88" t="s">
        <v>116</v>
      </c>
    </row>
    <row r="89" spans="1:4" x14ac:dyDescent="0.25">
      <c r="A89" t="s">
        <v>166</v>
      </c>
      <c r="B89" t="s">
        <v>159</v>
      </c>
      <c r="D89" t="s">
        <v>128</v>
      </c>
    </row>
    <row r="90" spans="1:4" x14ac:dyDescent="0.25">
      <c r="A90" t="s">
        <v>167</v>
      </c>
      <c r="B90" t="s">
        <v>129</v>
      </c>
      <c r="D90" t="s">
        <v>128</v>
      </c>
    </row>
    <row r="91" spans="1:4" x14ac:dyDescent="0.25">
      <c r="A91" t="s">
        <v>168</v>
      </c>
      <c r="B91" t="s">
        <v>131</v>
      </c>
      <c r="D91" t="s">
        <v>119</v>
      </c>
    </row>
    <row r="92" spans="1:4" x14ac:dyDescent="0.25">
      <c r="A92" t="s">
        <v>169</v>
      </c>
      <c r="B92" t="s">
        <v>138</v>
      </c>
      <c r="D92" t="s">
        <v>137</v>
      </c>
    </row>
    <row r="93" spans="1:4" x14ac:dyDescent="0.25">
      <c r="A93" t="s">
        <v>170</v>
      </c>
      <c r="B93" t="s">
        <v>120</v>
      </c>
      <c r="D93" t="s">
        <v>119</v>
      </c>
    </row>
    <row r="94" spans="1:4" x14ac:dyDescent="0.25">
      <c r="A94" t="s">
        <v>171</v>
      </c>
      <c r="B94" t="s">
        <v>122</v>
      </c>
      <c r="D94" t="s">
        <v>119</v>
      </c>
    </row>
    <row r="95" spans="1:4" x14ac:dyDescent="0.25">
      <c r="A95" t="s">
        <v>172</v>
      </c>
      <c r="B95" t="s">
        <v>124</v>
      </c>
      <c r="D95" t="s">
        <v>116</v>
      </c>
    </row>
    <row r="96" spans="1:4" x14ac:dyDescent="0.25">
      <c r="A96" t="s">
        <v>173</v>
      </c>
      <c r="B96" t="s">
        <v>131</v>
      </c>
      <c r="D96" t="s">
        <v>119</v>
      </c>
    </row>
    <row r="97" spans="1:4" x14ac:dyDescent="0.25">
      <c r="A97" t="s">
        <v>174</v>
      </c>
      <c r="B97" t="s">
        <v>129</v>
      </c>
      <c r="D97" t="s">
        <v>128</v>
      </c>
    </row>
    <row r="98" spans="1:4" x14ac:dyDescent="0.25">
      <c r="A98" t="s">
        <v>175</v>
      </c>
      <c r="B98" t="s">
        <v>117</v>
      </c>
      <c r="D98" t="s">
        <v>116</v>
      </c>
    </row>
    <row r="99" spans="1:4" x14ac:dyDescent="0.25">
      <c r="A99" t="s">
        <v>176</v>
      </c>
      <c r="B99" t="s">
        <v>141</v>
      </c>
      <c r="D99" t="s">
        <v>137</v>
      </c>
    </row>
    <row r="100" spans="1:4" x14ac:dyDescent="0.25">
      <c r="A100" t="s">
        <v>177</v>
      </c>
      <c r="B100" t="s">
        <v>131</v>
      </c>
      <c r="D100" t="s">
        <v>119</v>
      </c>
    </row>
    <row r="101" spans="1:4" x14ac:dyDescent="0.25">
      <c r="A101" s="8" t="s">
        <v>178</v>
      </c>
      <c r="B101" s="8" t="s">
        <v>124</v>
      </c>
      <c r="C101" s="8"/>
      <c r="D101" s="8" t="s">
        <v>116</v>
      </c>
    </row>
    <row r="102" spans="1:4" x14ac:dyDescent="0.25">
      <c r="A102" s="278" t="s">
        <v>674</v>
      </c>
    </row>
  </sheetData>
  <hyperlinks>
    <hyperlink ref="A3" location="Contents!A1" display="Return to Contents" xr:uid="{00000000-0004-0000-2A00-000000000000}"/>
  </hyperlink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2:Q103"/>
  <sheetViews>
    <sheetView zoomScaleNormal="100" workbookViewId="0"/>
  </sheetViews>
  <sheetFormatPr defaultColWidth="9.1796875" defaultRowHeight="12.5" x14ac:dyDescent="0.25"/>
  <cols>
    <col min="1" max="1" width="9.1796875" style="76"/>
    <col min="2" max="2" width="15.54296875" style="76" customWidth="1"/>
    <col min="3" max="15" width="9.1796875" style="76"/>
    <col min="16" max="16" width="20.54296875" style="76" customWidth="1"/>
    <col min="17" max="17" width="14.81640625" style="76" customWidth="1"/>
    <col min="18" max="16384" width="9.1796875" style="76"/>
  </cols>
  <sheetData>
    <row r="2" spans="1:17" ht="15.5" x14ac:dyDescent="0.35">
      <c r="A2" s="31" t="s">
        <v>644</v>
      </c>
    </row>
    <row r="3" spans="1:17" x14ac:dyDescent="0.25">
      <c r="A3" s="16" t="s">
        <v>16</v>
      </c>
    </row>
    <row r="4" spans="1:17" x14ac:dyDescent="0.25">
      <c r="A4" s="251"/>
      <c r="B4" s="251"/>
      <c r="C4" s="251"/>
      <c r="D4" s="251"/>
      <c r="E4" s="251"/>
      <c r="F4" s="251"/>
      <c r="G4" s="251"/>
      <c r="H4" s="251"/>
      <c r="I4" s="251"/>
      <c r="J4" s="251"/>
    </row>
    <row r="5" spans="1:17" ht="13" x14ac:dyDescent="0.3">
      <c r="A5" s="251"/>
      <c r="B5" s="251"/>
      <c r="C5" s="251"/>
      <c r="D5" s="251"/>
      <c r="E5" s="251"/>
      <c r="F5" s="251"/>
      <c r="G5" s="251"/>
      <c r="H5" s="251"/>
      <c r="I5" s="251"/>
      <c r="J5" s="251"/>
      <c r="L5" s="99"/>
      <c r="P5" s="470" t="s">
        <v>343</v>
      </c>
      <c r="Q5" s="471"/>
    </row>
    <row r="6" spans="1:17" x14ac:dyDescent="0.25">
      <c r="A6" s="251"/>
      <c r="B6" s="251"/>
      <c r="C6" s="251"/>
      <c r="D6" s="251"/>
      <c r="E6" s="251"/>
      <c r="F6" s="251"/>
      <c r="G6" s="251"/>
      <c r="H6" s="251"/>
      <c r="I6" s="251"/>
      <c r="J6" s="251"/>
      <c r="L6" s="99"/>
      <c r="P6" s="165" t="s">
        <v>18</v>
      </c>
      <c r="Q6" s="166" t="s">
        <v>303</v>
      </c>
    </row>
    <row r="7" spans="1:17" x14ac:dyDescent="0.25">
      <c r="A7" s="251"/>
      <c r="B7" s="251"/>
      <c r="C7" s="251"/>
      <c r="D7" s="251"/>
      <c r="E7" s="251"/>
      <c r="F7" s="251"/>
      <c r="G7" s="251"/>
      <c r="H7" s="251"/>
      <c r="I7" s="251"/>
      <c r="J7" s="251"/>
      <c r="P7" s="167" t="s">
        <v>19</v>
      </c>
      <c r="Q7" s="144"/>
    </row>
    <row r="8" spans="1:17" x14ac:dyDescent="0.25">
      <c r="A8" s="251"/>
      <c r="B8" s="251"/>
      <c r="C8" s="251"/>
      <c r="D8" s="251"/>
      <c r="E8" s="251"/>
      <c r="F8" s="251"/>
      <c r="G8" s="251"/>
      <c r="H8" s="251"/>
      <c r="I8" s="251"/>
      <c r="J8" s="251"/>
      <c r="P8" s="167" t="s">
        <v>20</v>
      </c>
      <c r="Q8" s="144" t="s">
        <v>304</v>
      </c>
    </row>
    <row r="9" spans="1:17" x14ac:dyDescent="0.25">
      <c r="A9" s="251"/>
      <c r="B9" s="251"/>
      <c r="C9" s="251"/>
      <c r="D9" s="251"/>
      <c r="E9" s="251"/>
      <c r="F9" s="251"/>
      <c r="G9" s="251"/>
      <c r="H9" s="251"/>
      <c r="I9" s="251"/>
      <c r="J9" s="251"/>
      <c r="P9" s="167" t="s">
        <v>21</v>
      </c>
      <c r="Q9" s="144" t="s">
        <v>305</v>
      </c>
    </row>
    <row r="10" spans="1:17" x14ac:dyDescent="0.25">
      <c r="A10" s="251"/>
      <c r="B10" s="251"/>
      <c r="C10" s="251"/>
      <c r="D10" s="251"/>
      <c r="E10" s="251"/>
      <c r="F10" s="251"/>
      <c r="G10" s="251"/>
      <c r="H10" s="251"/>
      <c r="I10" s="251"/>
      <c r="J10" s="251"/>
      <c r="P10" s="167" t="s">
        <v>22</v>
      </c>
      <c r="Q10" s="144" t="s">
        <v>306</v>
      </c>
    </row>
    <row r="11" spans="1:17" x14ac:dyDescent="0.25">
      <c r="A11" s="251"/>
      <c r="B11" s="251"/>
      <c r="C11" s="251"/>
      <c r="D11" s="251"/>
      <c r="E11" s="251"/>
      <c r="F11" s="251"/>
      <c r="G11" s="251"/>
      <c r="H11" s="251"/>
      <c r="I11" s="251"/>
      <c r="J11" s="251"/>
      <c r="P11" s="168" t="s">
        <v>302</v>
      </c>
      <c r="Q11" s="144"/>
    </row>
    <row r="12" spans="1:17" x14ac:dyDescent="0.25">
      <c r="A12" s="251"/>
      <c r="B12" s="251"/>
      <c r="C12" s="251"/>
      <c r="D12" s="251"/>
      <c r="E12" s="251"/>
      <c r="F12" s="251"/>
      <c r="G12" s="251"/>
      <c r="H12" s="251"/>
      <c r="I12" s="251"/>
      <c r="J12" s="251"/>
      <c r="P12" s="167" t="s">
        <v>25</v>
      </c>
      <c r="Q12" s="144" t="s">
        <v>307</v>
      </c>
    </row>
    <row r="13" spans="1:17" x14ac:dyDescent="0.25">
      <c r="A13" s="251"/>
      <c r="B13" s="251"/>
      <c r="C13" s="251"/>
      <c r="D13" s="251"/>
      <c r="E13" s="251"/>
      <c r="F13" s="251"/>
      <c r="G13" s="251"/>
      <c r="H13" s="251"/>
      <c r="I13" s="251"/>
      <c r="J13" s="251"/>
      <c r="P13" s="167" t="s">
        <v>23</v>
      </c>
      <c r="Q13" s="144" t="s">
        <v>308</v>
      </c>
    </row>
    <row r="14" spans="1:17" x14ac:dyDescent="0.25">
      <c r="A14" s="251"/>
      <c r="B14" s="251"/>
      <c r="C14" s="251"/>
      <c r="D14" s="251"/>
      <c r="E14" s="251"/>
      <c r="F14" s="251"/>
      <c r="G14" s="251"/>
      <c r="H14" s="251"/>
      <c r="I14" s="251"/>
      <c r="J14" s="251"/>
      <c r="P14" s="167" t="s">
        <v>24</v>
      </c>
      <c r="Q14" s="144" t="s">
        <v>309</v>
      </c>
    </row>
    <row r="15" spans="1:17" x14ac:dyDescent="0.25">
      <c r="A15" s="251"/>
      <c r="B15" s="251"/>
      <c r="C15" s="251"/>
      <c r="D15" s="251"/>
      <c r="E15" s="251"/>
      <c r="F15" s="251"/>
      <c r="G15" s="251"/>
      <c r="H15" s="251"/>
      <c r="I15" s="251"/>
      <c r="J15" s="251"/>
      <c r="P15" s="167" t="s">
        <v>33</v>
      </c>
      <c r="Q15" s="144" t="s">
        <v>310</v>
      </c>
    </row>
    <row r="16" spans="1:17" x14ac:dyDescent="0.25">
      <c r="A16" s="251"/>
      <c r="B16" s="251"/>
      <c r="C16" s="251"/>
      <c r="D16" s="251"/>
      <c r="E16" s="251"/>
      <c r="F16" s="251"/>
      <c r="G16" s="251"/>
      <c r="H16" s="251"/>
      <c r="I16" s="251"/>
      <c r="J16" s="251"/>
      <c r="P16" s="167" t="s">
        <v>26</v>
      </c>
      <c r="Q16" s="144"/>
    </row>
    <row r="17" spans="1:17" x14ac:dyDescent="0.25">
      <c r="A17" s="251"/>
      <c r="B17" s="251"/>
      <c r="C17" s="251"/>
      <c r="D17" s="251"/>
      <c r="E17" s="251"/>
      <c r="F17" s="251"/>
      <c r="G17" s="251"/>
      <c r="H17" s="251"/>
      <c r="I17" s="251"/>
      <c r="J17" s="251"/>
      <c r="P17" s="167" t="s">
        <v>27</v>
      </c>
      <c r="Q17" s="144" t="s">
        <v>311</v>
      </c>
    </row>
    <row r="18" spans="1:17" x14ac:dyDescent="0.25">
      <c r="A18" s="251"/>
      <c r="B18" s="251"/>
      <c r="C18" s="251"/>
      <c r="D18" s="251"/>
      <c r="E18" s="251"/>
      <c r="F18" s="251"/>
      <c r="G18" s="251"/>
      <c r="H18" s="251"/>
      <c r="I18" s="251"/>
      <c r="J18" s="251"/>
      <c r="P18" s="167" t="s">
        <v>28</v>
      </c>
      <c r="Q18" s="144" t="s">
        <v>312</v>
      </c>
    </row>
    <row r="19" spans="1:17" x14ac:dyDescent="0.25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P19" s="167" t="s">
        <v>29</v>
      </c>
      <c r="Q19" s="144" t="s">
        <v>313</v>
      </c>
    </row>
    <row r="20" spans="1:17" x14ac:dyDescent="0.25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P20" s="167" t="s">
        <v>30</v>
      </c>
      <c r="Q20" s="144" t="s">
        <v>314</v>
      </c>
    </row>
    <row r="21" spans="1:17" x14ac:dyDescent="0.25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P21" s="167" t="s">
        <v>31</v>
      </c>
      <c r="Q21" s="144"/>
    </row>
    <row r="22" spans="1:17" x14ac:dyDescent="0.25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P22" s="169" t="s">
        <v>32</v>
      </c>
      <c r="Q22" s="145" t="s">
        <v>292</v>
      </c>
    </row>
    <row r="23" spans="1:17" x14ac:dyDescent="0.25">
      <c r="A23" s="251"/>
      <c r="B23" s="251"/>
      <c r="C23" s="251"/>
      <c r="D23" s="251"/>
      <c r="E23" s="251"/>
      <c r="F23" s="251"/>
      <c r="G23" s="251"/>
      <c r="H23" s="251"/>
      <c r="I23" s="251"/>
      <c r="J23" s="251"/>
    </row>
    <row r="24" spans="1:17" x14ac:dyDescent="0.25">
      <c r="A24" s="251"/>
      <c r="B24" s="251"/>
      <c r="C24" s="251"/>
      <c r="D24" s="251"/>
      <c r="E24" s="251"/>
      <c r="F24" s="251"/>
      <c r="G24" s="251"/>
      <c r="H24" s="251"/>
      <c r="I24" s="251"/>
      <c r="J24" s="251"/>
    </row>
    <row r="25" spans="1:17" x14ac:dyDescent="0.25">
      <c r="A25" s="251"/>
      <c r="B25" s="251"/>
      <c r="C25" s="251"/>
      <c r="D25" s="251"/>
      <c r="E25" s="251"/>
      <c r="F25" s="251"/>
      <c r="G25" s="251"/>
      <c r="H25" s="251"/>
      <c r="I25" s="251"/>
      <c r="J25" s="251"/>
    </row>
    <row r="26" spans="1:17" x14ac:dyDescent="0.25">
      <c r="B26" s="126"/>
      <c r="C26" s="129"/>
      <c r="D26" s="469" t="s">
        <v>475</v>
      </c>
      <c r="E26" s="469"/>
      <c r="F26" s="469"/>
      <c r="G26" s="469"/>
      <c r="H26" s="127"/>
      <c r="I26" s="128" t="s">
        <v>474</v>
      </c>
      <c r="J26" s="195"/>
      <c r="K26" s="128"/>
      <c r="L26" s="128"/>
    </row>
    <row r="27" spans="1:17" x14ac:dyDescent="0.25">
      <c r="B27" s="129" t="s">
        <v>17</v>
      </c>
      <c r="C27" s="129">
        <v>2020</v>
      </c>
      <c r="D27" s="129">
        <v>2021</v>
      </c>
      <c r="E27" s="129">
        <v>2022</v>
      </c>
      <c r="F27" s="129">
        <v>2023</v>
      </c>
      <c r="G27" s="129">
        <v>2024</v>
      </c>
      <c r="H27" s="129"/>
      <c r="I27" s="129">
        <v>2021</v>
      </c>
      <c r="J27" s="129">
        <v>2022</v>
      </c>
      <c r="K27" s="129">
        <v>2023</v>
      </c>
      <c r="L27" s="129">
        <v>2024</v>
      </c>
    </row>
    <row r="28" spans="1:17" x14ac:dyDescent="0.25">
      <c r="B28" s="130" t="s">
        <v>18</v>
      </c>
      <c r="C28" s="124">
        <v>30.685365007000001</v>
      </c>
      <c r="D28" s="124">
        <v>31.660570221</v>
      </c>
      <c r="E28" s="124">
        <v>34.165785049</v>
      </c>
      <c r="F28" s="124">
        <v>33.327892061999997</v>
      </c>
      <c r="G28" s="124">
        <v>33.757184551999998</v>
      </c>
      <c r="H28" s="131"/>
      <c r="I28" s="132">
        <f>D28-C28</f>
        <v>0.97520521399999893</v>
      </c>
      <c r="J28" s="132">
        <f>E28-D28</f>
        <v>2.5052148279999997</v>
      </c>
      <c r="K28" s="132">
        <f>F28-E28</f>
        <v>-0.83789298700000359</v>
      </c>
      <c r="L28" s="132">
        <f>G28-F28</f>
        <v>0.42929249000000169</v>
      </c>
    </row>
    <row r="29" spans="1:17" x14ac:dyDescent="0.25">
      <c r="B29" s="130" t="s">
        <v>19</v>
      </c>
      <c r="C29" s="131">
        <f>SUM(C30:C32)</f>
        <v>25.7885881045</v>
      </c>
      <c r="D29" s="131">
        <f>SUM(D30:D32)</f>
        <v>26.456091699200002</v>
      </c>
      <c r="E29" s="131">
        <f>SUM(E30:E32)</f>
        <v>27.904064669899999</v>
      </c>
      <c r="F29" s="131">
        <f>SUM(F30:F32)</f>
        <v>29.524143646100001</v>
      </c>
      <c r="G29" s="131">
        <f>SUM(G30:G32)</f>
        <v>30.363468584000003</v>
      </c>
      <c r="H29" s="131"/>
      <c r="I29" s="132">
        <f t="shared" ref="I29:L44" si="0">D29-C29</f>
        <v>0.6675035947000012</v>
      </c>
      <c r="J29" s="132">
        <f t="shared" si="0"/>
        <v>1.4479729706999969</v>
      </c>
      <c r="K29" s="132">
        <f t="shared" si="0"/>
        <v>1.6200789762000021</v>
      </c>
      <c r="L29" s="132">
        <f t="shared" si="0"/>
        <v>0.83932493790000251</v>
      </c>
    </row>
    <row r="30" spans="1:17" x14ac:dyDescent="0.25">
      <c r="B30" s="130" t="s">
        <v>20</v>
      </c>
      <c r="C30" s="124">
        <v>5.2346501015999998</v>
      </c>
      <c r="D30" s="124">
        <v>5.5374510031000002</v>
      </c>
      <c r="E30" s="124">
        <v>5.7007438959999996</v>
      </c>
      <c r="F30" s="124">
        <v>5.7815310109000002</v>
      </c>
      <c r="G30" s="124">
        <v>6.1423836612000002</v>
      </c>
      <c r="H30" s="131"/>
      <c r="I30" s="132">
        <f t="shared" si="0"/>
        <v>0.30280090150000039</v>
      </c>
      <c r="J30" s="132">
        <f t="shared" si="0"/>
        <v>0.16329289289999949</v>
      </c>
      <c r="K30" s="132">
        <f t="shared" si="0"/>
        <v>8.0787114900000567E-2</v>
      </c>
      <c r="L30" s="132">
        <f t="shared" si="0"/>
        <v>0.36085265030000002</v>
      </c>
    </row>
    <row r="31" spans="1:17" x14ac:dyDescent="0.25">
      <c r="B31" s="130" t="s">
        <v>21</v>
      </c>
      <c r="C31" s="124">
        <v>1.9336431699000001</v>
      </c>
      <c r="D31" s="124">
        <v>1.9236573540999999</v>
      </c>
      <c r="E31" s="124">
        <v>1.9026134259</v>
      </c>
      <c r="F31" s="124">
        <v>2.1113257872000002</v>
      </c>
      <c r="G31" s="124">
        <v>2.0682812548</v>
      </c>
      <c r="H31" s="131"/>
      <c r="I31" s="132">
        <f t="shared" si="0"/>
        <v>-9.9858158000001307E-3</v>
      </c>
      <c r="J31" s="132">
        <f t="shared" si="0"/>
        <v>-2.1043928199999895E-2</v>
      </c>
      <c r="K31" s="132">
        <f t="shared" si="0"/>
        <v>0.20871236130000015</v>
      </c>
      <c r="L31" s="132">
        <f t="shared" si="0"/>
        <v>-4.3044532400000168E-2</v>
      </c>
    </row>
    <row r="32" spans="1:17" x14ac:dyDescent="0.25">
      <c r="B32" s="130" t="s">
        <v>22</v>
      </c>
      <c r="C32" s="124">
        <v>18.620294832999999</v>
      </c>
      <c r="D32" s="124">
        <v>18.994983342000001</v>
      </c>
      <c r="E32" s="124">
        <v>20.300707348</v>
      </c>
      <c r="F32" s="124">
        <v>21.631286847999998</v>
      </c>
      <c r="G32" s="124">
        <v>22.152803668000001</v>
      </c>
      <c r="H32" s="131"/>
      <c r="I32" s="132">
        <f t="shared" si="0"/>
        <v>0.37468850900000206</v>
      </c>
      <c r="J32" s="132">
        <f t="shared" si="0"/>
        <v>1.3057240059999984</v>
      </c>
      <c r="K32" s="132">
        <f t="shared" si="0"/>
        <v>1.3305794999999989</v>
      </c>
      <c r="L32" s="132">
        <f t="shared" si="0"/>
        <v>0.52151682000000221</v>
      </c>
    </row>
    <row r="33" spans="2:12" x14ac:dyDescent="0.25">
      <c r="B33" s="132" t="s">
        <v>302</v>
      </c>
      <c r="C33" s="131">
        <f>SUM(C34:C37)</f>
        <v>13.295805784819999</v>
      </c>
      <c r="D33" s="131">
        <f>SUM(D34:D37)</f>
        <v>13.609746187520001</v>
      </c>
      <c r="E33" s="131">
        <f>SUM(E34:E37)</f>
        <v>13.69476922482</v>
      </c>
      <c r="F33" s="131">
        <f>SUM(F34:F37)</f>
        <v>13.51003756349</v>
      </c>
      <c r="G33" s="131">
        <f>SUM(G34:G37)</f>
        <v>13.47013641186</v>
      </c>
      <c r="H33" s="131"/>
      <c r="I33" s="132">
        <f t="shared" si="0"/>
        <v>0.3139404027000019</v>
      </c>
      <c r="J33" s="132">
        <f t="shared" si="0"/>
        <v>8.502303729999916E-2</v>
      </c>
      <c r="K33" s="132">
        <f t="shared" si="0"/>
        <v>-0.18473166132999985</v>
      </c>
      <c r="L33" s="132">
        <f t="shared" si="0"/>
        <v>-3.9901151629999632E-2</v>
      </c>
    </row>
    <row r="34" spans="2:12" x14ac:dyDescent="0.25">
      <c r="B34" s="130" t="s">
        <v>25</v>
      </c>
      <c r="C34" s="124">
        <v>10.49599738</v>
      </c>
      <c r="D34" s="124">
        <v>10.776717886</v>
      </c>
      <c r="E34" s="124">
        <v>10.93765773</v>
      </c>
      <c r="F34" s="124">
        <v>10.637166889</v>
      </c>
      <c r="G34" s="124">
        <v>10.601035078000001</v>
      </c>
      <c r="H34" s="131"/>
      <c r="I34" s="132">
        <f t="shared" si="0"/>
        <v>0.28072050599999976</v>
      </c>
      <c r="J34" s="132">
        <f>E34-D34</f>
        <v>0.16093984399999961</v>
      </c>
      <c r="K34" s="132">
        <f>F34-E34</f>
        <v>-0.30049084100000023</v>
      </c>
      <c r="L34" s="132">
        <f>G34-F34</f>
        <v>-3.6131810999998848E-2</v>
      </c>
    </row>
    <row r="35" spans="2:12" x14ac:dyDescent="0.25">
      <c r="B35" s="130" t="s">
        <v>23</v>
      </c>
      <c r="C35" s="124">
        <v>0.70036833226999995</v>
      </c>
      <c r="D35" s="124">
        <v>0.71673507282000004</v>
      </c>
      <c r="E35" s="124">
        <v>0.67277606538000001</v>
      </c>
      <c r="F35" s="124">
        <v>0.63442370549000004</v>
      </c>
      <c r="G35" s="124">
        <v>0.64468004128</v>
      </c>
      <c r="H35" s="131"/>
      <c r="I35" s="132">
        <f t="shared" si="0"/>
        <v>1.6366740550000092E-2</v>
      </c>
      <c r="J35" s="132">
        <f t="shared" si="0"/>
        <v>-4.3959007440000031E-2</v>
      </c>
      <c r="K35" s="132">
        <f t="shared" si="0"/>
        <v>-3.8352359889999965E-2</v>
      </c>
      <c r="L35" s="132">
        <f t="shared" si="0"/>
        <v>1.025633578999996E-2</v>
      </c>
    </row>
    <row r="36" spans="2:12" x14ac:dyDescent="0.25">
      <c r="B36" s="130" t="s">
        <v>24</v>
      </c>
      <c r="C36" s="124">
        <v>1.8594292261000001</v>
      </c>
      <c r="D36" s="124">
        <v>1.863563248</v>
      </c>
      <c r="E36" s="124">
        <v>1.8293171151000001</v>
      </c>
      <c r="F36" s="124">
        <v>1.9638349400999999</v>
      </c>
      <c r="G36" s="124">
        <v>1.9497085876</v>
      </c>
      <c r="H36" s="131"/>
      <c r="I36" s="132">
        <f t="shared" si="0"/>
        <v>4.1340218999998957E-3</v>
      </c>
      <c r="J36" s="132">
        <f t="shared" si="0"/>
        <v>-3.4246132899999893E-2</v>
      </c>
      <c r="K36" s="132">
        <f t="shared" si="0"/>
        <v>0.13451782499999987</v>
      </c>
      <c r="L36" s="132">
        <f t="shared" si="0"/>
        <v>-1.4126352499999939E-2</v>
      </c>
    </row>
    <row r="37" spans="2:12" x14ac:dyDescent="0.25">
      <c r="B37" s="130" t="s">
        <v>33</v>
      </c>
      <c r="C37" s="124">
        <v>0.24001084645000001</v>
      </c>
      <c r="D37" s="124">
        <v>0.25272998070000002</v>
      </c>
      <c r="E37" s="124">
        <v>0.25501831434</v>
      </c>
      <c r="F37" s="124">
        <v>0.27461202890000003</v>
      </c>
      <c r="G37" s="124">
        <v>0.27471270498</v>
      </c>
      <c r="H37" s="131"/>
      <c r="I37" s="132">
        <f t="shared" si="0"/>
        <v>1.2719134250000014E-2</v>
      </c>
      <c r="J37" s="132">
        <f t="shared" si="0"/>
        <v>2.2883336399999732E-3</v>
      </c>
      <c r="K37" s="132">
        <f t="shared" si="0"/>
        <v>1.9593714560000031E-2</v>
      </c>
      <c r="L37" s="132">
        <f t="shared" si="0"/>
        <v>1.0067607999997286E-4</v>
      </c>
    </row>
    <row r="38" spans="2:12" x14ac:dyDescent="0.25">
      <c r="B38" s="130" t="s">
        <v>26</v>
      </c>
      <c r="C38" s="131">
        <f>SUM(C39:C42)</f>
        <v>5.5995700895000002</v>
      </c>
      <c r="D38" s="131">
        <f>SUM(D39:D42)</f>
        <v>5.5179503285700005</v>
      </c>
      <c r="E38" s="131">
        <f>SUM(E39:E42)</f>
        <v>5.6832044145499996</v>
      </c>
      <c r="F38" s="131">
        <f>SUM(F39:F42)</f>
        <v>6.0129473323799996</v>
      </c>
      <c r="G38" s="131">
        <f>SUM(G39:G42)</f>
        <v>6.1959705949799995</v>
      </c>
      <c r="H38" s="131"/>
      <c r="I38" s="132">
        <f t="shared" si="0"/>
        <v>-8.1619760929999785E-2</v>
      </c>
      <c r="J38" s="132">
        <f t="shared" si="0"/>
        <v>0.16525408597999913</v>
      </c>
      <c r="K38" s="132">
        <f t="shared" si="0"/>
        <v>0.32974291782999998</v>
      </c>
      <c r="L38" s="132">
        <f t="shared" si="0"/>
        <v>0.1830232625999999</v>
      </c>
    </row>
    <row r="39" spans="2:12" x14ac:dyDescent="0.25">
      <c r="B39" s="130" t="s">
        <v>27</v>
      </c>
      <c r="C39" s="124">
        <v>0.65611640945000005</v>
      </c>
      <c r="D39" s="124">
        <v>0.70233003132000005</v>
      </c>
      <c r="E39" s="124">
        <v>0.78839453012000005</v>
      </c>
      <c r="F39" s="124">
        <v>0.83083841037999995</v>
      </c>
      <c r="G39" s="124">
        <v>0.87865273219999995</v>
      </c>
      <c r="H39" s="131"/>
      <c r="I39" s="132">
        <f t="shared" si="0"/>
        <v>4.6213621869999999E-2</v>
      </c>
      <c r="J39" s="132">
        <f t="shared" si="0"/>
        <v>8.60644988E-2</v>
      </c>
      <c r="K39" s="132">
        <f t="shared" si="0"/>
        <v>4.24438802599999E-2</v>
      </c>
      <c r="L39" s="132">
        <f t="shared" si="0"/>
        <v>4.7814321820000005E-2</v>
      </c>
    </row>
    <row r="40" spans="2:12" x14ac:dyDescent="0.25">
      <c r="B40" s="130" t="s">
        <v>28</v>
      </c>
      <c r="C40" s="124">
        <v>3.7693007860000001</v>
      </c>
      <c r="D40" s="124">
        <v>3.6894169395</v>
      </c>
      <c r="E40" s="124">
        <v>3.7634303482</v>
      </c>
      <c r="F40" s="124">
        <v>4.0502883957</v>
      </c>
      <c r="G40" s="124">
        <v>4.2213522908999996</v>
      </c>
      <c r="H40" s="131"/>
      <c r="I40" s="132">
        <f t="shared" si="0"/>
        <v>-7.9883846500000022E-2</v>
      </c>
      <c r="J40" s="132">
        <f t="shared" si="0"/>
        <v>7.401340869999995E-2</v>
      </c>
      <c r="K40" s="132">
        <f t="shared" si="0"/>
        <v>0.28685804749999999</v>
      </c>
      <c r="L40" s="132">
        <f t="shared" si="0"/>
        <v>0.17106389519999965</v>
      </c>
    </row>
    <row r="41" spans="2:12" x14ac:dyDescent="0.25">
      <c r="B41" s="130" t="s">
        <v>29</v>
      </c>
      <c r="C41" s="124">
        <v>0.80824252294999999</v>
      </c>
      <c r="D41" s="124">
        <v>0.76418609481999999</v>
      </c>
      <c r="E41" s="124">
        <v>0.77628834788000001</v>
      </c>
      <c r="F41" s="124">
        <v>0.79851683205000001</v>
      </c>
      <c r="G41" s="124">
        <v>0.77691656192000003</v>
      </c>
      <c r="H41" s="131"/>
      <c r="I41" s="132">
        <f t="shared" si="0"/>
        <v>-4.4056428129999992E-2</v>
      </c>
      <c r="J41" s="132">
        <f t="shared" si="0"/>
        <v>1.2102253060000012E-2</v>
      </c>
      <c r="K41" s="132">
        <f t="shared" si="0"/>
        <v>2.2228484170000007E-2</v>
      </c>
      <c r="L41" s="132">
        <f t="shared" si="0"/>
        <v>-2.1600270129999988E-2</v>
      </c>
    </row>
    <row r="42" spans="2:12" x14ac:dyDescent="0.25">
      <c r="B42" s="130" t="s">
        <v>30</v>
      </c>
      <c r="C42" s="124">
        <v>0.36591037110000002</v>
      </c>
      <c r="D42" s="124">
        <v>0.36201726293000003</v>
      </c>
      <c r="E42" s="124">
        <v>0.35509118834999998</v>
      </c>
      <c r="F42" s="124">
        <v>0.33330369425</v>
      </c>
      <c r="G42" s="124">
        <v>0.31904900996000002</v>
      </c>
      <c r="H42" s="131"/>
      <c r="I42" s="132">
        <f t="shared" si="0"/>
        <v>-3.8931081699999925E-3</v>
      </c>
      <c r="J42" s="132">
        <f t="shared" si="0"/>
        <v>-6.9260745800000523E-3</v>
      </c>
      <c r="K42" s="132">
        <f t="shared" si="0"/>
        <v>-2.1787494099999971E-2</v>
      </c>
      <c r="L42" s="132">
        <f t="shared" si="0"/>
        <v>-1.4254684289999986E-2</v>
      </c>
    </row>
    <row r="43" spans="2:12" x14ac:dyDescent="0.25">
      <c r="B43" s="130" t="s">
        <v>31</v>
      </c>
      <c r="C43" s="131">
        <f>C44-C28-C29-C33-C38</f>
        <v>18.509380875180007</v>
      </c>
      <c r="D43" s="131">
        <f>D44-D28-D29-D33-D38</f>
        <v>18.462418903709995</v>
      </c>
      <c r="E43" s="131">
        <f>E44-E28-E29-E33-E38</f>
        <v>18.495429195730011</v>
      </c>
      <c r="F43" s="131">
        <f>F44-F28-F29-F33-F38</f>
        <v>18.801722596030011</v>
      </c>
      <c r="G43" s="131">
        <f>G44-G28-G29-G33-G38</f>
        <v>19.09310124716</v>
      </c>
      <c r="H43" s="131"/>
      <c r="I43" s="132">
        <f t="shared" si="0"/>
        <v>-4.6961971470011576E-2</v>
      </c>
      <c r="J43" s="132">
        <f t="shared" ref="J43:L44" si="1">E43-D43</f>
        <v>3.3010292020016152E-2</v>
      </c>
      <c r="K43" s="132">
        <f t="shared" si="1"/>
        <v>0.30629340029999952</v>
      </c>
      <c r="L43" s="132">
        <f t="shared" si="1"/>
        <v>0.29137865112998895</v>
      </c>
    </row>
    <row r="44" spans="2:12" x14ac:dyDescent="0.25">
      <c r="B44" s="133" t="s">
        <v>32</v>
      </c>
      <c r="C44" s="135">
        <v>93.878709861000004</v>
      </c>
      <c r="D44" s="135">
        <v>95.706777340000002</v>
      </c>
      <c r="E44" s="135">
        <v>99.943252553999997</v>
      </c>
      <c r="F44" s="135">
        <v>101.1767432</v>
      </c>
      <c r="G44" s="135">
        <v>102.87986139</v>
      </c>
      <c r="H44" s="134"/>
      <c r="I44" s="157">
        <f t="shared" si="0"/>
        <v>1.8280674789999978</v>
      </c>
      <c r="J44" s="157">
        <f t="shared" si="1"/>
        <v>4.236475213999995</v>
      </c>
      <c r="K44" s="157">
        <f t="shared" si="1"/>
        <v>1.233490646000007</v>
      </c>
      <c r="L44" s="157">
        <f t="shared" si="1"/>
        <v>1.7031181899999979</v>
      </c>
    </row>
    <row r="45" spans="2:12" x14ac:dyDescent="0.25">
      <c r="B45" s="130"/>
      <c r="C45" s="124"/>
      <c r="D45" s="124"/>
      <c r="E45" s="124"/>
      <c r="H45" s="131"/>
      <c r="I45" s="131"/>
      <c r="J45" s="131"/>
      <c r="K45" s="131"/>
      <c r="L45" s="131"/>
    </row>
    <row r="46" spans="2:12" x14ac:dyDescent="0.25">
      <c r="B46" s="278" t="s">
        <v>674</v>
      </c>
    </row>
    <row r="47" spans="2:12" x14ac:dyDescent="0.25">
      <c r="B47" s="278"/>
    </row>
    <row r="48" spans="2:12" x14ac:dyDescent="0.25">
      <c r="B48" s="278"/>
    </row>
    <row r="49" spans="1:6" ht="25" x14ac:dyDescent="0.25">
      <c r="A49" s="119"/>
      <c r="B49" s="119"/>
      <c r="C49" s="361" t="s">
        <v>448</v>
      </c>
      <c r="D49" s="361" t="s">
        <v>449</v>
      </c>
      <c r="E49" s="404" t="s">
        <v>222</v>
      </c>
      <c r="F49" s="404" t="s">
        <v>457</v>
      </c>
    </row>
    <row r="50" spans="1:6" ht="14.5" x14ac:dyDescent="0.35">
      <c r="A50" s="21">
        <f>+YEAR(B50)</f>
        <v>2021</v>
      </c>
      <c r="B50" s="105">
        <v>44197</v>
      </c>
      <c r="C50" s="106">
        <v>93.878931647000002</v>
      </c>
      <c r="D50" s="80" t="e">
        <v>#N/A</v>
      </c>
      <c r="E50" s="107"/>
      <c r="F50" s="403">
        <v>93.878931647000002</v>
      </c>
    </row>
    <row r="51" spans="1:6" ht="14.5" x14ac:dyDescent="0.35">
      <c r="A51" s="21">
        <f t="shared" ref="A51:A91" si="2">+YEAR(B51)</f>
        <v>2021</v>
      </c>
      <c r="B51" s="105">
        <v>44228</v>
      </c>
      <c r="C51" s="106">
        <v>90.521174708000004</v>
      </c>
      <c r="D51" s="80" t="e">
        <v>#N/A</v>
      </c>
      <c r="E51" s="114">
        <f t="shared" ref="E51:E60" si="3">AVERAGEIF($A$34:$A$97,A51,$F$34:$F$97)</f>
        <v>95.670650518499997</v>
      </c>
      <c r="F51" s="403">
        <v>90.521174708000004</v>
      </c>
    </row>
    <row r="52" spans="1:6" ht="14.5" x14ac:dyDescent="0.35">
      <c r="A52" s="21">
        <f t="shared" si="2"/>
        <v>2021</v>
      </c>
      <c r="B52" s="105">
        <v>44256</v>
      </c>
      <c r="C52" s="106">
        <v>93.851361392000001</v>
      </c>
      <c r="D52" s="80" t="e">
        <v>#N/A</v>
      </c>
      <c r="E52" s="114">
        <f t="shared" si="3"/>
        <v>95.670650518499997</v>
      </c>
      <c r="F52" s="403">
        <v>93.851361392000001</v>
      </c>
    </row>
    <row r="53" spans="1:6" ht="14.5" x14ac:dyDescent="0.35">
      <c r="A53" s="21">
        <f t="shared" si="2"/>
        <v>2021</v>
      </c>
      <c r="B53" s="105">
        <v>44287</v>
      </c>
      <c r="C53" s="106">
        <v>94.000310515999999</v>
      </c>
      <c r="D53" s="80" t="e">
        <v>#N/A</v>
      </c>
      <c r="E53" s="114">
        <f t="shared" si="3"/>
        <v>95.670650518499997</v>
      </c>
      <c r="F53" s="403">
        <v>94.000310515999999</v>
      </c>
    </row>
    <row r="54" spans="1:6" ht="14.5" x14ac:dyDescent="0.35">
      <c r="A54" s="21">
        <f t="shared" si="2"/>
        <v>2021</v>
      </c>
      <c r="B54" s="105">
        <v>44317</v>
      </c>
      <c r="C54" s="106">
        <v>94.973873362000006</v>
      </c>
      <c r="D54" s="80" t="e">
        <v>#N/A</v>
      </c>
      <c r="E54" s="114">
        <f t="shared" si="3"/>
        <v>95.670650518499997</v>
      </c>
      <c r="F54" s="403">
        <v>94.973873362000006</v>
      </c>
    </row>
    <row r="55" spans="1:6" ht="14.5" x14ac:dyDescent="0.35">
      <c r="A55" s="21">
        <f t="shared" si="2"/>
        <v>2021</v>
      </c>
      <c r="B55" s="105">
        <v>44348</v>
      </c>
      <c r="C55" s="106">
        <v>95.524638241999995</v>
      </c>
      <c r="D55" s="80" t="e">
        <v>#N/A</v>
      </c>
      <c r="E55" s="114">
        <f t="shared" si="3"/>
        <v>95.670650518499997</v>
      </c>
      <c r="F55" s="403">
        <v>95.524638241999995</v>
      </c>
    </row>
    <row r="56" spans="1:6" ht="14.5" x14ac:dyDescent="0.35">
      <c r="A56" s="21">
        <f t="shared" si="2"/>
        <v>2021</v>
      </c>
      <c r="B56" s="105">
        <v>44378</v>
      </c>
      <c r="C56" s="106">
        <v>97.059190673000003</v>
      </c>
      <c r="D56" s="80" t="e">
        <v>#N/A</v>
      </c>
      <c r="E56" s="114">
        <f t="shared" si="3"/>
        <v>95.670650518499997</v>
      </c>
      <c r="F56" s="403">
        <v>97.059190673000003</v>
      </c>
    </row>
    <row r="57" spans="1:6" ht="14.5" x14ac:dyDescent="0.35">
      <c r="A57" s="21">
        <f t="shared" si="2"/>
        <v>2021</v>
      </c>
      <c r="B57" s="105">
        <v>44409</v>
      </c>
      <c r="C57" s="106">
        <v>96.485390401000004</v>
      </c>
      <c r="D57" s="80" t="e">
        <v>#N/A</v>
      </c>
      <c r="E57" s="114">
        <f t="shared" si="3"/>
        <v>95.670650518499997</v>
      </c>
      <c r="F57" s="403">
        <v>96.485390401000004</v>
      </c>
    </row>
    <row r="58" spans="1:6" ht="14.5" x14ac:dyDescent="0.35">
      <c r="A58" s="21">
        <f t="shared" si="2"/>
        <v>2021</v>
      </c>
      <c r="B58" s="105">
        <v>44440</v>
      </c>
      <c r="C58" s="106">
        <v>96.717146970000002</v>
      </c>
      <c r="D58" s="80" t="e">
        <v>#N/A</v>
      </c>
      <c r="E58" s="114">
        <f t="shared" si="3"/>
        <v>95.670650518499997</v>
      </c>
      <c r="F58" s="403">
        <v>96.717146970000002</v>
      </c>
    </row>
    <row r="59" spans="1:6" ht="14.5" x14ac:dyDescent="0.35">
      <c r="A59" s="21">
        <f t="shared" si="2"/>
        <v>2021</v>
      </c>
      <c r="B59" s="105">
        <v>44470</v>
      </c>
      <c r="C59" s="106">
        <v>98.068264575000001</v>
      </c>
      <c r="D59" s="80" t="e">
        <v>#N/A</v>
      </c>
      <c r="E59" s="114">
        <f t="shared" si="3"/>
        <v>95.670650518499997</v>
      </c>
      <c r="F59" s="403">
        <v>98.068264575000001</v>
      </c>
    </row>
    <row r="60" spans="1:6" ht="14.5" x14ac:dyDescent="0.35">
      <c r="A60" s="21">
        <f t="shared" si="2"/>
        <v>2021</v>
      </c>
      <c r="B60" s="105">
        <v>44501</v>
      </c>
      <c r="C60" s="106">
        <v>98.702643898999995</v>
      </c>
      <c r="D60" s="80" t="e">
        <v>#N/A</v>
      </c>
      <c r="E60" s="114">
        <f t="shared" si="3"/>
        <v>95.670650518499997</v>
      </c>
      <c r="F60" s="403">
        <v>98.702643898999995</v>
      </c>
    </row>
    <row r="61" spans="1:6" ht="14.5" x14ac:dyDescent="0.35">
      <c r="A61" s="21">
        <f t="shared" si="2"/>
        <v>2021</v>
      </c>
      <c r="B61" s="105">
        <v>44531</v>
      </c>
      <c r="C61" s="106">
        <v>98.264879836999995</v>
      </c>
      <c r="D61" s="80" t="e">
        <v>#N/A</v>
      </c>
      <c r="E61" s="107"/>
      <c r="F61" s="403">
        <v>98.264879836999995</v>
      </c>
    </row>
    <row r="62" spans="1:6" ht="14.5" x14ac:dyDescent="0.35">
      <c r="A62" s="21">
        <f t="shared" si="2"/>
        <v>2022</v>
      </c>
      <c r="B62" s="105">
        <v>44562</v>
      </c>
      <c r="C62" s="106">
        <v>98.250712524999997</v>
      </c>
      <c r="D62" s="80" t="e">
        <v>#N/A</v>
      </c>
      <c r="E62" s="107"/>
      <c r="F62" s="403">
        <v>98.250712524999997</v>
      </c>
    </row>
    <row r="63" spans="1:6" ht="14.5" x14ac:dyDescent="0.35">
      <c r="A63" s="21">
        <f t="shared" si="2"/>
        <v>2022</v>
      </c>
      <c r="B63" s="105">
        <v>44593</v>
      </c>
      <c r="C63" s="106">
        <v>98.987370444999996</v>
      </c>
      <c r="D63" s="80" t="e">
        <v>#N/A</v>
      </c>
      <c r="E63" s="114">
        <f t="shared" ref="E63:E72" si="4">AVERAGEIF($A$34:$A$97,A63,$F$34:$F$97)</f>
        <v>99.937794521249998</v>
      </c>
      <c r="F63" s="403">
        <v>98.987370444999996</v>
      </c>
    </row>
    <row r="64" spans="1:6" ht="14.5" x14ac:dyDescent="0.35">
      <c r="A64" s="21">
        <f t="shared" si="2"/>
        <v>2022</v>
      </c>
      <c r="B64" s="105">
        <v>44621</v>
      </c>
      <c r="C64" s="106">
        <v>99.634329033</v>
      </c>
      <c r="D64" s="80" t="e">
        <v>#N/A</v>
      </c>
      <c r="E64" s="114">
        <f t="shared" si="4"/>
        <v>99.937794521249998</v>
      </c>
      <c r="F64" s="403">
        <v>99.634329033</v>
      </c>
    </row>
    <row r="65" spans="1:6" ht="14.5" x14ac:dyDescent="0.35">
      <c r="A65" s="21">
        <f t="shared" si="2"/>
        <v>2022</v>
      </c>
      <c r="B65" s="105">
        <v>44652</v>
      </c>
      <c r="C65" s="106">
        <v>98.783237295000006</v>
      </c>
      <c r="D65" s="80" t="e">
        <v>#N/A</v>
      </c>
      <c r="E65" s="114">
        <f t="shared" si="4"/>
        <v>99.937794521249998</v>
      </c>
      <c r="F65" s="403">
        <v>98.783237295000006</v>
      </c>
    </row>
    <row r="66" spans="1:6" ht="14.5" x14ac:dyDescent="0.35">
      <c r="A66" s="21">
        <f t="shared" si="2"/>
        <v>2022</v>
      </c>
      <c r="B66" s="105">
        <v>44682</v>
      </c>
      <c r="C66" s="106">
        <v>98.699879870999993</v>
      </c>
      <c r="D66" s="80" t="e">
        <v>#N/A</v>
      </c>
      <c r="E66" s="114">
        <f t="shared" si="4"/>
        <v>99.937794521249998</v>
      </c>
      <c r="F66" s="403">
        <v>98.699879870999993</v>
      </c>
    </row>
    <row r="67" spans="1:6" ht="14.5" x14ac:dyDescent="0.35">
      <c r="A67" s="21">
        <f t="shared" si="2"/>
        <v>2022</v>
      </c>
      <c r="B67" s="105">
        <v>44713</v>
      </c>
      <c r="C67" s="106">
        <v>99.120685206000005</v>
      </c>
      <c r="D67" s="80" t="e">
        <v>#N/A</v>
      </c>
      <c r="E67" s="114">
        <f t="shared" si="4"/>
        <v>99.937794521249998</v>
      </c>
      <c r="F67" s="403">
        <v>99.120685206000005</v>
      </c>
    </row>
    <row r="68" spans="1:6" ht="14.5" x14ac:dyDescent="0.35">
      <c r="A68" s="21">
        <f t="shared" si="2"/>
        <v>2022</v>
      </c>
      <c r="B68" s="105">
        <v>44743</v>
      </c>
      <c r="C68" s="106">
        <v>100.33043202</v>
      </c>
      <c r="D68" s="80" t="e">
        <v>#N/A</v>
      </c>
      <c r="E68" s="114">
        <f t="shared" si="4"/>
        <v>99.937794521249998</v>
      </c>
      <c r="F68" s="403">
        <v>100.33043202</v>
      </c>
    </row>
    <row r="69" spans="1:6" ht="14.5" x14ac:dyDescent="0.35">
      <c r="A69" s="21">
        <f t="shared" si="2"/>
        <v>2022</v>
      </c>
      <c r="B69" s="105">
        <v>44774</v>
      </c>
      <c r="C69" s="106">
        <v>100.96216033</v>
      </c>
      <c r="D69" s="80" t="e">
        <v>#N/A</v>
      </c>
      <c r="E69" s="114">
        <f t="shared" si="4"/>
        <v>99.937794521249998</v>
      </c>
      <c r="F69" s="403">
        <v>100.96216033</v>
      </c>
    </row>
    <row r="70" spans="1:6" ht="14.5" x14ac:dyDescent="0.35">
      <c r="A70" s="21">
        <f t="shared" si="2"/>
        <v>2022</v>
      </c>
      <c r="B70" s="105">
        <v>44805</v>
      </c>
      <c r="C70" s="106">
        <v>101.25599652</v>
      </c>
      <c r="D70" s="80" t="e">
        <v>#N/A</v>
      </c>
      <c r="E70" s="114">
        <f t="shared" si="4"/>
        <v>99.937794521249998</v>
      </c>
      <c r="F70" s="403">
        <v>101.25599652</v>
      </c>
    </row>
    <row r="71" spans="1:6" ht="14.5" x14ac:dyDescent="0.35">
      <c r="A71" s="21">
        <f t="shared" si="2"/>
        <v>2022</v>
      </c>
      <c r="B71" s="105">
        <v>44835</v>
      </c>
      <c r="C71" s="106">
        <v>101.38780731</v>
      </c>
      <c r="D71" s="80" t="e">
        <v>#N/A</v>
      </c>
      <c r="E71" s="114">
        <f t="shared" si="4"/>
        <v>99.937794521249998</v>
      </c>
      <c r="F71" s="403">
        <v>101.38780731</v>
      </c>
    </row>
    <row r="72" spans="1:6" ht="14.5" x14ac:dyDescent="0.35">
      <c r="A72" s="21">
        <f t="shared" si="2"/>
        <v>2022</v>
      </c>
      <c r="B72" s="105">
        <v>44866</v>
      </c>
      <c r="C72" s="106">
        <v>101.45034914</v>
      </c>
      <c r="D72" s="80" t="e">
        <v>#N/A</v>
      </c>
      <c r="E72" s="114">
        <f t="shared" si="4"/>
        <v>99.937794521249998</v>
      </c>
      <c r="F72" s="403">
        <v>101.45034914</v>
      </c>
    </row>
    <row r="73" spans="1:6" ht="14.5" x14ac:dyDescent="0.35">
      <c r="A73" s="21">
        <f t="shared" si="2"/>
        <v>2022</v>
      </c>
      <c r="B73" s="105">
        <v>44896</v>
      </c>
      <c r="C73" s="106">
        <v>100.39057456</v>
      </c>
      <c r="D73" s="80" t="e">
        <v>#N/A</v>
      </c>
      <c r="E73" s="107"/>
      <c r="F73" s="403">
        <v>100.39057456</v>
      </c>
    </row>
    <row r="74" spans="1:6" ht="14.5" x14ac:dyDescent="0.35">
      <c r="A74" s="21">
        <f t="shared" si="2"/>
        <v>2023</v>
      </c>
      <c r="B74" s="105">
        <v>44927</v>
      </c>
      <c r="C74" s="106">
        <v>100.56046933</v>
      </c>
      <c r="D74" s="80" t="e">
        <v>#N/A</v>
      </c>
      <c r="E74" s="107"/>
      <c r="F74" s="403">
        <v>100.56046933</v>
      </c>
    </row>
    <row r="75" spans="1:6" ht="14.5" x14ac:dyDescent="0.35">
      <c r="A75" s="21">
        <f t="shared" si="2"/>
        <v>2023</v>
      </c>
      <c r="B75" s="105">
        <v>44958</v>
      </c>
      <c r="C75" s="106">
        <v>101.06797521999999</v>
      </c>
      <c r="D75" s="80" t="e">
        <v>#N/A</v>
      </c>
      <c r="E75" s="114">
        <f t="shared" ref="E75:E84" si="5">AVERAGEIF($A$34:$A$97,A75,$F$34:$F$97)</f>
        <v>101.17815213250002</v>
      </c>
      <c r="F75" s="403">
        <v>101.06797521999999</v>
      </c>
    </row>
    <row r="76" spans="1:6" ht="14.5" x14ac:dyDescent="0.35">
      <c r="A76" s="21">
        <f t="shared" si="2"/>
        <v>2023</v>
      </c>
      <c r="B76" s="105">
        <v>44986</v>
      </c>
      <c r="C76" s="106">
        <v>101.37820361999999</v>
      </c>
      <c r="D76" s="80" t="e">
        <v>#N/A</v>
      </c>
      <c r="E76" s="114">
        <f t="shared" si="5"/>
        <v>101.17815213250002</v>
      </c>
      <c r="F76" s="403">
        <v>101.37820361999999</v>
      </c>
    </row>
    <row r="77" spans="1:6" ht="14.5" x14ac:dyDescent="0.35">
      <c r="A77" s="21">
        <f t="shared" si="2"/>
        <v>2023</v>
      </c>
      <c r="B77" s="105">
        <v>45017</v>
      </c>
      <c r="C77" s="106">
        <v>101.36863258</v>
      </c>
      <c r="D77" s="80" t="e">
        <v>#N/A</v>
      </c>
      <c r="E77" s="114">
        <f t="shared" si="5"/>
        <v>101.17815213250002</v>
      </c>
      <c r="F77" s="403">
        <v>101.36863258</v>
      </c>
    </row>
    <row r="78" spans="1:6" ht="14.5" x14ac:dyDescent="0.35">
      <c r="A78" s="21">
        <f t="shared" si="2"/>
        <v>2023</v>
      </c>
      <c r="B78" s="105">
        <v>45047</v>
      </c>
      <c r="C78" s="106">
        <v>100.60825701</v>
      </c>
      <c r="D78" s="80" t="e">
        <v>#N/A</v>
      </c>
      <c r="E78" s="114">
        <f t="shared" si="5"/>
        <v>101.17815213250002</v>
      </c>
      <c r="F78" s="403">
        <v>100.60825701</v>
      </c>
    </row>
    <row r="79" spans="1:6" ht="14.5" x14ac:dyDescent="0.35">
      <c r="A79" s="21">
        <f t="shared" si="2"/>
        <v>2023</v>
      </c>
      <c r="B79" s="105">
        <v>45078</v>
      </c>
      <c r="C79" s="106">
        <v>101.74234299</v>
      </c>
      <c r="D79" s="80" t="e">
        <v>#N/A</v>
      </c>
      <c r="E79" s="114">
        <f t="shared" si="5"/>
        <v>101.17815213250002</v>
      </c>
      <c r="F79" s="403">
        <v>101.74234299</v>
      </c>
    </row>
    <row r="80" spans="1:6" ht="14.5" x14ac:dyDescent="0.35">
      <c r="A80" s="21">
        <f t="shared" si="2"/>
        <v>2023</v>
      </c>
      <c r="B80" s="105">
        <v>45108</v>
      </c>
      <c r="C80" s="106">
        <v>101.2748946</v>
      </c>
      <c r="D80" s="80" t="e">
        <v>#N/A</v>
      </c>
      <c r="E80" s="114">
        <f t="shared" si="5"/>
        <v>101.17815213250002</v>
      </c>
      <c r="F80" s="403">
        <v>101.2748946</v>
      </c>
    </row>
    <row r="81" spans="1:6" ht="14.5" x14ac:dyDescent="0.35">
      <c r="A81" s="21">
        <f t="shared" si="2"/>
        <v>2023</v>
      </c>
      <c r="B81" s="105">
        <v>45139</v>
      </c>
      <c r="C81" s="106">
        <v>100.79076754</v>
      </c>
      <c r="D81" s="80">
        <v>100.79076754</v>
      </c>
      <c r="E81" s="114">
        <f t="shared" si="5"/>
        <v>101.17815213250002</v>
      </c>
      <c r="F81" s="403">
        <v>100.79076754</v>
      </c>
    </row>
    <row r="82" spans="1:6" ht="14.5" x14ac:dyDescent="0.35">
      <c r="A82" s="21">
        <f t="shared" si="2"/>
        <v>2023</v>
      </c>
      <c r="B82" s="105">
        <v>45170</v>
      </c>
      <c r="C82" s="106" t="e">
        <v>#N/A</v>
      </c>
      <c r="D82" s="80">
        <v>100.79246105999999</v>
      </c>
      <c r="E82" s="114">
        <f t="shared" si="5"/>
        <v>101.17815213250002</v>
      </c>
      <c r="F82" s="403">
        <v>100.79246105999999</v>
      </c>
    </row>
    <row r="83" spans="1:6" ht="14.5" x14ac:dyDescent="0.35">
      <c r="A83" s="21">
        <f t="shared" si="2"/>
        <v>2023</v>
      </c>
      <c r="B83" s="105">
        <v>45200</v>
      </c>
      <c r="C83" s="106" t="e">
        <v>#N/A</v>
      </c>
      <c r="D83" s="80">
        <v>101.39075867</v>
      </c>
      <c r="E83" s="114">
        <f t="shared" si="5"/>
        <v>101.17815213250002</v>
      </c>
      <c r="F83" s="403">
        <v>101.39075867</v>
      </c>
    </row>
    <row r="84" spans="1:6" ht="14.5" x14ac:dyDescent="0.35">
      <c r="A84" s="21">
        <f t="shared" si="2"/>
        <v>2023</v>
      </c>
      <c r="B84" s="105">
        <v>45231</v>
      </c>
      <c r="C84" s="106" t="e">
        <v>#N/A</v>
      </c>
      <c r="D84" s="80">
        <v>101.65396287999999</v>
      </c>
      <c r="E84" s="114">
        <f t="shared" si="5"/>
        <v>101.17815213250002</v>
      </c>
      <c r="F84" s="403">
        <v>101.65396287999999</v>
      </c>
    </row>
    <row r="85" spans="1:6" ht="14.5" x14ac:dyDescent="0.35">
      <c r="A85" s="21">
        <f t="shared" si="2"/>
        <v>2023</v>
      </c>
      <c r="B85" s="105">
        <v>45261</v>
      </c>
      <c r="C85" s="106" t="e">
        <v>#N/A</v>
      </c>
      <c r="D85" s="80">
        <v>101.50910009</v>
      </c>
      <c r="E85" s="107"/>
      <c r="F85" s="403">
        <v>101.50910009</v>
      </c>
    </row>
    <row r="86" spans="1:6" ht="14.5" x14ac:dyDescent="0.35">
      <c r="A86" s="21">
        <f t="shared" si="2"/>
        <v>2024</v>
      </c>
      <c r="B86" s="105">
        <v>45292</v>
      </c>
      <c r="C86" s="106" t="e">
        <v>#N/A</v>
      </c>
      <c r="D86" s="80">
        <v>102.24542814</v>
      </c>
      <c r="E86" s="107"/>
      <c r="F86" s="403">
        <v>102.24542814</v>
      </c>
    </row>
    <row r="87" spans="1:6" ht="14.5" x14ac:dyDescent="0.35">
      <c r="A87" s="21">
        <f t="shared" si="2"/>
        <v>2024</v>
      </c>
      <c r="B87" s="105">
        <v>45323</v>
      </c>
      <c r="C87" s="106" t="e">
        <v>#N/A</v>
      </c>
      <c r="D87" s="80">
        <v>102.04657585</v>
      </c>
      <c r="E87" s="114">
        <f t="shared" ref="E87:E96" si="6">AVERAGEIF($A$34:$A$97,A87,$F$34:$F$97)</f>
        <v>102.87667259000001</v>
      </c>
      <c r="F87" s="403">
        <v>102.04657585</v>
      </c>
    </row>
    <row r="88" spans="1:6" ht="14.5" x14ac:dyDescent="0.35">
      <c r="A88" s="21">
        <f t="shared" si="2"/>
        <v>2024</v>
      </c>
      <c r="B88" s="105">
        <v>45352</v>
      </c>
      <c r="C88" s="106" t="e">
        <v>#N/A</v>
      </c>
      <c r="D88" s="80">
        <v>102.30056811999999</v>
      </c>
      <c r="E88" s="114">
        <f t="shared" si="6"/>
        <v>102.87667259000001</v>
      </c>
      <c r="F88" s="403">
        <v>102.30056811999999</v>
      </c>
    </row>
    <row r="89" spans="1:6" ht="14.5" x14ac:dyDescent="0.35">
      <c r="A89" s="21">
        <f t="shared" si="2"/>
        <v>2024</v>
      </c>
      <c r="B89" s="105">
        <v>45383</v>
      </c>
      <c r="C89" s="106" t="e">
        <v>#N/A</v>
      </c>
      <c r="D89" s="80">
        <v>102.41072036</v>
      </c>
      <c r="E89" s="114">
        <f t="shared" si="6"/>
        <v>102.87667259000001</v>
      </c>
      <c r="F89" s="403">
        <v>102.41072036</v>
      </c>
    </row>
    <row r="90" spans="1:6" ht="14.5" x14ac:dyDescent="0.35">
      <c r="A90" s="21">
        <f t="shared" si="2"/>
        <v>2024</v>
      </c>
      <c r="B90" s="105">
        <v>45413</v>
      </c>
      <c r="C90" s="106" t="e">
        <v>#N/A</v>
      </c>
      <c r="D90" s="80">
        <v>102.53827088</v>
      </c>
      <c r="E90" s="114">
        <f t="shared" si="6"/>
        <v>102.87667259000001</v>
      </c>
      <c r="F90" s="403">
        <v>102.53827088</v>
      </c>
    </row>
    <row r="91" spans="1:6" ht="14.5" x14ac:dyDescent="0.35">
      <c r="A91" s="21">
        <f t="shared" si="2"/>
        <v>2024</v>
      </c>
      <c r="B91" s="105">
        <v>45444</v>
      </c>
      <c r="C91" s="106" t="e">
        <v>#N/A</v>
      </c>
      <c r="D91" s="80">
        <v>103.07916768</v>
      </c>
      <c r="E91" s="114">
        <f t="shared" si="6"/>
        <v>102.87667259000001</v>
      </c>
      <c r="F91" s="403">
        <v>103.07916768</v>
      </c>
    </row>
    <row r="92" spans="1:6" ht="14.5" x14ac:dyDescent="0.35">
      <c r="A92" s="21">
        <f t="shared" ref="A92:A97" si="7">+YEAR(B92)</f>
        <v>2024</v>
      </c>
      <c r="B92" s="105">
        <v>45474</v>
      </c>
      <c r="C92" s="106" t="e">
        <v>#N/A</v>
      </c>
      <c r="D92" s="80">
        <v>103.39318546</v>
      </c>
      <c r="E92" s="114">
        <f t="shared" si="6"/>
        <v>102.87667259000001</v>
      </c>
      <c r="F92" s="403">
        <v>103.39318546</v>
      </c>
    </row>
    <row r="93" spans="1:6" ht="14.5" x14ac:dyDescent="0.35">
      <c r="A93" s="21">
        <f t="shared" si="7"/>
        <v>2024</v>
      </c>
      <c r="B93" s="105">
        <v>45505</v>
      </c>
      <c r="C93" s="106" t="e">
        <v>#N/A</v>
      </c>
      <c r="D93" s="80">
        <v>103.28424898999999</v>
      </c>
      <c r="E93" s="114">
        <f t="shared" si="6"/>
        <v>102.87667259000001</v>
      </c>
      <c r="F93" s="403">
        <v>103.28424898999999</v>
      </c>
    </row>
    <row r="94" spans="1:6" ht="14.5" x14ac:dyDescent="0.35">
      <c r="A94" s="21">
        <f t="shared" si="7"/>
        <v>2024</v>
      </c>
      <c r="B94" s="105">
        <v>45536</v>
      </c>
      <c r="C94" s="106" t="e">
        <v>#N/A</v>
      </c>
      <c r="D94" s="80">
        <v>103.03436893</v>
      </c>
      <c r="E94" s="114">
        <f t="shared" si="6"/>
        <v>102.87667259000001</v>
      </c>
      <c r="F94" s="403">
        <v>103.03436893</v>
      </c>
    </row>
    <row r="95" spans="1:6" ht="14.5" x14ac:dyDescent="0.35">
      <c r="A95" s="21">
        <f t="shared" si="7"/>
        <v>2024</v>
      </c>
      <c r="B95" s="105">
        <v>45566</v>
      </c>
      <c r="C95" s="106" t="e">
        <v>#N/A</v>
      </c>
      <c r="D95" s="80">
        <v>103.3654179</v>
      </c>
      <c r="E95" s="114">
        <f t="shared" si="6"/>
        <v>102.87667259000001</v>
      </c>
      <c r="F95" s="403">
        <v>103.3654179</v>
      </c>
    </row>
    <row r="96" spans="1:6" ht="14.5" x14ac:dyDescent="0.35">
      <c r="A96" s="21">
        <f t="shared" si="7"/>
        <v>2024</v>
      </c>
      <c r="B96" s="105">
        <v>45597</v>
      </c>
      <c r="C96" s="106" t="e">
        <v>#N/A</v>
      </c>
      <c r="D96" s="80">
        <v>103.47552477000001</v>
      </c>
      <c r="E96" s="114">
        <f t="shared" si="6"/>
        <v>102.87667259000001</v>
      </c>
      <c r="F96" s="403">
        <v>103.47552477000001</v>
      </c>
    </row>
    <row r="97" spans="1:6" ht="14.5" x14ac:dyDescent="0.35">
      <c r="A97" s="21">
        <f t="shared" si="7"/>
        <v>2024</v>
      </c>
      <c r="B97" s="105">
        <v>45627</v>
      </c>
      <c r="C97" s="106" t="e">
        <v>#N/A</v>
      </c>
      <c r="D97" s="80">
        <v>103.346594</v>
      </c>
      <c r="E97" s="107"/>
      <c r="F97" s="403">
        <v>103.346594</v>
      </c>
    </row>
    <row r="98" spans="1:6" x14ac:dyDescent="0.25">
      <c r="B98" s="283"/>
    </row>
    <row r="101" spans="1:6" x14ac:dyDescent="0.25">
      <c r="A101" s="58"/>
      <c r="B101" s="58" t="s">
        <v>0</v>
      </c>
    </row>
    <row r="102" spans="1:6" x14ac:dyDescent="0.25">
      <c r="A102" s="21">
        <v>2.5</v>
      </c>
      <c r="B102" s="20">
        <v>-1</v>
      </c>
    </row>
    <row r="103" spans="1:6" x14ac:dyDescent="0.25">
      <c r="A103" s="21">
        <v>2.5</v>
      </c>
      <c r="B103" s="20">
        <v>3</v>
      </c>
    </row>
  </sheetData>
  <mergeCells count="2">
    <mergeCell ref="D26:G26"/>
    <mergeCell ref="P5:Q5"/>
  </mergeCells>
  <conditionalFormatting sqref="C50">
    <cfRule type="expression" dxfId="24" priority="3" stopIfTrue="1">
      <formula>ISNA(C50)</formula>
    </cfRule>
  </conditionalFormatting>
  <conditionalFormatting sqref="C50:D97">
    <cfRule type="expression" dxfId="23" priority="1" stopIfTrue="1">
      <formula>ISNA(C50)</formula>
    </cfRule>
  </conditionalFormatting>
  <hyperlinks>
    <hyperlink ref="A3" location="Contents!A1" display="Return to Contents" xr:uid="{00000000-0004-0000-0500-000000000000}"/>
  </hyperlinks>
  <pageMargins left="0.75" right="0.75" top="1" bottom="1" header="0.5" footer="0.5"/>
  <pageSetup scale="6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pageSetUpPr fitToPage="1"/>
  </sheetPr>
  <dimension ref="A2:AB130"/>
  <sheetViews>
    <sheetView workbookViewId="0"/>
  </sheetViews>
  <sheetFormatPr defaultColWidth="9.1796875" defaultRowHeight="14.5" x14ac:dyDescent="0.35"/>
  <cols>
    <col min="1" max="1" width="9.1796875" style="107"/>
    <col min="2" max="2" width="26.1796875" style="107" customWidth="1"/>
    <col min="3" max="3" width="9.54296875" style="107" customWidth="1"/>
    <col min="4" max="13" width="9.1796875" style="107"/>
    <col min="14" max="15" width="9.1796875" style="108"/>
    <col min="16" max="16" width="9.1796875" style="107"/>
    <col min="17" max="17" width="33" style="107" customWidth="1"/>
    <col min="18" max="18" width="14.1796875" style="107" customWidth="1"/>
    <col min="19" max="26" width="9.1796875" style="107"/>
    <col min="27" max="28" width="9.1796875" style="108"/>
    <col min="29" max="16384" width="9.1796875" style="107"/>
  </cols>
  <sheetData>
    <row r="2" spans="1:18" ht="15.5" x14ac:dyDescent="0.35">
      <c r="A2" s="31" t="s">
        <v>644</v>
      </c>
    </row>
    <row r="3" spans="1:18" x14ac:dyDescent="0.35">
      <c r="A3" s="16" t="s">
        <v>16</v>
      </c>
      <c r="Q3" s="112"/>
    </row>
    <row r="4" spans="1:18" x14ac:dyDescent="0.35">
      <c r="A4" s="116"/>
      <c r="B4" s="116"/>
      <c r="C4" s="116"/>
      <c r="D4" s="116"/>
      <c r="E4" s="116"/>
      <c r="F4" s="116"/>
      <c r="G4" s="116"/>
      <c r="H4" s="116"/>
      <c r="I4" s="116"/>
      <c r="Q4" s="112"/>
    </row>
    <row r="5" spans="1:18" x14ac:dyDescent="0.35">
      <c r="A5" s="116"/>
      <c r="B5" s="116"/>
      <c r="C5" s="116"/>
      <c r="D5" s="116"/>
      <c r="E5" s="116"/>
      <c r="F5" s="116"/>
      <c r="G5" s="116"/>
      <c r="H5" s="116"/>
      <c r="I5" s="116"/>
      <c r="Q5" s="142" t="s">
        <v>343</v>
      </c>
      <c r="R5" s="143"/>
    </row>
    <row r="6" spans="1:18" x14ac:dyDescent="0.35">
      <c r="A6" s="116"/>
      <c r="B6" s="116"/>
      <c r="C6" s="116"/>
      <c r="D6" s="116"/>
      <c r="E6" s="116"/>
      <c r="F6" s="116"/>
      <c r="G6" s="116"/>
      <c r="H6" s="116"/>
      <c r="I6" s="116"/>
      <c r="Q6" s="351" t="s">
        <v>416</v>
      </c>
      <c r="R6" s="347" t="s">
        <v>410</v>
      </c>
    </row>
    <row r="7" spans="1:18" x14ac:dyDescent="0.35">
      <c r="A7" s="116"/>
      <c r="B7" s="116"/>
      <c r="C7" s="116"/>
      <c r="D7" s="116"/>
      <c r="E7" s="116"/>
      <c r="F7" s="116"/>
      <c r="G7" s="116"/>
      <c r="H7" s="116"/>
      <c r="I7" s="116"/>
      <c r="Q7" s="352" t="s">
        <v>412</v>
      </c>
      <c r="R7" s="348" t="s">
        <v>411</v>
      </c>
    </row>
    <row r="8" spans="1:18" x14ac:dyDescent="0.35">
      <c r="A8" s="116"/>
      <c r="B8" s="116"/>
      <c r="C8" s="116"/>
      <c r="D8" s="116"/>
      <c r="E8" s="116"/>
      <c r="F8" s="116"/>
      <c r="G8" s="116"/>
      <c r="H8" s="116"/>
      <c r="I8" s="116"/>
      <c r="Q8" s="352" t="s">
        <v>469</v>
      </c>
      <c r="R8" s="348" t="s">
        <v>413</v>
      </c>
    </row>
    <row r="9" spans="1:18" x14ac:dyDescent="0.35">
      <c r="A9" s="116"/>
      <c r="B9" s="116"/>
      <c r="C9" s="116"/>
      <c r="D9" s="116"/>
      <c r="E9" s="116"/>
      <c r="F9" s="116"/>
      <c r="G9" s="116"/>
      <c r="H9" s="116"/>
      <c r="I9" s="116"/>
      <c r="Q9" s="353" t="s">
        <v>415</v>
      </c>
      <c r="R9" s="349" t="s">
        <v>414</v>
      </c>
    </row>
    <row r="10" spans="1:18" x14ac:dyDescent="0.35">
      <c r="A10" s="116"/>
      <c r="B10" s="116"/>
      <c r="C10" s="116"/>
      <c r="D10" s="116"/>
      <c r="E10" s="116"/>
      <c r="F10" s="116"/>
      <c r="G10" s="116"/>
      <c r="H10" s="116"/>
      <c r="I10" s="116"/>
    </row>
    <row r="11" spans="1:18" x14ac:dyDescent="0.35">
      <c r="A11" s="116"/>
      <c r="B11" s="116"/>
      <c r="C11" s="116"/>
      <c r="D11" s="116"/>
      <c r="E11" s="116"/>
      <c r="F11" s="116"/>
      <c r="G11" s="116"/>
      <c r="H11" s="116"/>
      <c r="I11" s="116"/>
    </row>
    <row r="12" spans="1:18" x14ac:dyDescent="0.35">
      <c r="A12" s="116"/>
      <c r="B12" s="116"/>
      <c r="C12" s="116"/>
      <c r="D12" s="116"/>
      <c r="E12" s="116"/>
      <c r="F12" s="116"/>
      <c r="G12" s="116"/>
      <c r="H12" s="116"/>
      <c r="I12" s="116"/>
    </row>
    <row r="13" spans="1:18" x14ac:dyDescent="0.35">
      <c r="A13" s="116"/>
      <c r="B13" s="116"/>
      <c r="C13" s="116"/>
      <c r="D13" s="116"/>
      <c r="E13" s="116"/>
      <c r="F13" s="116"/>
      <c r="G13" s="116"/>
      <c r="H13" s="116"/>
      <c r="I13" s="116"/>
    </row>
    <row r="14" spans="1:18" x14ac:dyDescent="0.35">
      <c r="A14" s="116"/>
      <c r="B14" s="116"/>
      <c r="C14" s="116"/>
      <c r="D14" s="116"/>
      <c r="E14" s="116"/>
      <c r="F14" s="116"/>
      <c r="G14" s="116"/>
      <c r="H14" s="116"/>
      <c r="I14" s="116"/>
    </row>
    <row r="15" spans="1:18" x14ac:dyDescent="0.35">
      <c r="A15" s="116"/>
      <c r="B15" s="116"/>
      <c r="C15" s="116"/>
      <c r="D15" s="116"/>
      <c r="E15" s="116"/>
      <c r="F15" s="116"/>
      <c r="G15" s="116"/>
      <c r="H15" s="116"/>
      <c r="I15" s="116"/>
    </row>
    <row r="16" spans="1:18" x14ac:dyDescent="0.35">
      <c r="A16" s="116"/>
      <c r="B16" s="116"/>
      <c r="C16" s="116"/>
      <c r="D16" s="116"/>
      <c r="E16" s="116"/>
      <c r="F16" s="116"/>
      <c r="G16" s="116"/>
      <c r="H16" s="116"/>
      <c r="I16" s="116"/>
    </row>
    <row r="17" spans="1:13" x14ac:dyDescent="0.35">
      <c r="A17" s="116"/>
      <c r="B17" s="116"/>
      <c r="C17" s="116"/>
      <c r="D17" s="116"/>
      <c r="E17" s="116"/>
      <c r="F17" s="116"/>
      <c r="G17" s="116"/>
      <c r="H17" s="116"/>
      <c r="I17" s="116"/>
    </row>
    <row r="18" spans="1:13" x14ac:dyDescent="0.35">
      <c r="A18" s="116"/>
      <c r="B18" s="116"/>
      <c r="C18" s="116"/>
      <c r="D18" s="116"/>
      <c r="E18" s="116"/>
      <c r="F18" s="116"/>
      <c r="G18" s="116"/>
      <c r="H18" s="116"/>
      <c r="I18" s="116"/>
    </row>
    <row r="19" spans="1:13" x14ac:dyDescent="0.35">
      <c r="A19" s="116"/>
      <c r="B19" s="116"/>
      <c r="C19" s="116"/>
      <c r="D19" s="116"/>
      <c r="E19" s="116"/>
      <c r="F19" s="116"/>
      <c r="G19" s="116"/>
      <c r="H19" s="116"/>
      <c r="I19" s="116"/>
    </row>
    <row r="20" spans="1:13" x14ac:dyDescent="0.35">
      <c r="A20" s="116"/>
      <c r="B20" s="116"/>
      <c r="C20" s="116"/>
      <c r="D20" s="116"/>
      <c r="E20" s="116"/>
      <c r="F20" s="116"/>
      <c r="G20" s="116"/>
      <c r="H20" s="116"/>
      <c r="I20" s="116"/>
    </row>
    <row r="21" spans="1:13" x14ac:dyDescent="0.35">
      <c r="A21" s="116"/>
      <c r="B21" s="116"/>
      <c r="C21" s="116"/>
      <c r="D21" s="116"/>
      <c r="E21" s="116"/>
      <c r="F21" s="116"/>
      <c r="G21" s="116"/>
      <c r="H21" s="116"/>
      <c r="I21" s="116"/>
    </row>
    <row r="24" spans="1:13" x14ac:dyDescent="0.35">
      <c r="C24" s="472" t="s">
        <v>417</v>
      </c>
      <c r="D24" s="472"/>
      <c r="E24" s="472"/>
      <c r="F24" s="472"/>
      <c r="G24" s="472"/>
      <c r="H24" s="23"/>
      <c r="I24" s="472" t="s">
        <v>418</v>
      </c>
      <c r="J24" s="472"/>
      <c r="K24" s="472"/>
      <c r="L24" s="472"/>
    </row>
    <row r="25" spans="1:13" x14ac:dyDescent="0.35">
      <c r="C25" s="65">
        <v>2020</v>
      </c>
      <c r="D25" s="65">
        <v>2021</v>
      </c>
      <c r="E25" s="65">
        <v>2022</v>
      </c>
      <c r="F25" s="65">
        <v>2023</v>
      </c>
      <c r="G25" s="65">
        <v>2024</v>
      </c>
      <c r="I25" s="65">
        <v>2021</v>
      </c>
      <c r="J25" s="65">
        <v>2022</v>
      </c>
      <c r="K25" s="65">
        <v>2023</v>
      </c>
      <c r="L25" s="65">
        <v>2024</v>
      </c>
    </row>
    <row r="26" spans="1:13" x14ac:dyDescent="0.35">
      <c r="A26" s="316"/>
      <c r="B26" s="350" t="s">
        <v>412</v>
      </c>
      <c r="C26" s="5">
        <v>0.44768290983999998</v>
      </c>
      <c r="D26" s="5">
        <v>0.43732355068000001</v>
      </c>
      <c r="E26" s="5">
        <v>0.4372916</v>
      </c>
      <c r="F26" s="5">
        <v>0.42832085795000002</v>
      </c>
      <c r="G26" s="5">
        <v>0.41085785443</v>
      </c>
      <c r="H26" s="313"/>
      <c r="I26" s="5">
        <f t="shared" ref="I26:L28" si="0">D26-C26</f>
        <v>-1.035935915999997E-2</v>
      </c>
      <c r="J26" s="5">
        <f t="shared" si="0"/>
        <v>-3.1950680000003562E-5</v>
      </c>
      <c r="K26" s="5">
        <f t="shared" si="0"/>
        <v>-8.9707420499999801E-3</v>
      </c>
      <c r="L26" s="5">
        <f t="shared" si="0"/>
        <v>-1.746300352000002E-2</v>
      </c>
      <c r="M26" s="312"/>
    </row>
    <row r="27" spans="1:13" x14ac:dyDescent="0.35">
      <c r="A27" s="316"/>
      <c r="B27" s="350" t="s">
        <v>469</v>
      </c>
      <c r="C27" s="5">
        <v>1.6671603142</v>
      </c>
      <c r="D27" s="5">
        <v>1.707198</v>
      </c>
      <c r="E27" s="5">
        <v>1.7305572164</v>
      </c>
      <c r="F27" s="5">
        <v>1.8486367880000001</v>
      </c>
      <c r="G27" s="5">
        <v>1.9022197296000001</v>
      </c>
      <c r="H27" s="313"/>
      <c r="I27" s="5">
        <f t="shared" si="0"/>
        <v>4.00376858E-2</v>
      </c>
      <c r="J27" s="5">
        <f t="shared" si="0"/>
        <v>2.3359216400000049E-2</v>
      </c>
      <c r="K27" s="5">
        <f t="shared" si="0"/>
        <v>0.11807957160000004</v>
      </c>
      <c r="L27" s="5">
        <f t="shared" si="0"/>
        <v>5.3582941599999989E-2</v>
      </c>
      <c r="M27" s="312"/>
    </row>
    <row r="28" spans="1:13" x14ac:dyDescent="0.35">
      <c r="A28" s="316"/>
      <c r="B28" s="350" t="s">
        <v>415</v>
      </c>
      <c r="C28" s="5">
        <v>9.2034727103999998</v>
      </c>
      <c r="D28" s="5">
        <v>9.1232069918000001</v>
      </c>
      <c r="E28" s="5">
        <v>9.7427734849000007</v>
      </c>
      <c r="F28" s="5">
        <v>10.508035073</v>
      </c>
      <c r="G28" s="5">
        <v>10.845231866000001</v>
      </c>
      <c r="H28" s="313"/>
      <c r="I28" s="5">
        <f t="shared" si="0"/>
        <v>-8.0265718599999758E-2</v>
      </c>
      <c r="J28" s="5">
        <f t="shared" si="0"/>
        <v>0.61956649310000067</v>
      </c>
      <c r="K28" s="5">
        <f t="shared" si="0"/>
        <v>0.76526158809999956</v>
      </c>
      <c r="L28" s="5">
        <f t="shared" si="0"/>
        <v>0.33719679300000038</v>
      </c>
      <c r="M28" s="312"/>
    </row>
    <row r="29" spans="1:13" x14ac:dyDescent="0.35">
      <c r="A29" s="316"/>
      <c r="B29" s="354" t="s">
        <v>416</v>
      </c>
      <c r="C29" s="5">
        <f>+SUM(C26:C28)</f>
        <v>11.318315934439999</v>
      </c>
      <c r="D29" s="5">
        <f>+SUM(D26:D28)</f>
        <v>11.26772854248</v>
      </c>
      <c r="E29" s="5">
        <f>+SUM(E26:E28)</f>
        <v>11.910622301300002</v>
      </c>
      <c r="F29" s="5">
        <f>+SUM(F26:F28)</f>
        <v>12.784992718950001</v>
      </c>
      <c r="G29" s="5">
        <f>+SUM(G26:G28)</f>
        <v>13.15830945003</v>
      </c>
      <c r="H29" s="20" t="s">
        <v>419</v>
      </c>
      <c r="I29" s="5">
        <f>+SUM(I26:I28)</f>
        <v>-5.0587391959999728E-2</v>
      </c>
      <c r="J29" s="5">
        <f>+SUM(J26:J28)</f>
        <v>0.64289375882000077</v>
      </c>
      <c r="K29" s="5">
        <f>+SUM(K26:K28)</f>
        <v>0.87437041764999957</v>
      </c>
      <c r="L29" s="5">
        <f>+SUM(L26:L28)</f>
        <v>0.37331673108000035</v>
      </c>
      <c r="M29" s="312"/>
    </row>
    <row r="30" spans="1:13" x14ac:dyDescent="0.35">
      <c r="A30" s="312"/>
      <c r="B30" s="278" t="s">
        <v>674</v>
      </c>
      <c r="C30" s="5"/>
      <c r="D30" s="6"/>
      <c r="E30" s="5"/>
      <c r="F30" s="5"/>
      <c r="G30" s="5"/>
      <c r="H30" s="5"/>
      <c r="I30" s="6"/>
      <c r="J30" s="6"/>
      <c r="K30" s="6"/>
      <c r="L30" s="6"/>
      <c r="M30" s="312"/>
    </row>
    <row r="31" spans="1:13" x14ac:dyDescent="0.35">
      <c r="A31" s="312"/>
      <c r="B31" s="312"/>
      <c r="C31" s="312"/>
      <c r="D31" s="312"/>
      <c r="E31" s="312"/>
      <c r="F31" s="312"/>
      <c r="G31" s="312"/>
      <c r="H31" s="312"/>
      <c r="I31" s="312"/>
      <c r="J31" s="312"/>
      <c r="K31" s="312"/>
      <c r="L31" s="312"/>
      <c r="M31" s="312"/>
    </row>
    <row r="32" spans="1:13" x14ac:dyDescent="0.35">
      <c r="A32" s="312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2"/>
    </row>
    <row r="33" spans="1:13" x14ac:dyDescent="0.35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2"/>
    </row>
    <row r="34" spans="1:13" ht="35.5" x14ac:dyDescent="0.35">
      <c r="A34" s="312"/>
      <c r="B34" s="312"/>
      <c r="C34" s="360" t="s">
        <v>456</v>
      </c>
      <c r="D34" s="360" t="s">
        <v>223</v>
      </c>
      <c r="E34" s="360" t="s">
        <v>222</v>
      </c>
      <c r="F34" s="360" t="s">
        <v>457</v>
      </c>
      <c r="G34" s="312"/>
      <c r="H34" s="312"/>
      <c r="I34" s="312"/>
      <c r="J34" s="312"/>
      <c r="K34" s="312"/>
      <c r="L34" s="312"/>
      <c r="M34" s="312"/>
    </row>
    <row r="35" spans="1:13" x14ac:dyDescent="0.35">
      <c r="A35" s="356">
        <f t="shared" ref="A35:A82" si="1">YEAR(B35)</f>
        <v>2021</v>
      </c>
      <c r="B35" s="331">
        <v>44197</v>
      </c>
      <c r="C35" s="357">
        <v>11.137354</v>
      </c>
      <c r="D35" s="355" t="e">
        <v>#N/A</v>
      </c>
      <c r="E35" s="358"/>
      <c r="F35" s="358">
        <v>11.137354</v>
      </c>
      <c r="G35" s="314"/>
      <c r="H35" s="312"/>
      <c r="I35" s="312"/>
      <c r="J35" s="312"/>
      <c r="K35" s="312"/>
      <c r="L35" s="312"/>
      <c r="M35" s="312"/>
    </row>
    <row r="36" spans="1:13" x14ac:dyDescent="0.35">
      <c r="A36" s="356">
        <f t="shared" si="1"/>
        <v>2021</v>
      </c>
      <c r="B36" s="331">
        <v>44228</v>
      </c>
      <c r="C36" s="359">
        <v>9.9159360000000003</v>
      </c>
      <c r="D36" s="111" t="e">
        <v>#N/A</v>
      </c>
      <c r="E36" s="358">
        <f t="shared" ref="E36:E45" si="2">AVERAGEIF($A$35:$A$96,A36,$F$35:$F$96)</f>
        <v>11.257677416666667</v>
      </c>
      <c r="F36" s="358">
        <v>9.9159360000000003</v>
      </c>
      <c r="G36" s="314"/>
      <c r="H36" s="312"/>
      <c r="I36" s="312"/>
      <c r="J36" s="312"/>
      <c r="K36" s="312"/>
      <c r="L36" s="312"/>
      <c r="M36" s="312"/>
    </row>
    <row r="37" spans="1:13" x14ac:dyDescent="0.35">
      <c r="A37" s="356">
        <f t="shared" si="1"/>
        <v>2021</v>
      </c>
      <c r="B37" s="331">
        <v>44256</v>
      </c>
      <c r="C37" s="359">
        <v>11.351134999999999</v>
      </c>
      <c r="D37" s="111" t="e">
        <v>#N/A</v>
      </c>
      <c r="E37" s="358">
        <f t="shared" si="2"/>
        <v>11.257677416666667</v>
      </c>
      <c r="F37" s="358">
        <v>11.351134999999999</v>
      </c>
      <c r="G37" s="314"/>
      <c r="H37" s="312"/>
      <c r="I37" s="312"/>
      <c r="J37" s="312"/>
      <c r="K37" s="312"/>
      <c r="L37" s="312"/>
      <c r="M37" s="312"/>
    </row>
    <row r="38" spans="1:13" x14ac:dyDescent="0.35">
      <c r="A38" s="356">
        <f t="shared" si="1"/>
        <v>2021</v>
      </c>
      <c r="B38" s="331">
        <v>44287</v>
      </c>
      <c r="C38" s="359">
        <v>11.317989000000001</v>
      </c>
      <c r="D38" s="111" t="e">
        <v>#N/A</v>
      </c>
      <c r="E38" s="358">
        <f t="shared" si="2"/>
        <v>11.257677416666667</v>
      </c>
      <c r="F38" s="358">
        <v>11.317989000000001</v>
      </c>
      <c r="G38" s="314"/>
      <c r="H38" s="312"/>
      <c r="I38" s="312"/>
      <c r="J38" s="312"/>
      <c r="K38" s="312"/>
      <c r="L38" s="312"/>
      <c r="M38" s="312"/>
    </row>
    <row r="39" spans="1:13" x14ac:dyDescent="0.35">
      <c r="A39" s="356">
        <f t="shared" si="1"/>
        <v>2021</v>
      </c>
      <c r="B39" s="331">
        <v>44317</v>
      </c>
      <c r="C39" s="359">
        <v>11.389749</v>
      </c>
      <c r="D39" s="111" t="e">
        <v>#N/A</v>
      </c>
      <c r="E39" s="358">
        <f t="shared" si="2"/>
        <v>11.257677416666667</v>
      </c>
      <c r="F39" s="358">
        <v>11.389749</v>
      </c>
      <c r="G39" s="314"/>
      <c r="H39" s="312"/>
      <c r="I39" s="312"/>
      <c r="J39" s="312"/>
      <c r="K39" s="312"/>
      <c r="L39" s="312"/>
      <c r="M39" s="312"/>
    </row>
    <row r="40" spans="1:13" x14ac:dyDescent="0.35">
      <c r="A40" s="356">
        <f t="shared" si="1"/>
        <v>2021</v>
      </c>
      <c r="B40" s="331">
        <v>44348</v>
      </c>
      <c r="C40" s="359">
        <v>11.365923</v>
      </c>
      <c r="D40" s="111" t="e">
        <v>#N/A</v>
      </c>
      <c r="E40" s="358">
        <f t="shared" si="2"/>
        <v>11.257677416666667</v>
      </c>
      <c r="F40" s="358">
        <v>11.365923</v>
      </c>
      <c r="G40" s="314"/>
      <c r="H40" s="312"/>
      <c r="I40" s="312"/>
      <c r="J40" s="312"/>
      <c r="K40" s="312"/>
      <c r="L40" s="312"/>
      <c r="M40" s="312"/>
    </row>
    <row r="41" spans="1:13" x14ac:dyDescent="0.35">
      <c r="A41" s="356">
        <f t="shared" si="1"/>
        <v>2021</v>
      </c>
      <c r="B41" s="331">
        <v>44378</v>
      </c>
      <c r="C41" s="359">
        <v>11.392429</v>
      </c>
      <c r="D41" s="111" t="e">
        <v>#N/A</v>
      </c>
      <c r="E41" s="358">
        <f t="shared" si="2"/>
        <v>11.257677416666667</v>
      </c>
      <c r="F41" s="358">
        <v>11.392429</v>
      </c>
      <c r="G41" s="314"/>
      <c r="H41" s="312"/>
      <c r="I41" s="312"/>
      <c r="J41" s="312"/>
      <c r="K41" s="312"/>
      <c r="L41" s="312"/>
      <c r="M41" s="312"/>
    </row>
    <row r="42" spans="1:13" x14ac:dyDescent="0.35">
      <c r="A42" s="356">
        <f t="shared" si="1"/>
        <v>2021</v>
      </c>
      <c r="B42" s="331">
        <v>44409</v>
      </c>
      <c r="C42" s="359">
        <v>11.276332</v>
      </c>
      <c r="D42" s="111" t="e">
        <v>#N/A</v>
      </c>
      <c r="E42" s="358">
        <f t="shared" si="2"/>
        <v>11.257677416666667</v>
      </c>
      <c r="F42" s="358">
        <v>11.276332</v>
      </c>
      <c r="G42" s="314"/>
      <c r="H42" s="312"/>
      <c r="I42" s="312"/>
      <c r="J42" s="312"/>
      <c r="K42" s="312"/>
      <c r="L42" s="312"/>
      <c r="M42" s="312"/>
    </row>
    <row r="43" spans="1:13" x14ac:dyDescent="0.35">
      <c r="A43" s="356">
        <f t="shared" si="1"/>
        <v>2021</v>
      </c>
      <c r="B43" s="331">
        <v>44440</v>
      </c>
      <c r="C43" s="359">
        <v>10.921417</v>
      </c>
      <c r="D43" s="111" t="e">
        <v>#N/A</v>
      </c>
      <c r="E43" s="358">
        <f t="shared" si="2"/>
        <v>11.257677416666667</v>
      </c>
      <c r="F43" s="358">
        <v>10.921417</v>
      </c>
      <c r="G43" s="314"/>
      <c r="H43" s="312"/>
      <c r="I43" s="312"/>
      <c r="J43" s="312"/>
      <c r="K43" s="312"/>
      <c r="L43" s="312"/>
      <c r="M43" s="312"/>
    </row>
    <row r="44" spans="1:13" x14ac:dyDescent="0.35">
      <c r="A44" s="356">
        <f t="shared" si="1"/>
        <v>2021</v>
      </c>
      <c r="B44" s="331">
        <v>44470</v>
      </c>
      <c r="C44" s="359">
        <v>11.563782</v>
      </c>
      <c r="D44" s="111" t="e">
        <v>#N/A</v>
      </c>
      <c r="E44" s="358">
        <f t="shared" si="2"/>
        <v>11.257677416666667</v>
      </c>
      <c r="F44" s="358">
        <v>11.563782</v>
      </c>
      <c r="G44" s="314"/>
      <c r="H44" s="312"/>
      <c r="I44" s="312"/>
      <c r="J44" s="312"/>
      <c r="K44" s="312"/>
      <c r="L44" s="312"/>
      <c r="M44" s="312"/>
    </row>
    <row r="45" spans="1:13" x14ac:dyDescent="0.35">
      <c r="A45" s="356">
        <f t="shared" si="1"/>
        <v>2021</v>
      </c>
      <c r="B45" s="331">
        <v>44501</v>
      </c>
      <c r="C45" s="359">
        <v>11.781943999999999</v>
      </c>
      <c r="D45" s="111" t="e">
        <v>#N/A</v>
      </c>
      <c r="E45" s="358">
        <f t="shared" si="2"/>
        <v>11.257677416666667</v>
      </c>
      <c r="F45" s="358">
        <v>11.781943999999999</v>
      </c>
      <c r="G45" s="314"/>
      <c r="H45" s="312"/>
      <c r="I45" s="312"/>
      <c r="J45" s="312"/>
      <c r="K45" s="312"/>
      <c r="L45" s="312"/>
      <c r="M45" s="312"/>
    </row>
    <row r="46" spans="1:13" x14ac:dyDescent="0.35">
      <c r="A46" s="356">
        <f t="shared" si="1"/>
        <v>2021</v>
      </c>
      <c r="B46" s="331">
        <v>44531</v>
      </c>
      <c r="C46" s="359">
        <v>11.678139</v>
      </c>
      <c r="D46" s="111" t="e">
        <v>#N/A</v>
      </c>
      <c r="E46" s="358"/>
      <c r="F46" s="358">
        <v>11.678139</v>
      </c>
      <c r="G46" s="314"/>
      <c r="H46" s="312"/>
      <c r="I46" s="312"/>
      <c r="J46" s="312"/>
      <c r="K46" s="312"/>
      <c r="L46" s="312"/>
      <c r="M46" s="312"/>
    </row>
    <row r="47" spans="1:13" x14ac:dyDescent="0.35">
      <c r="A47" s="356">
        <f t="shared" si="1"/>
        <v>2022</v>
      </c>
      <c r="B47" s="331">
        <v>44562</v>
      </c>
      <c r="C47" s="359">
        <v>11.479767000000001</v>
      </c>
      <c r="D47" s="111" t="e">
        <v>#N/A</v>
      </c>
      <c r="E47" s="358"/>
      <c r="F47" s="358">
        <v>11.479767000000001</v>
      </c>
      <c r="G47" s="314"/>
      <c r="H47" s="312"/>
      <c r="I47" s="312"/>
      <c r="J47" s="312"/>
      <c r="K47" s="312"/>
      <c r="L47" s="312"/>
      <c r="M47" s="312"/>
    </row>
    <row r="48" spans="1:13" x14ac:dyDescent="0.35">
      <c r="A48" s="356">
        <f t="shared" si="1"/>
        <v>2022</v>
      </c>
      <c r="B48" s="331">
        <v>44593</v>
      </c>
      <c r="C48" s="359">
        <v>11.257889</v>
      </c>
      <c r="D48" s="111" t="e">
        <v>#N/A</v>
      </c>
      <c r="E48" s="358">
        <f>AVERAGEIF($A$35:$A$96,A48,$F$35:$F$96)</f>
        <v>11.907048833333333</v>
      </c>
      <c r="F48" s="358">
        <v>11.257889</v>
      </c>
      <c r="G48" s="314"/>
      <c r="H48" s="312"/>
      <c r="I48" s="312"/>
      <c r="J48" s="312"/>
      <c r="K48" s="312"/>
      <c r="L48" s="312"/>
      <c r="M48" s="312"/>
    </row>
    <row r="49" spans="1:13" x14ac:dyDescent="0.35">
      <c r="A49" s="356">
        <f t="shared" si="1"/>
        <v>2022</v>
      </c>
      <c r="B49" s="331">
        <v>44621</v>
      </c>
      <c r="C49" s="359">
        <v>11.806029000000001</v>
      </c>
      <c r="D49" s="111" t="e">
        <v>#N/A</v>
      </c>
      <c r="E49" s="358">
        <f t="shared" ref="E49:E57" si="3">AVERAGEIF($A$35:$A$96,A49,$F$35:$F$96)</f>
        <v>11.907048833333333</v>
      </c>
      <c r="F49" s="358">
        <v>11.806029000000001</v>
      </c>
      <c r="G49" s="314"/>
      <c r="H49" s="312"/>
      <c r="I49" s="312"/>
      <c r="J49" s="312"/>
      <c r="K49" s="312"/>
      <c r="L49" s="312"/>
      <c r="M49" s="312"/>
    </row>
    <row r="50" spans="1:13" x14ac:dyDescent="0.35">
      <c r="A50" s="356">
        <f t="shared" si="1"/>
        <v>2022</v>
      </c>
      <c r="B50" s="331">
        <v>44652</v>
      </c>
      <c r="C50" s="359">
        <v>11.769842000000001</v>
      </c>
      <c r="D50" s="111" t="e">
        <v>#N/A</v>
      </c>
      <c r="E50" s="358">
        <f t="shared" si="3"/>
        <v>11.907048833333333</v>
      </c>
      <c r="F50" s="358">
        <v>11.769842000000001</v>
      </c>
      <c r="G50" s="314"/>
      <c r="H50" s="312"/>
      <c r="I50" s="312"/>
      <c r="J50" s="312"/>
      <c r="K50" s="312"/>
      <c r="L50" s="312"/>
      <c r="M50" s="312"/>
    </row>
    <row r="51" spans="1:13" x14ac:dyDescent="0.35">
      <c r="A51" s="356">
        <f t="shared" si="1"/>
        <v>2022</v>
      </c>
      <c r="B51" s="331">
        <v>44682</v>
      </c>
      <c r="C51" s="359">
        <v>11.734401999999999</v>
      </c>
      <c r="D51" s="111" t="e">
        <v>#N/A</v>
      </c>
      <c r="E51" s="358">
        <f t="shared" si="3"/>
        <v>11.907048833333333</v>
      </c>
      <c r="F51" s="358">
        <v>11.734401999999999</v>
      </c>
      <c r="G51" s="314"/>
      <c r="H51" s="312"/>
      <c r="I51" s="312"/>
      <c r="J51" s="312"/>
      <c r="K51" s="312"/>
      <c r="L51" s="312"/>
      <c r="M51" s="312"/>
    </row>
    <row r="52" spans="1:13" x14ac:dyDescent="0.35">
      <c r="A52" s="356">
        <f t="shared" si="1"/>
        <v>2022</v>
      </c>
      <c r="B52" s="331">
        <v>44713</v>
      </c>
      <c r="C52" s="359">
        <v>11.800309</v>
      </c>
      <c r="D52" s="111" t="e">
        <v>#N/A</v>
      </c>
      <c r="E52" s="358">
        <f t="shared" si="3"/>
        <v>11.907048833333333</v>
      </c>
      <c r="F52" s="358">
        <v>11.800309</v>
      </c>
      <c r="G52" s="314"/>
      <c r="H52" s="312"/>
      <c r="I52" s="312"/>
      <c r="J52" s="312"/>
      <c r="K52" s="312"/>
      <c r="L52" s="312"/>
      <c r="M52" s="312"/>
    </row>
    <row r="53" spans="1:13" x14ac:dyDescent="0.35">
      <c r="A53" s="356">
        <f t="shared" si="1"/>
        <v>2022</v>
      </c>
      <c r="B53" s="331">
        <v>44743</v>
      </c>
      <c r="C53" s="359">
        <v>11.834305000000001</v>
      </c>
      <c r="D53" s="111" t="e">
        <v>#N/A</v>
      </c>
      <c r="E53" s="358">
        <f t="shared" si="3"/>
        <v>11.907048833333333</v>
      </c>
      <c r="F53" s="358">
        <v>11.834305000000001</v>
      </c>
      <c r="G53" s="314"/>
      <c r="H53" s="312"/>
      <c r="I53" s="312"/>
      <c r="J53" s="312"/>
      <c r="K53" s="312"/>
      <c r="L53" s="312"/>
      <c r="M53" s="312"/>
    </row>
    <row r="54" spans="1:13" x14ac:dyDescent="0.35">
      <c r="A54" s="356">
        <f t="shared" si="1"/>
        <v>2022</v>
      </c>
      <c r="B54" s="331">
        <v>44774</v>
      </c>
      <c r="C54" s="359">
        <v>11.985232</v>
      </c>
      <c r="D54" s="111" t="e">
        <v>#N/A</v>
      </c>
      <c r="E54" s="358">
        <f t="shared" si="3"/>
        <v>11.907048833333333</v>
      </c>
      <c r="F54" s="358">
        <v>11.985232</v>
      </c>
      <c r="G54" s="314"/>
      <c r="H54" s="312"/>
      <c r="I54" s="312"/>
      <c r="J54" s="312"/>
      <c r="K54" s="312"/>
      <c r="L54" s="312"/>
      <c r="M54" s="312"/>
    </row>
    <row r="55" spans="1:13" x14ac:dyDescent="0.35">
      <c r="A55" s="356">
        <f t="shared" si="1"/>
        <v>2022</v>
      </c>
      <c r="B55" s="331">
        <v>44805</v>
      </c>
      <c r="C55" s="359">
        <v>12.325189999999999</v>
      </c>
      <c r="D55" s="111" t="e">
        <v>#N/A</v>
      </c>
      <c r="E55" s="358">
        <f t="shared" si="3"/>
        <v>11.907048833333333</v>
      </c>
      <c r="F55" s="358">
        <v>12.325189999999999</v>
      </c>
      <c r="G55" s="314"/>
      <c r="H55" s="312"/>
      <c r="I55" s="312"/>
      <c r="J55" s="312"/>
      <c r="K55" s="312"/>
      <c r="L55" s="312"/>
      <c r="M55" s="312"/>
    </row>
    <row r="56" spans="1:13" x14ac:dyDescent="0.35">
      <c r="A56" s="356">
        <f t="shared" si="1"/>
        <v>2022</v>
      </c>
      <c r="B56" s="331">
        <v>44835</v>
      </c>
      <c r="C56" s="359">
        <v>12.377552</v>
      </c>
      <c r="D56" s="111" t="e">
        <v>#N/A</v>
      </c>
      <c r="E56" s="358">
        <f t="shared" si="3"/>
        <v>11.907048833333333</v>
      </c>
      <c r="F56" s="358">
        <v>12.377552</v>
      </c>
      <c r="G56" s="314"/>
      <c r="H56" s="312"/>
      <c r="I56" s="312"/>
      <c r="J56" s="312"/>
      <c r="K56" s="312"/>
      <c r="L56" s="312"/>
      <c r="M56" s="312"/>
    </row>
    <row r="57" spans="1:13" x14ac:dyDescent="0.35">
      <c r="A57" s="356">
        <f t="shared" si="1"/>
        <v>2022</v>
      </c>
      <c r="B57" s="331">
        <v>44866</v>
      </c>
      <c r="C57" s="359">
        <v>12.376018</v>
      </c>
      <c r="D57" s="111" t="e">
        <v>#N/A</v>
      </c>
      <c r="E57" s="358">
        <f t="shared" si="3"/>
        <v>11.907048833333333</v>
      </c>
      <c r="F57" s="358">
        <v>12.376018</v>
      </c>
      <c r="G57" s="314"/>
      <c r="H57" s="312"/>
      <c r="I57" s="312"/>
      <c r="J57" s="312"/>
      <c r="K57" s="312"/>
      <c r="L57" s="312"/>
      <c r="M57" s="312"/>
    </row>
    <row r="58" spans="1:13" x14ac:dyDescent="0.35">
      <c r="A58" s="356">
        <f t="shared" si="1"/>
        <v>2022</v>
      </c>
      <c r="B58" s="331">
        <v>44896</v>
      </c>
      <c r="C58" s="359">
        <v>12.138051000000001</v>
      </c>
      <c r="D58" s="111" t="e">
        <v>#N/A</v>
      </c>
      <c r="E58" s="358"/>
      <c r="F58" s="358">
        <v>12.138051000000001</v>
      </c>
      <c r="G58" s="314"/>
      <c r="H58" s="312"/>
      <c r="I58" s="312"/>
      <c r="J58" s="312"/>
      <c r="K58" s="312"/>
      <c r="L58" s="312"/>
      <c r="M58" s="312"/>
    </row>
    <row r="59" spans="1:13" x14ac:dyDescent="0.35">
      <c r="A59" s="356">
        <f t="shared" si="1"/>
        <v>2023</v>
      </c>
      <c r="B59" s="331">
        <v>44927</v>
      </c>
      <c r="C59" s="359">
        <v>12.568448</v>
      </c>
      <c r="D59" s="111" t="e">
        <v>#N/A</v>
      </c>
      <c r="E59" s="358"/>
      <c r="F59" s="358">
        <v>12.568448</v>
      </c>
      <c r="G59" s="314"/>
      <c r="H59" s="312"/>
      <c r="I59" s="312"/>
      <c r="J59" s="312"/>
      <c r="K59" s="312"/>
      <c r="L59" s="312"/>
      <c r="M59" s="312"/>
    </row>
    <row r="60" spans="1:13" x14ac:dyDescent="0.35">
      <c r="A60" s="356">
        <f t="shared" si="1"/>
        <v>2023</v>
      </c>
      <c r="B60" s="331">
        <v>44958</v>
      </c>
      <c r="C60" s="359">
        <v>12.532401999999999</v>
      </c>
      <c r="D60" s="111" t="e">
        <v>#N/A</v>
      </c>
      <c r="E60" s="358">
        <f>AVERAGEIF($A$35:$A$96,A60,$F$35:$F$96)</f>
        <v>12.783397882333333</v>
      </c>
      <c r="F60" s="358">
        <v>12.532401999999999</v>
      </c>
      <c r="G60" s="314"/>
      <c r="H60" s="312"/>
      <c r="I60" s="312"/>
      <c r="J60" s="312"/>
      <c r="K60" s="312"/>
      <c r="L60" s="312"/>
      <c r="M60" s="312"/>
    </row>
    <row r="61" spans="1:13" x14ac:dyDescent="0.35">
      <c r="A61" s="356">
        <f t="shared" si="1"/>
        <v>2023</v>
      </c>
      <c r="B61" s="331">
        <v>44986</v>
      </c>
      <c r="C61" s="359">
        <v>12.770142999999999</v>
      </c>
      <c r="D61" s="111" t="e">
        <v>#N/A</v>
      </c>
      <c r="E61" s="358">
        <f t="shared" ref="E61:E69" si="4">AVERAGEIF($A$35:$A$96,A61,$F$35:$F$96)</f>
        <v>12.783397882333333</v>
      </c>
      <c r="F61" s="358">
        <v>12.770142999999999</v>
      </c>
      <c r="G61" s="314"/>
      <c r="H61" s="312"/>
      <c r="I61" s="312"/>
      <c r="J61" s="312"/>
      <c r="K61" s="312"/>
      <c r="L61" s="312"/>
      <c r="M61" s="312"/>
    </row>
    <row r="62" spans="1:13" x14ac:dyDescent="0.35">
      <c r="A62" s="356">
        <f t="shared" si="1"/>
        <v>2023</v>
      </c>
      <c r="B62" s="331">
        <v>45017</v>
      </c>
      <c r="C62" s="359">
        <v>12.649998</v>
      </c>
      <c r="D62" s="111" t="e">
        <v>#N/A</v>
      </c>
      <c r="E62" s="358">
        <f t="shared" si="4"/>
        <v>12.783397882333333</v>
      </c>
      <c r="F62" s="358">
        <v>12.649998</v>
      </c>
      <c r="G62" s="314"/>
      <c r="H62" s="312"/>
      <c r="I62" s="312"/>
      <c r="J62" s="312"/>
      <c r="K62" s="312"/>
      <c r="L62" s="312"/>
      <c r="M62" s="312"/>
    </row>
    <row r="63" spans="1:13" x14ac:dyDescent="0.35">
      <c r="A63" s="356">
        <f t="shared" si="1"/>
        <v>2023</v>
      </c>
      <c r="B63" s="331">
        <v>45047</v>
      </c>
      <c r="C63" s="359">
        <v>12.636602</v>
      </c>
      <c r="D63" s="111" t="e">
        <v>#N/A</v>
      </c>
      <c r="E63" s="358">
        <f t="shared" si="4"/>
        <v>12.783397882333333</v>
      </c>
      <c r="F63" s="358">
        <v>12.636602</v>
      </c>
      <c r="G63" s="314"/>
      <c r="H63" s="312"/>
      <c r="I63" s="312"/>
      <c r="J63" s="312"/>
      <c r="K63" s="312"/>
      <c r="L63" s="312"/>
      <c r="M63" s="312"/>
    </row>
    <row r="64" spans="1:13" x14ac:dyDescent="0.35">
      <c r="A64" s="356">
        <f t="shared" si="1"/>
        <v>2023</v>
      </c>
      <c r="B64" s="331">
        <v>45078</v>
      </c>
      <c r="C64" s="359">
        <v>12.843786</v>
      </c>
      <c r="D64" s="111" t="e">
        <v>#N/A</v>
      </c>
      <c r="E64" s="358">
        <f t="shared" si="4"/>
        <v>12.783397882333333</v>
      </c>
      <c r="F64" s="358">
        <v>12.843786</v>
      </c>
      <c r="G64" s="314"/>
      <c r="H64" s="312"/>
      <c r="I64" s="312"/>
      <c r="J64" s="312"/>
      <c r="K64" s="312"/>
      <c r="L64" s="312"/>
      <c r="M64" s="312"/>
    </row>
    <row r="65" spans="1:13" x14ac:dyDescent="0.35">
      <c r="A65" s="356">
        <f t="shared" si="1"/>
        <v>2023</v>
      </c>
      <c r="B65" s="331">
        <v>45108</v>
      </c>
      <c r="C65" s="359">
        <v>12.841510319999999</v>
      </c>
      <c r="D65" s="111" t="e">
        <v>#N/A</v>
      </c>
      <c r="E65" s="358">
        <f t="shared" si="4"/>
        <v>12.783397882333333</v>
      </c>
      <c r="F65" s="358">
        <v>12.841510319999999</v>
      </c>
      <c r="G65" s="314"/>
      <c r="H65" s="312"/>
      <c r="I65" s="312"/>
      <c r="J65" s="312"/>
      <c r="K65" s="312"/>
      <c r="L65" s="312"/>
      <c r="M65" s="312"/>
    </row>
    <row r="66" spans="1:13" x14ac:dyDescent="0.35">
      <c r="A66" s="356">
        <f t="shared" si="1"/>
        <v>2023</v>
      </c>
      <c r="B66" s="331">
        <v>45139</v>
      </c>
      <c r="C66" s="359">
        <v>12.906285268</v>
      </c>
      <c r="D66" s="111">
        <v>12.906285268</v>
      </c>
      <c r="E66" s="358">
        <f t="shared" si="4"/>
        <v>12.783397882333333</v>
      </c>
      <c r="F66" s="358">
        <v>12.906285268</v>
      </c>
      <c r="G66" s="314"/>
      <c r="H66" s="312"/>
      <c r="I66" s="312"/>
      <c r="J66" s="312"/>
      <c r="K66" s="312"/>
      <c r="L66" s="312"/>
      <c r="M66" s="312"/>
    </row>
    <row r="67" spans="1:13" x14ac:dyDescent="0.35">
      <c r="A67" s="356">
        <f t="shared" si="1"/>
        <v>2023</v>
      </c>
      <c r="B67" s="331">
        <v>45170</v>
      </c>
      <c r="C67" s="359" t="e">
        <v>#N/A</v>
      </c>
      <c r="D67" s="111">
        <v>12.83766</v>
      </c>
      <c r="E67" s="358">
        <f t="shared" si="4"/>
        <v>12.783397882333333</v>
      </c>
      <c r="F67" s="358">
        <v>12.83766</v>
      </c>
      <c r="G67" s="314"/>
      <c r="H67" s="312"/>
      <c r="I67" s="312"/>
      <c r="J67" s="312"/>
      <c r="K67" s="312"/>
      <c r="L67" s="312"/>
      <c r="M67" s="312"/>
    </row>
    <row r="68" spans="1:13" x14ac:dyDescent="0.35">
      <c r="A68" s="356">
        <f t="shared" si="1"/>
        <v>2023</v>
      </c>
      <c r="B68" s="331">
        <v>45200</v>
      </c>
      <c r="C68" s="359" t="e">
        <v>#N/A</v>
      </c>
      <c r="D68" s="111">
        <v>12.87106</v>
      </c>
      <c r="E68" s="358">
        <f t="shared" si="4"/>
        <v>12.783397882333333</v>
      </c>
      <c r="F68" s="358">
        <v>12.87106</v>
      </c>
      <c r="G68" s="314"/>
      <c r="H68" s="312"/>
      <c r="I68" s="312"/>
      <c r="J68" s="312"/>
      <c r="K68" s="312"/>
      <c r="L68" s="312"/>
      <c r="M68" s="312"/>
    </row>
    <row r="69" spans="1:13" x14ac:dyDescent="0.35">
      <c r="A69" s="356">
        <f t="shared" si="1"/>
        <v>2023</v>
      </c>
      <c r="B69" s="331">
        <v>45231</v>
      </c>
      <c r="C69" s="359" t="e">
        <v>#N/A</v>
      </c>
      <c r="D69" s="111">
        <v>12.972989999999999</v>
      </c>
      <c r="E69" s="358">
        <f t="shared" si="4"/>
        <v>12.783397882333333</v>
      </c>
      <c r="F69" s="358">
        <v>12.972989999999999</v>
      </c>
      <c r="G69" s="314"/>
      <c r="H69" s="312"/>
      <c r="I69" s="312"/>
      <c r="J69" s="312"/>
      <c r="K69" s="312"/>
      <c r="L69" s="312"/>
      <c r="M69" s="312"/>
    </row>
    <row r="70" spans="1:13" x14ac:dyDescent="0.35">
      <c r="A70" s="356">
        <f t="shared" si="1"/>
        <v>2023</v>
      </c>
      <c r="B70" s="331">
        <v>45261</v>
      </c>
      <c r="C70" s="359" t="e">
        <v>#N/A</v>
      </c>
      <c r="D70" s="111">
        <v>12.969889999999999</v>
      </c>
      <c r="E70" s="358"/>
      <c r="F70" s="358">
        <v>12.969889999999999</v>
      </c>
      <c r="G70" s="314"/>
      <c r="H70" s="312"/>
      <c r="I70" s="312"/>
      <c r="J70" s="312"/>
      <c r="K70" s="312"/>
      <c r="L70" s="312"/>
      <c r="M70" s="312"/>
    </row>
    <row r="71" spans="1:13" x14ac:dyDescent="0.35">
      <c r="A71" s="356">
        <f t="shared" si="1"/>
        <v>2024</v>
      </c>
      <c r="B71" s="331">
        <v>45292</v>
      </c>
      <c r="C71" s="359" t="e">
        <v>#N/A</v>
      </c>
      <c r="D71" s="111">
        <v>13.00136</v>
      </c>
      <c r="E71" s="358"/>
      <c r="F71" s="358">
        <v>13.00136</v>
      </c>
      <c r="G71" s="314"/>
      <c r="H71" s="312"/>
      <c r="I71" s="312"/>
      <c r="J71" s="312"/>
      <c r="K71" s="312"/>
      <c r="L71" s="312"/>
      <c r="M71" s="312"/>
    </row>
    <row r="72" spans="1:13" x14ac:dyDescent="0.35">
      <c r="A72" s="356">
        <f t="shared" si="1"/>
        <v>2024</v>
      </c>
      <c r="B72" s="331">
        <v>45323</v>
      </c>
      <c r="C72" s="359" t="e">
        <v>#N/A</v>
      </c>
      <c r="D72" s="111">
        <v>13.03716</v>
      </c>
      <c r="E72" s="358">
        <f>AVERAGEIF($A$35:$A$96,A72,$F$35:$F$96)</f>
        <v>13.157882499999999</v>
      </c>
      <c r="F72" s="358">
        <v>13.03716</v>
      </c>
      <c r="G72" s="314"/>
      <c r="H72" s="312"/>
      <c r="I72" s="312"/>
      <c r="J72" s="312"/>
      <c r="K72" s="312"/>
      <c r="L72" s="312"/>
      <c r="M72" s="312"/>
    </row>
    <row r="73" spans="1:13" x14ac:dyDescent="0.35">
      <c r="A73" s="356">
        <f t="shared" si="1"/>
        <v>2024</v>
      </c>
      <c r="B73" s="331">
        <v>45352</v>
      </c>
      <c r="C73" s="359" t="e">
        <v>#N/A</v>
      </c>
      <c r="D73" s="111">
        <v>13.05979</v>
      </c>
      <c r="E73" s="358">
        <f t="shared" ref="E73:E81" si="5">AVERAGEIF($A$35:$A$96,A73,$F$35:$F$96)</f>
        <v>13.157882499999999</v>
      </c>
      <c r="F73" s="358">
        <v>13.05979</v>
      </c>
      <c r="G73" s="314"/>
      <c r="H73" s="312"/>
      <c r="I73" s="312"/>
      <c r="J73" s="312"/>
      <c r="K73" s="312"/>
      <c r="L73" s="312"/>
      <c r="M73" s="312"/>
    </row>
    <row r="74" spans="1:13" x14ac:dyDescent="0.35">
      <c r="A74" s="356">
        <f t="shared" si="1"/>
        <v>2024</v>
      </c>
      <c r="B74" s="331">
        <v>45383</v>
      </c>
      <c r="C74" s="359" t="e">
        <v>#N/A</v>
      </c>
      <c r="D74" s="111">
        <v>13.08677</v>
      </c>
      <c r="E74" s="358">
        <f t="shared" si="5"/>
        <v>13.157882499999999</v>
      </c>
      <c r="F74" s="358">
        <v>13.08677</v>
      </c>
      <c r="G74" s="314"/>
      <c r="H74" s="312"/>
      <c r="I74" s="312"/>
      <c r="J74" s="312"/>
      <c r="K74" s="312"/>
      <c r="L74" s="312"/>
      <c r="M74" s="312"/>
    </row>
    <row r="75" spans="1:13" x14ac:dyDescent="0.35">
      <c r="A75" s="356">
        <f t="shared" si="1"/>
        <v>2024</v>
      </c>
      <c r="B75" s="331">
        <v>45413</v>
      </c>
      <c r="C75" s="359" t="e">
        <v>#N/A</v>
      </c>
      <c r="D75" s="111">
        <v>13.08859</v>
      </c>
      <c r="E75" s="358">
        <f t="shared" si="5"/>
        <v>13.157882499999999</v>
      </c>
      <c r="F75" s="358">
        <v>13.08859</v>
      </c>
      <c r="G75" s="314"/>
      <c r="H75" s="312"/>
      <c r="I75" s="312"/>
      <c r="J75" s="312"/>
      <c r="K75" s="312"/>
      <c r="L75" s="312"/>
      <c r="M75" s="312"/>
    </row>
    <row r="76" spans="1:13" x14ac:dyDescent="0.35">
      <c r="A76" s="356">
        <f t="shared" si="1"/>
        <v>2024</v>
      </c>
      <c r="B76" s="331">
        <v>45444</v>
      </c>
      <c r="C76" s="359" t="e">
        <v>#N/A</v>
      </c>
      <c r="D76" s="111">
        <v>13.08921</v>
      </c>
      <c r="E76" s="358">
        <f t="shared" si="5"/>
        <v>13.157882499999999</v>
      </c>
      <c r="F76" s="358">
        <v>13.08921</v>
      </c>
      <c r="G76" s="314"/>
      <c r="H76" s="312"/>
      <c r="I76" s="312"/>
      <c r="J76" s="312"/>
      <c r="K76" s="312"/>
      <c r="L76" s="312"/>
      <c r="M76" s="312"/>
    </row>
    <row r="77" spans="1:13" x14ac:dyDescent="0.35">
      <c r="A77" s="356">
        <f t="shared" si="1"/>
        <v>2024</v>
      </c>
      <c r="B77" s="331">
        <v>45474</v>
      </c>
      <c r="C77" s="359" t="e">
        <v>#N/A</v>
      </c>
      <c r="D77" s="111">
        <v>13.113799999999999</v>
      </c>
      <c r="E77" s="358">
        <f t="shared" si="5"/>
        <v>13.157882499999999</v>
      </c>
      <c r="F77" s="358">
        <v>13.113799999999999</v>
      </c>
      <c r="G77" s="314"/>
      <c r="H77" s="312"/>
      <c r="I77" s="312"/>
      <c r="J77" s="312"/>
      <c r="K77" s="312"/>
      <c r="L77" s="312"/>
      <c r="M77" s="312"/>
    </row>
    <row r="78" spans="1:13" x14ac:dyDescent="0.35">
      <c r="A78" s="356">
        <f t="shared" si="1"/>
        <v>2024</v>
      </c>
      <c r="B78" s="331">
        <v>45505</v>
      </c>
      <c r="C78" s="359" t="e">
        <v>#N/A</v>
      </c>
      <c r="D78" s="111">
        <v>13.17474</v>
      </c>
      <c r="E78" s="358">
        <f t="shared" si="5"/>
        <v>13.157882499999999</v>
      </c>
      <c r="F78" s="358">
        <v>13.17474</v>
      </c>
      <c r="G78" s="314"/>
      <c r="H78" s="312"/>
      <c r="I78" s="312"/>
      <c r="J78" s="312"/>
      <c r="K78" s="312"/>
      <c r="L78" s="312"/>
      <c r="M78" s="312"/>
    </row>
    <row r="79" spans="1:13" x14ac:dyDescent="0.35">
      <c r="A79" s="356">
        <f t="shared" si="1"/>
        <v>2024</v>
      </c>
      <c r="B79" s="331">
        <v>45536</v>
      </c>
      <c r="C79" s="359" t="e">
        <v>#N/A</v>
      </c>
      <c r="D79" s="111">
        <v>13.158440000000001</v>
      </c>
      <c r="E79" s="358">
        <f t="shared" si="5"/>
        <v>13.157882499999999</v>
      </c>
      <c r="F79" s="358">
        <v>13.158440000000001</v>
      </c>
      <c r="G79" s="314"/>
      <c r="H79" s="312"/>
      <c r="I79" s="312"/>
      <c r="J79" s="312"/>
      <c r="K79" s="312"/>
      <c r="L79" s="312"/>
      <c r="M79" s="312"/>
    </row>
    <row r="80" spans="1:13" x14ac:dyDescent="0.35">
      <c r="A80" s="356">
        <f t="shared" si="1"/>
        <v>2024</v>
      </c>
      <c r="B80" s="331">
        <v>45566</v>
      </c>
      <c r="C80" s="359" t="e">
        <v>#N/A</v>
      </c>
      <c r="D80" s="111">
        <v>13.245480000000001</v>
      </c>
      <c r="E80" s="358">
        <f t="shared" si="5"/>
        <v>13.157882499999999</v>
      </c>
      <c r="F80" s="358">
        <v>13.245480000000001</v>
      </c>
      <c r="G80" s="314"/>
      <c r="H80" s="312"/>
      <c r="I80" s="312"/>
      <c r="J80" s="312"/>
      <c r="K80" s="312"/>
      <c r="L80" s="312"/>
      <c r="M80" s="312"/>
    </row>
    <row r="81" spans="1:13" x14ac:dyDescent="0.35">
      <c r="A81" s="356">
        <f t="shared" si="1"/>
        <v>2024</v>
      </c>
      <c r="B81" s="331">
        <v>45597</v>
      </c>
      <c r="C81" s="359" t="e">
        <v>#N/A</v>
      </c>
      <c r="D81" s="111">
        <v>13.38233</v>
      </c>
      <c r="E81" s="358">
        <f t="shared" si="5"/>
        <v>13.157882499999999</v>
      </c>
      <c r="F81" s="358">
        <v>13.38233</v>
      </c>
      <c r="G81" s="314"/>
      <c r="H81" s="312"/>
      <c r="I81" s="312"/>
      <c r="J81" s="312"/>
      <c r="K81" s="312"/>
      <c r="L81" s="312"/>
      <c r="M81" s="312"/>
    </row>
    <row r="82" spans="1:13" x14ac:dyDescent="0.35">
      <c r="A82" s="356">
        <f t="shared" si="1"/>
        <v>2024</v>
      </c>
      <c r="B82" s="331">
        <v>45627</v>
      </c>
      <c r="C82" s="359" t="e">
        <v>#N/A</v>
      </c>
      <c r="D82" s="111">
        <v>13.45692</v>
      </c>
      <c r="E82" s="358"/>
      <c r="F82" s="358">
        <v>13.45692</v>
      </c>
      <c r="G82" s="314"/>
      <c r="H82" s="312"/>
      <c r="I82" s="312"/>
      <c r="J82" s="312"/>
      <c r="K82" s="312"/>
      <c r="L82" s="312"/>
      <c r="M82" s="312"/>
    </row>
    <row r="83" spans="1:13" x14ac:dyDescent="0.35">
      <c r="A83" s="312"/>
      <c r="B83" s="312"/>
      <c r="C83" s="312"/>
      <c r="D83" s="312"/>
      <c r="E83" s="312"/>
      <c r="F83" s="312"/>
      <c r="G83" s="314"/>
      <c r="H83" s="312"/>
      <c r="I83" s="312"/>
      <c r="J83" s="312"/>
      <c r="K83" s="312"/>
      <c r="L83" s="312"/>
      <c r="M83" s="312"/>
    </row>
    <row r="84" spans="1:13" x14ac:dyDescent="0.35">
      <c r="A84" s="312"/>
      <c r="B84" s="312"/>
      <c r="C84" s="312"/>
      <c r="D84" s="312"/>
      <c r="E84" s="312"/>
      <c r="F84" s="312"/>
      <c r="G84" s="314"/>
      <c r="H84" s="312"/>
      <c r="I84" s="312"/>
      <c r="J84" s="312"/>
      <c r="K84" s="312"/>
      <c r="L84" s="312"/>
      <c r="M84" s="312"/>
    </row>
    <row r="85" spans="1:13" x14ac:dyDescent="0.35">
      <c r="A85" s="312"/>
      <c r="B85" s="312"/>
      <c r="C85" s="312"/>
      <c r="D85" s="312"/>
      <c r="E85" s="312"/>
      <c r="F85" s="312"/>
      <c r="G85" s="314"/>
      <c r="H85" s="312"/>
      <c r="I85" s="312"/>
      <c r="J85" s="312"/>
      <c r="K85" s="312"/>
      <c r="L85" s="312"/>
      <c r="M85" s="312"/>
    </row>
    <row r="86" spans="1:13" x14ac:dyDescent="0.35">
      <c r="A86" s="312"/>
      <c r="B86" s="312"/>
      <c r="C86" s="312"/>
      <c r="D86" s="312"/>
      <c r="E86" s="312"/>
      <c r="F86" s="312"/>
      <c r="G86" s="314"/>
      <c r="H86" s="312"/>
      <c r="I86" s="312"/>
      <c r="J86" s="312"/>
      <c r="K86" s="312"/>
      <c r="L86" s="312"/>
      <c r="M86" s="312"/>
    </row>
    <row r="87" spans="1:13" x14ac:dyDescent="0.35">
      <c r="A87" s="312"/>
      <c r="B87" s="312"/>
      <c r="C87" s="312"/>
      <c r="D87" s="312"/>
      <c r="E87" s="312"/>
      <c r="F87" s="312"/>
      <c r="G87" s="314"/>
      <c r="H87" s="312"/>
      <c r="I87" s="312"/>
      <c r="J87" s="312"/>
      <c r="K87" s="312"/>
      <c r="L87" s="312"/>
      <c r="M87" s="312"/>
    </row>
    <row r="88" spans="1:13" x14ac:dyDescent="0.35">
      <c r="A88" s="312"/>
      <c r="B88" s="312"/>
      <c r="C88" s="312"/>
      <c r="D88" s="312"/>
      <c r="E88" s="312"/>
      <c r="F88" s="312"/>
      <c r="G88" s="314"/>
      <c r="H88" s="312"/>
      <c r="I88" s="312"/>
      <c r="J88" s="312"/>
      <c r="K88" s="312"/>
      <c r="L88" s="312"/>
      <c r="M88" s="312"/>
    </row>
    <row r="89" spans="1:13" x14ac:dyDescent="0.35">
      <c r="A89" s="315"/>
      <c r="B89" s="189" t="s">
        <v>342</v>
      </c>
      <c r="C89" s="312"/>
      <c r="D89" s="312"/>
      <c r="E89" s="312"/>
      <c r="F89" s="312"/>
      <c r="G89" s="314"/>
      <c r="H89" s="312"/>
      <c r="I89" s="312"/>
      <c r="J89" s="312"/>
      <c r="K89" s="312"/>
      <c r="L89" s="312"/>
      <c r="M89" s="312"/>
    </row>
    <row r="90" spans="1:13" x14ac:dyDescent="0.35">
      <c r="A90" s="5">
        <v>2.5</v>
      </c>
      <c r="B90" s="5">
        <v>-2</v>
      </c>
      <c r="C90" s="312"/>
      <c r="D90" s="312"/>
      <c r="E90" s="312"/>
      <c r="F90" s="312"/>
      <c r="G90" s="314"/>
      <c r="H90" s="312"/>
      <c r="I90" s="312"/>
      <c r="J90" s="312"/>
      <c r="K90" s="312"/>
      <c r="L90" s="312"/>
      <c r="M90" s="312"/>
    </row>
    <row r="91" spans="1:13" x14ac:dyDescent="0.35">
      <c r="A91" s="5">
        <v>2.5</v>
      </c>
      <c r="B91" s="5">
        <v>10</v>
      </c>
      <c r="C91" s="312"/>
      <c r="D91" s="312"/>
      <c r="E91" s="312"/>
      <c r="F91" s="312"/>
      <c r="G91" s="314"/>
      <c r="H91" s="312"/>
      <c r="I91" s="312"/>
      <c r="J91" s="312"/>
      <c r="K91" s="312"/>
      <c r="L91" s="312"/>
      <c r="M91" s="312"/>
    </row>
    <row r="92" spans="1:13" x14ac:dyDescent="0.35">
      <c r="B92" s="109"/>
      <c r="C92" s="312"/>
      <c r="D92" s="312"/>
      <c r="E92" s="312"/>
      <c r="F92" s="312"/>
      <c r="G92" s="314"/>
      <c r="H92" s="312"/>
      <c r="I92" s="312"/>
      <c r="J92" s="312"/>
      <c r="K92" s="312"/>
      <c r="L92" s="312"/>
      <c r="M92" s="312"/>
    </row>
    <row r="93" spans="1:13" x14ac:dyDescent="0.35">
      <c r="B93" s="109"/>
      <c r="D93" s="114"/>
      <c r="F93" s="114"/>
      <c r="G93" s="113"/>
    </row>
    <row r="94" spans="1:13" x14ac:dyDescent="0.35">
      <c r="B94" s="109"/>
      <c r="D94" s="114"/>
      <c r="F94" s="114"/>
      <c r="G94" s="113"/>
    </row>
    <row r="95" spans="1:13" x14ac:dyDescent="0.35">
      <c r="B95" s="109"/>
      <c r="C95" s="114"/>
      <c r="D95" s="113"/>
      <c r="F95" s="114"/>
      <c r="G95" s="113"/>
    </row>
    <row r="96" spans="1:13" x14ac:dyDescent="0.35">
      <c r="B96" s="109"/>
      <c r="C96" s="114"/>
      <c r="D96" s="113"/>
      <c r="F96" s="114"/>
      <c r="G96" s="113"/>
    </row>
    <row r="97" spans="6:7" x14ac:dyDescent="0.35">
      <c r="F97" s="114"/>
      <c r="G97" s="113"/>
    </row>
    <row r="98" spans="6:7" x14ac:dyDescent="0.35">
      <c r="F98" s="114"/>
      <c r="G98" s="113"/>
    </row>
    <row r="99" spans="6:7" x14ac:dyDescent="0.35">
      <c r="F99" s="114"/>
      <c r="G99" s="113"/>
    </row>
    <row r="100" spans="6:7" x14ac:dyDescent="0.35">
      <c r="F100" s="114"/>
      <c r="G100" s="113"/>
    </row>
    <row r="101" spans="6:7" x14ac:dyDescent="0.35">
      <c r="F101" s="114"/>
      <c r="G101" s="113"/>
    </row>
    <row r="102" spans="6:7" x14ac:dyDescent="0.35">
      <c r="F102" s="114"/>
      <c r="G102" s="113"/>
    </row>
    <row r="103" spans="6:7" x14ac:dyDescent="0.35">
      <c r="F103" s="114"/>
      <c r="G103" s="113"/>
    </row>
    <row r="104" spans="6:7" x14ac:dyDescent="0.35">
      <c r="F104" s="114"/>
      <c r="G104" s="113"/>
    </row>
    <row r="105" spans="6:7" x14ac:dyDescent="0.35">
      <c r="F105" s="114"/>
      <c r="G105" s="113"/>
    </row>
    <row r="106" spans="6:7" x14ac:dyDescent="0.35">
      <c r="F106" s="114"/>
    </row>
    <row r="107" spans="6:7" x14ac:dyDescent="0.35">
      <c r="F107" s="114"/>
    </row>
    <row r="108" spans="6:7" x14ac:dyDescent="0.35">
      <c r="F108" s="114"/>
    </row>
    <row r="109" spans="6:7" x14ac:dyDescent="0.35">
      <c r="F109" s="114"/>
    </row>
    <row r="110" spans="6:7" x14ac:dyDescent="0.35">
      <c r="F110" s="114"/>
    </row>
    <row r="111" spans="6:7" x14ac:dyDescent="0.35">
      <c r="F111" s="114"/>
    </row>
    <row r="112" spans="6:7" x14ac:dyDescent="0.35">
      <c r="F112" s="114"/>
    </row>
    <row r="113" spans="6:6" x14ac:dyDescent="0.35">
      <c r="F113" s="114"/>
    </row>
    <row r="114" spans="6:6" x14ac:dyDescent="0.35">
      <c r="F114" s="114"/>
    </row>
    <row r="115" spans="6:6" x14ac:dyDescent="0.35">
      <c r="F115" s="114"/>
    </row>
    <row r="116" spans="6:6" x14ac:dyDescent="0.35">
      <c r="F116" s="114"/>
    </row>
    <row r="117" spans="6:6" x14ac:dyDescent="0.35">
      <c r="F117" s="114"/>
    </row>
    <row r="118" spans="6:6" x14ac:dyDescent="0.35">
      <c r="F118" s="114"/>
    </row>
    <row r="119" spans="6:6" x14ac:dyDescent="0.35">
      <c r="F119" s="114"/>
    </row>
    <row r="120" spans="6:6" x14ac:dyDescent="0.35">
      <c r="F120" s="114"/>
    </row>
    <row r="121" spans="6:6" x14ac:dyDescent="0.35">
      <c r="F121" s="114"/>
    </row>
    <row r="122" spans="6:6" x14ac:dyDescent="0.35">
      <c r="F122" s="114"/>
    </row>
    <row r="123" spans="6:6" x14ac:dyDescent="0.35">
      <c r="F123" s="114"/>
    </row>
    <row r="124" spans="6:6" x14ac:dyDescent="0.35">
      <c r="F124" s="114"/>
    </row>
    <row r="125" spans="6:6" x14ac:dyDescent="0.35">
      <c r="F125" s="114"/>
    </row>
    <row r="126" spans="6:6" x14ac:dyDescent="0.35">
      <c r="F126" s="114"/>
    </row>
    <row r="127" spans="6:6" x14ac:dyDescent="0.35">
      <c r="F127" s="114"/>
    </row>
    <row r="128" spans="6:6" x14ac:dyDescent="0.35">
      <c r="F128" s="114"/>
    </row>
    <row r="129" spans="6:6" x14ac:dyDescent="0.35">
      <c r="F129" s="114"/>
    </row>
    <row r="130" spans="6:6" x14ac:dyDescent="0.35">
      <c r="F130" s="114"/>
    </row>
  </sheetData>
  <mergeCells count="2">
    <mergeCell ref="C24:G24"/>
    <mergeCell ref="I24:L24"/>
  </mergeCells>
  <conditionalFormatting sqref="C35:D82">
    <cfRule type="expression" dxfId="22" priority="1" stopIfTrue="1">
      <formula>ISNA(C35)</formula>
    </cfRule>
  </conditionalFormatting>
  <hyperlinks>
    <hyperlink ref="A3" location="Contents!A1" display="Return to Contents" xr:uid="{00000000-0004-0000-0600-000000000000}"/>
  </hyperlinks>
  <pageMargins left="0.7" right="0.7" top="0.75" bottom="0.75" header="0.3" footer="0.3"/>
  <pageSetup scale="43" fitToHeight="0" orientation="portrait" verticalDpi="599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pageSetUpPr fitToPage="1"/>
  </sheetPr>
  <dimension ref="A2:S63"/>
  <sheetViews>
    <sheetView workbookViewId="0"/>
  </sheetViews>
  <sheetFormatPr defaultRowHeight="12.5" x14ac:dyDescent="0.25"/>
  <cols>
    <col min="3" max="3" width="9.1796875" style="5"/>
    <col min="17" max="17" width="18" customWidth="1"/>
  </cols>
  <sheetData>
    <row r="2" spans="1:19" ht="15.5" x14ac:dyDescent="0.35">
      <c r="A2" s="31" t="s">
        <v>644</v>
      </c>
    </row>
    <row r="3" spans="1:19" x14ac:dyDescent="0.25">
      <c r="A3" s="16" t="s">
        <v>16</v>
      </c>
    </row>
    <row r="4" spans="1:19" x14ac:dyDescent="0.25">
      <c r="A4" s="288"/>
      <c r="B4" s="288"/>
      <c r="C4" s="305"/>
      <c r="D4" s="288"/>
      <c r="E4" s="288"/>
      <c r="F4" s="288"/>
      <c r="G4" s="288"/>
      <c r="H4" s="288"/>
      <c r="I4" s="288"/>
      <c r="J4" s="288"/>
      <c r="K4" s="288"/>
    </row>
    <row r="5" spans="1:19" ht="14.5" x14ac:dyDescent="0.35">
      <c r="A5" s="288"/>
      <c r="B5" s="288"/>
      <c r="C5" s="305"/>
      <c r="D5" s="288"/>
      <c r="E5" s="288"/>
      <c r="F5" s="288"/>
      <c r="G5" s="288"/>
      <c r="H5" s="288"/>
      <c r="I5" s="288"/>
      <c r="J5" s="288"/>
      <c r="K5" s="288"/>
      <c r="Q5" s="142" t="s">
        <v>343</v>
      </c>
      <c r="R5" s="192"/>
      <c r="S5" s="164"/>
    </row>
    <row r="6" spans="1:19" x14ac:dyDescent="0.25">
      <c r="A6" s="288"/>
      <c r="B6" s="288"/>
      <c r="C6" s="305"/>
      <c r="D6" s="288"/>
      <c r="E6" s="288"/>
      <c r="F6" s="288"/>
      <c r="G6" s="288"/>
      <c r="H6" s="288"/>
      <c r="I6" s="288"/>
      <c r="J6" s="288"/>
      <c r="K6" s="288"/>
      <c r="Q6" s="190" t="s">
        <v>196</v>
      </c>
      <c r="R6" s="187" t="s">
        <v>351</v>
      </c>
      <c r="S6" s="191"/>
    </row>
    <row r="7" spans="1:19" x14ac:dyDescent="0.25">
      <c r="A7" s="288"/>
      <c r="B7" s="288"/>
      <c r="C7" s="305"/>
      <c r="D7" s="288"/>
      <c r="E7" s="288"/>
      <c r="F7" s="288"/>
      <c r="G7" s="288"/>
      <c r="H7" s="288"/>
      <c r="I7" s="288"/>
      <c r="J7" s="288"/>
      <c r="K7" s="288"/>
    </row>
    <row r="8" spans="1:19" x14ac:dyDescent="0.25">
      <c r="A8" s="288"/>
      <c r="B8" s="288"/>
      <c r="C8" s="305"/>
      <c r="D8" s="288"/>
      <c r="E8" s="288"/>
      <c r="F8" s="288"/>
      <c r="G8" s="288"/>
      <c r="H8" s="288"/>
      <c r="I8" s="288"/>
      <c r="J8" s="288"/>
      <c r="K8" s="288"/>
    </row>
    <row r="9" spans="1:19" x14ac:dyDescent="0.25">
      <c r="A9" s="288"/>
      <c r="B9" s="288"/>
      <c r="C9" s="305"/>
      <c r="D9" s="288"/>
      <c r="E9" s="288"/>
      <c r="F9" s="288"/>
      <c r="G9" s="288"/>
      <c r="H9" s="288"/>
      <c r="I9" s="288"/>
      <c r="J9" s="288"/>
      <c r="K9" s="288"/>
    </row>
    <row r="10" spans="1:19" x14ac:dyDescent="0.25">
      <c r="A10" s="288"/>
      <c r="B10" s="288"/>
      <c r="C10" s="305"/>
      <c r="D10" s="288"/>
      <c r="E10" s="288"/>
      <c r="F10" s="288"/>
      <c r="G10" s="288"/>
      <c r="H10" s="288"/>
      <c r="I10" s="288"/>
      <c r="J10" s="288"/>
      <c r="K10" s="288"/>
    </row>
    <row r="11" spans="1:19" x14ac:dyDescent="0.25">
      <c r="A11" s="288"/>
      <c r="B11" s="288"/>
      <c r="C11" s="305"/>
      <c r="D11" s="288"/>
      <c r="E11" s="288"/>
      <c r="F11" s="288"/>
      <c r="G11" s="288"/>
      <c r="H11" s="288"/>
      <c r="I11" s="288"/>
      <c r="J11" s="288"/>
      <c r="K11" s="288"/>
    </row>
    <row r="12" spans="1:19" x14ac:dyDescent="0.25">
      <c r="A12" s="288"/>
      <c r="B12" s="288"/>
      <c r="C12" s="305"/>
      <c r="D12" s="288"/>
      <c r="E12" s="288"/>
      <c r="F12" s="288"/>
      <c r="G12" s="288"/>
      <c r="H12" s="288"/>
      <c r="I12" s="288"/>
      <c r="J12" s="288"/>
      <c r="K12" s="288"/>
    </row>
    <row r="13" spans="1:19" x14ac:dyDescent="0.25">
      <c r="A13" s="288"/>
      <c r="B13" s="288"/>
      <c r="C13" s="305"/>
      <c r="D13" s="288"/>
      <c r="E13" s="288"/>
      <c r="F13" s="288"/>
      <c r="G13" s="288"/>
      <c r="H13" s="288"/>
      <c r="I13" s="288"/>
      <c r="J13" s="288"/>
      <c r="K13" s="288"/>
    </row>
    <row r="14" spans="1:19" x14ac:dyDescent="0.25">
      <c r="A14" s="288"/>
      <c r="B14" s="288"/>
      <c r="C14" s="305"/>
      <c r="D14" s="288"/>
      <c r="E14" s="288"/>
      <c r="F14" s="288"/>
      <c r="G14" s="288"/>
      <c r="H14" s="288"/>
      <c r="I14" s="288"/>
      <c r="J14" s="288"/>
      <c r="K14" s="288"/>
    </row>
    <row r="15" spans="1:19" x14ac:dyDescent="0.25">
      <c r="A15" s="288"/>
      <c r="B15" s="288"/>
      <c r="C15" s="305"/>
      <c r="D15" s="288"/>
      <c r="E15" s="288"/>
      <c r="F15" s="288"/>
      <c r="G15" s="288"/>
      <c r="H15" s="288"/>
      <c r="I15" s="288"/>
      <c r="J15" s="288"/>
      <c r="K15" s="288"/>
    </row>
    <row r="16" spans="1:19" x14ac:dyDescent="0.25">
      <c r="A16" s="288"/>
      <c r="B16" s="288"/>
      <c r="C16" s="305"/>
      <c r="D16" s="288"/>
      <c r="E16" s="288"/>
      <c r="F16" s="288"/>
      <c r="G16" s="288"/>
      <c r="H16" s="288"/>
      <c r="I16" s="288"/>
      <c r="J16" s="288"/>
      <c r="K16" s="288"/>
    </row>
    <row r="17" spans="1:11" x14ac:dyDescent="0.25">
      <c r="A17" s="288"/>
      <c r="B17" s="288"/>
      <c r="C17" s="305"/>
      <c r="D17" s="288"/>
      <c r="E17" s="288"/>
      <c r="F17" s="288"/>
      <c r="G17" s="288"/>
      <c r="H17" s="288"/>
      <c r="I17" s="288"/>
      <c r="J17" s="288"/>
      <c r="K17" s="288"/>
    </row>
    <row r="18" spans="1:11" x14ac:dyDescent="0.25">
      <c r="A18" s="288"/>
      <c r="B18" s="288"/>
      <c r="C18" s="305"/>
      <c r="D18" s="288"/>
      <c r="E18" s="288"/>
      <c r="F18" s="288"/>
      <c r="G18" s="288"/>
      <c r="H18" s="288"/>
      <c r="I18" s="288"/>
      <c r="J18" s="288"/>
      <c r="K18" s="288"/>
    </row>
    <row r="19" spans="1:11" x14ac:dyDescent="0.25">
      <c r="A19" s="288"/>
      <c r="B19" s="288"/>
      <c r="C19" s="305"/>
      <c r="D19" s="288"/>
      <c r="E19" s="288"/>
      <c r="F19" s="288"/>
      <c r="G19" s="288"/>
      <c r="H19" s="288"/>
      <c r="I19" s="288"/>
      <c r="J19" s="288"/>
      <c r="K19" s="288"/>
    </row>
    <row r="20" spans="1:11" x14ac:dyDescent="0.25">
      <c r="A20" s="288"/>
      <c r="B20" s="288"/>
      <c r="C20" s="305"/>
      <c r="D20" s="288"/>
      <c r="E20" s="288"/>
      <c r="F20" s="288"/>
      <c r="G20" s="288"/>
      <c r="H20" s="288"/>
      <c r="I20" s="288"/>
      <c r="J20" s="288"/>
      <c r="K20" s="288"/>
    </row>
    <row r="21" spans="1:11" x14ac:dyDescent="0.25">
      <c r="A21" s="288"/>
      <c r="B21" s="288"/>
      <c r="C21" s="305"/>
      <c r="D21" s="288"/>
      <c r="E21" s="288"/>
      <c r="F21" s="288"/>
      <c r="G21" s="288"/>
      <c r="H21" s="288"/>
      <c r="I21" s="288"/>
      <c r="J21" s="288"/>
      <c r="K21" s="288"/>
    </row>
    <row r="22" spans="1:11" x14ac:dyDescent="0.25">
      <c r="A22" s="288"/>
      <c r="B22" s="288"/>
      <c r="C22" s="305"/>
      <c r="D22" s="288"/>
      <c r="E22" s="288"/>
      <c r="F22" s="288"/>
      <c r="G22" s="288"/>
      <c r="H22" s="288"/>
      <c r="I22" s="288"/>
      <c r="J22" s="288"/>
      <c r="K22" s="288"/>
    </row>
    <row r="23" spans="1:11" x14ac:dyDescent="0.25">
      <c r="A23" s="288"/>
      <c r="B23" s="288"/>
      <c r="C23" s="305"/>
      <c r="D23" s="288"/>
      <c r="E23" s="288"/>
      <c r="F23" s="288"/>
      <c r="G23" s="288"/>
      <c r="H23" s="288"/>
      <c r="I23" s="288"/>
      <c r="J23" s="288"/>
      <c r="K23" s="288"/>
    </row>
    <row r="24" spans="1:11" x14ac:dyDescent="0.25">
      <c r="A24" s="288"/>
      <c r="B24" s="288"/>
      <c r="C24" s="305"/>
      <c r="D24" s="288"/>
      <c r="E24" s="288"/>
      <c r="F24" s="288"/>
      <c r="G24" s="288"/>
      <c r="H24" s="288"/>
      <c r="I24" s="288"/>
      <c r="J24" s="288"/>
      <c r="K24" s="288"/>
    </row>
    <row r="25" spans="1:11" x14ac:dyDescent="0.25">
      <c r="A25" s="288"/>
      <c r="B25" s="288"/>
      <c r="C25" s="305"/>
      <c r="D25" s="288"/>
      <c r="E25" s="288"/>
      <c r="F25" s="288"/>
      <c r="G25" s="288"/>
      <c r="H25" s="288"/>
      <c r="I25" s="288"/>
      <c r="J25" s="288"/>
      <c r="K25" s="288"/>
    </row>
    <row r="26" spans="1:11" x14ac:dyDescent="0.25">
      <c r="B26" s="2"/>
      <c r="C26" t="s">
        <v>470</v>
      </c>
    </row>
    <row r="27" spans="1:11" ht="39" x14ac:dyDescent="0.3">
      <c r="B27" s="2"/>
      <c r="C27" s="409" t="s">
        <v>471</v>
      </c>
      <c r="D27" s="410" t="s">
        <v>675</v>
      </c>
    </row>
    <row r="28" spans="1:11" x14ac:dyDescent="0.25">
      <c r="B28" s="4" t="s">
        <v>12</v>
      </c>
      <c r="C28" s="8"/>
      <c r="D28" s="8"/>
    </row>
    <row r="29" spans="1:11" x14ac:dyDescent="0.25">
      <c r="B29">
        <v>2012</v>
      </c>
      <c r="C29"/>
      <c r="D29" s="5">
        <f>AVERAGE($C$30:$C$39)</f>
        <v>2.7300947285100001</v>
      </c>
    </row>
    <row r="30" spans="1:11" x14ac:dyDescent="0.25">
      <c r="B30">
        <v>2013</v>
      </c>
      <c r="C30" s="20">
        <v>2.7252954547999999</v>
      </c>
      <c r="D30" s="5">
        <f t="shared" ref="D30:D42" si="0">AVERAGE($C$30:$C$39)</f>
        <v>2.7300947285100001</v>
      </c>
    </row>
    <row r="31" spans="1:11" x14ac:dyDescent="0.25">
      <c r="B31">
        <v>2014</v>
      </c>
      <c r="C31" s="20">
        <v>2.4705531999999999</v>
      </c>
      <c r="D31" s="5">
        <f t="shared" si="0"/>
        <v>2.7300947285100001</v>
      </c>
    </row>
    <row r="32" spans="1:11" x14ac:dyDescent="0.25">
      <c r="B32">
        <v>2015</v>
      </c>
      <c r="C32" s="20">
        <v>1.7353199205000001</v>
      </c>
      <c r="D32" s="5">
        <f t="shared" si="0"/>
        <v>2.7300947285100001</v>
      </c>
    </row>
    <row r="33" spans="2:5" x14ac:dyDescent="0.25">
      <c r="B33">
        <v>2016</v>
      </c>
      <c r="C33" s="20">
        <v>1.4185009153000001</v>
      </c>
      <c r="D33" s="5">
        <f t="shared" si="0"/>
        <v>2.7300947285100001</v>
      </c>
    </row>
    <row r="34" spans="2:5" x14ac:dyDescent="0.25">
      <c r="B34">
        <v>2017</v>
      </c>
      <c r="C34" s="20">
        <v>2.2614246575000001</v>
      </c>
      <c r="D34" s="5">
        <f t="shared" si="0"/>
        <v>2.7300947285100001</v>
      </c>
    </row>
    <row r="35" spans="2:5" x14ac:dyDescent="0.25">
      <c r="B35">
        <v>2018</v>
      </c>
      <c r="C35" s="20">
        <v>1.4720986301000001</v>
      </c>
      <c r="D35" s="5">
        <f t="shared" si="0"/>
        <v>2.7300947285100001</v>
      </c>
    </row>
    <row r="36" spans="2:5" x14ac:dyDescent="0.25">
      <c r="B36">
        <v>2019</v>
      </c>
      <c r="C36" s="20">
        <v>2.2519178082</v>
      </c>
      <c r="D36" s="5">
        <f t="shared" si="0"/>
        <v>2.7300947285100001</v>
      </c>
    </row>
    <row r="37" spans="2:5" x14ac:dyDescent="0.25">
      <c r="B37">
        <v>2020</v>
      </c>
      <c r="C37" s="20">
        <v>5.3737579973000003</v>
      </c>
      <c r="D37" s="5">
        <f t="shared" si="0"/>
        <v>2.7300947285100001</v>
      </c>
    </row>
    <row r="38" spans="2:5" x14ac:dyDescent="0.25">
      <c r="B38">
        <v>2021</v>
      </c>
      <c r="C38" s="20">
        <v>5.1828712329000002</v>
      </c>
      <c r="D38" s="5">
        <f t="shared" si="0"/>
        <v>2.7300947285100001</v>
      </c>
    </row>
    <row r="39" spans="2:5" x14ac:dyDescent="0.25">
      <c r="B39">
        <v>2022</v>
      </c>
      <c r="C39" s="20">
        <v>2.4092074685</v>
      </c>
      <c r="D39" s="5">
        <f t="shared" si="0"/>
        <v>2.7300947285100001</v>
      </c>
    </row>
    <row r="40" spans="2:5" x14ac:dyDescent="0.25">
      <c r="B40">
        <v>2023</v>
      </c>
      <c r="C40" s="20">
        <v>4.0446027397000002</v>
      </c>
      <c r="D40" s="5">
        <f t="shared" si="0"/>
        <v>2.7300947285100001</v>
      </c>
    </row>
    <row r="41" spans="2:5" x14ac:dyDescent="0.25">
      <c r="B41">
        <v>2024</v>
      </c>
      <c r="C41" s="20">
        <v>4.3492228769999999</v>
      </c>
      <c r="D41" s="5">
        <f t="shared" si="0"/>
        <v>2.7300947285100001</v>
      </c>
    </row>
    <row r="42" spans="2:5" x14ac:dyDescent="0.25">
      <c r="B42" s="8">
        <f>B41+1</f>
        <v>2025</v>
      </c>
      <c r="C42" s="50"/>
      <c r="D42" s="49">
        <f t="shared" si="0"/>
        <v>2.7300947285100001</v>
      </c>
    </row>
    <row r="43" spans="2:5" x14ac:dyDescent="0.25">
      <c r="B43" s="278" t="s">
        <v>674</v>
      </c>
      <c r="C43"/>
    </row>
    <row r="44" spans="2:5" x14ac:dyDescent="0.25">
      <c r="B44" s="23" t="str">
        <f>"Note: Black line represents "&amp;$D$27&amp;" ("&amp;ROUND($D$42,1)&amp;" million barrels per day)."</f>
        <v>Note: Black line represents 2013-2022 average (2.7 million barrels per day).</v>
      </c>
      <c r="C44"/>
    </row>
    <row r="45" spans="2:5" x14ac:dyDescent="0.25">
      <c r="C45"/>
    </row>
    <row r="46" spans="2:5" x14ac:dyDescent="0.25">
      <c r="B46" s="4"/>
      <c r="C46" s="70" t="s">
        <v>0</v>
      </c>
    </row>
    <row r="47" spans="2:5" x14ac:dyDescent="0.25">
      <c r="B47" s="21">
        <v>10.8</v>
      </c>
      <c r="C47" s="21">
        <v>0</v>
      </c>
      <c r="E47" s="21" t="s">
        <v>580</v>
      </c>
    </row>
    <row r="48" spans="2:5" x14ac:dyDescent="0.25">
      <c r="B48" s="60">
        <v>10.8</v>
      </c>
      <c r="C48" s="60">
        <v>1</v>
      </c>
    </row>
    <row r="49" spans="2:3" x14ac:dyDescent="0.25">
      <c r="B49" s="5"/>
      <c r="C49"/>
    </row>
    <row r="50" spans="2:3" x14ac:dyDescent="0.25">
      <c r="B50" s="5"/>
      <c r="C50"/>
    </row>
    <row r="51" spans="2:3" x14ac:dyDescent="0.25">
      <c r="B51" s="5"/>
      <c r="C51"/>
    </row>
    <row r="52" spans="2:3" x14ac:dyDescent="0.25">
      <c r="B52" s="5"/>
      <c r="C52"/>
    </row>
    <row r="53" spans="2:3" x14ac:dyDescent="0.25">
      <c r="B53" s="5"/>
      <c r="C53"/>
    </row>
    <row r="54" spans="2:3" x14ac:dyDescent="0.25">
      <c r="B54" s="5"/>
      <c r="C54"/>
    </row>
    <row r="55" spans="2:3" x14ac:dyDescent="0.25">
      <c r="B55" s="5"/>
      <c r="C55"/>
    </row>
    <row r="56" spans="2:3" x14ac:dyDescent="0.25">
      <c r="B56" s="5"/>
      <c r="C56"/>
    </row>
    <row r="57" spans="2:3" x14ac:dyDescent="0.25">
      <c r="B57" s="5"/>
      <c r="C57"/>
    </row>
    <row r="58" spans="2:3" x14ac:dyDescent="0.25">
      <c r="B58" s="5"/>
      <c r="C58"/>
    </row>
    <row r="59" spans="2:3" x14ac:dyDescent="0.25">
      <c r="B59" s="5"/>
      <c r="C59"/>
    </row>
    <row r="60" spans="2:3" x14ac:dyDescent="0.25">
      <c r="B60" s="5"/>
      <c r="C60"/>
    </row>
    <row r="61" spans="2:3" x14ac:dyDescent="0.25">
      <c r="B61" s="5"/>
      <c r="C61"/>
    </row>
    <row r="62" spans="2:3" x14ac:dyDescent="0.25">
      <c r="B62" s="5"/>
      <c r="C62"/>
    </row>
    <row r="63" spans="2:3" x14ac:dyDescent="0.25">
      <c r="B63" s="5"/>
      <c r="C63"/>
    </row>
  </sheetData>
  <hyperlinks>
    <hyperlink ref="A3" location="Contents!A1" display="Return to Contents" xr:uid="{00000000-0004-0000-0700-000000000000}"/>
  </hyperlinks>
  <pageMargins left="0.75" right="0.75" top="1" bottom="1" header="0.5" footer="0.5"/>
  <pageSetup scale="90" fitToHeight="2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B124"/>
  <sheetViews>
    <sheetView workbookViewId="0"/>
  </sheetViews>
  <sheetFormatPr defaultColWidth="9.1796875" defaultRowHeight="14.5" x14ac:dyDescent="0.35"/>
  <cols>
    <col min="1" max="1" width="9.1796875" style="107"/>
    <col min="2" max="2" width="14.81640625" style="107" customWidth="1"/>
    <col min="3" max="13" width="9.1796875" style="107"/>
    <col min="14" max="15" width="9.1796875" style="108"/>
    <col min="16" max="16" width="9.1796875" style="107"/>
    <col min="17" max="17" width="14.1796875" style="107" customWidth="1"/>
    <col min="18" max="18" width="13.54296875" style="107" customWidth="1"/>
    <col min="19" max="26" width="9.1796875" style="107"/>
    <col min="27" max="28" width="9.1796875" style="108"/>
    <col min="29" max="16384" width="9.1796875" style="107"/>
  </cols>
  <sheetData>
    <row r="1" spans="1:18" x14ac:dyDescent="0.35">
      <c r="M1" s="120"/>
    </row>
    <row r="2" spans="1:18" ht="15.5" x14ac:dyDescent="0.35">
      <c r="A2" s="31" t="s">
        <v>644</v>
      </c>
      <c r="M2" s="120"/>
      <c r="N2" s="362"/>
    </row>
    <row r="3" spans="1:18" x14ac:dyDescent="0.35">
      <c r="A3" s="16" t="s">
        <v>16</v>
      </c>
      <c r="L3" s="108"/>
      <c r="M3" s="108"/>
      <c r="Q3" s="112"/>
    </row>
    <row r="4" spans="1:18" x14ac:dyDescent="0.3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08"/>
      <c r="M4" s="108"/>
      <c r="Q4" s="112"/>
    </row>
    <row r="5" spans="1:18" x14ac:dyDescent="0.3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08"/>
      <c r="M5" s="108"/>
      <c r="Q5" s="142" t="s">
        <v>343</v>
      </c>
      <c r="R5" s="143"/>
    </row>
    <row r="6" spans="1:18" x14ac:dyDescent="0.3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08"/>
      <c r="M6" s="108"/>
      <c r="Q6" s="241" t="s">
        <v>320</v>
      </c>
      <c r="R6" s="171" t="s">
        <v>319</v>
      </c>
    </row>
    <row r="7" spans="1:18" x14ac:dyDescent="0.3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08"/>
      <c r="M7" s="108"/>
      <c r="Q7" s="241" t="s">
        <v>322</v>
      </c>
      <c r="R7" s="171" t="s">
        <v>321</v>
      </c>
    </row>
    <row r="8" spans="1:18" x14ac:dyDescent="0.35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08"/>
      <c r="M8" s="108"/>
      <c r="Q8" s="241"/>
      <c r="R8" s="171"/>
    </row>
    <row r="9" spans="1:18" x14ac:dyDescent="0.3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08"/>
      <c r="M9" s="108"/>
      <c r="Q9" s="169" t="s">
        <v>350</v>
      </c>
      <c r="R9" s="173" t="s">
        <v>293</v>
      </c>
    </row>
    <row r="10" spans="1:18" x14ac:dyDescent="0.3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08"/>
      <c r="M10" s="108"/>
    </row>
    <row r="11" spans="1:18" x14ac:dyDescent="0.3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08"/>
      <c r="M11" s="108"/>
    </row>
    <row r="12" spans="1:18" x14ac:dyDescent="0.3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08"/>
      <c r="M12" s="108"/>
    </row>
    <row r="13" spans="1:18" x14ac:dyDescent="0.3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08"/>
      <c r="M13" s="108"/>
    </row>
    <row r="14" spans="1:18" x14ac:dyDescent="0.3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08"/>
      <c r="M14" s="108"/>
    </row>
    <row r="15" spans="1:18" x14ac:dyDescent="0.3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08"/>
      <c r="M15" s="108"/>
    </row>
    <row r="16" spans="1:18" x14ac:dyDescent="0.3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08"/>
      <c r="M16" s="108"/>
    </row>
    <row r="17" spans="1:26" x14ac:dyDescent="0.3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08"/>
      <c r="M17" s="108"/>
    </row>
    <row r="18" spans="1:26" x14ac:dyDescent="0.3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08"/>
      <c r="M18" s="108"/>
    </row>
    <row r="19" spans="1:26" x14ac:dyDescent="0.35">
      <c r="A19" s="116"/>
      <c r="B19" s="116"/>
      <c r="C19" s="116"/>
      <c r="D19" s="116"/>
      <c r="E19" s="116"/>
      <c r="F19" s="116"/>
      <c r="G19" s="147"/>
      <c r="H19" s="147"/>
      <c r="I19" s="116"/>
      <c r="J19" s="116"/>
      <c r="K19" s="116"/>
      <c r="L19" s="108"/>
      <c r="M19" s="108"/>
    </row>
    <row r="20" spans="1:26" x14ac:dyDescent="0.3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48"/>
      <c r="L20" s="108"/>
      <c r="M20" s="108"/>
    </row>
    <row r="21" spans="1:26" x14ac:dyDescent="0.3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08"/>
      <c r="M21" s="108"/>
    </row>
    <row r="24" spans="1:26" x14ac:dyDescent="0.35">
      <c r="A24"/>
      <c r="B24"/>
      <c r="C24" s="472" t="s">
        <v>42</v>
      </c>
      <c r="D24" s="472"/>
      <c r="E24" s="472"/>
      <c r="F24" s="472"/>
      <c r="G24" s="472"/>
      <c r="H24" s="23"/>
      <c r="I24" s="472" t="s">
        <v>43</v>
      </c>
      <c r="J24" s="472"/>
      <c r="K24" s="472"/>
      <c r="L24" s="472"/>
    </row>
    <row r="25" spans="1:26" x14ac:dyDescent="0.35">
      <c r="A25"/>
      <c r="B25" s="8"/>
      <c r="C25" s="65">
        <v>2020</v>
      </c>
      <c r="D25" s="65">
        <v>2021</v>
      </c>
      <c r="E25" s="65">
        <v>2022</v>
      </c>
      <c r="F25" s="65">
        <v>2023</v>
      </c>
      <c r="G25" s="65">
        <v>2024</v>
      </c>
      <c r="H25" s="23"/>
      <c r="I25" s="65">
        <v>2021</v>
      </c>
      <c r="J25" s="65">
        <v>2022</v>
      </c>
      <c r="K25" s="65">
        <v>2023</v>
      </c>
      <c r="L25" s="65">
        <v>2024</v>
      </c>
    </row>
    <row r="26" spans="1:26" x14ac:dyDescent="0.35">
      <c r="A26"/>
      <c r="B26" s="241" t="s">
        <v>320</v>
      </c>
      <c r="C26" s="124">
        <v>42.005324186000003</v>
      </c>
      <c r="D26" s="66">
        <v>44.806475902999999</v>
      </c>
      <c r="E26" s="66">
        <v>45.648442291999999</v>
      </c>
      <c r="F26" s="66">
        <v>45.796846275999997</v>
      </c>
      <c r="G26" s="66">
        <v>45.770411164999999</v>
      </c>
      <c r="H26" s="17" t="s">
        <v>618</v>
      </c>
      <c r="I26" s="14">
        <f t="shared" ref="I26:L27" si="0">D26-C26</f>
        <v>2.8011517169999962</v>
      </c>
      <c r="J26" s="14">
        <f t="shared" si="0"/>
        <v>0.84196638899999954</v>
      </c>
      <c r="K26" s="14">
        <f t="shared" si="0"/>
        <v>0.14840398399999799</v>
      </c>
      <c r="L26" s="14">
        <f t="shared" si="0"/>
        <v>-2.6435110999997846E-2</v>
      </c>
    </row>
    <row r="27" spans="1:26" x14ac:dyDescent="0.35">
      <c r="A27" s="108"/>
      <c r="B27" s="241" t="s">
        <v>322</v>
      </c>
      <c r="C27" s="66">
        <v>49.571016984000003</v>
      </c>
      <c r="D27" s="66">
        <v>52.333739299999998</v>
      </c>
      <c r="E27" s="66">
        <v>53.513550506999998</v>
      </c>
      <c r="F27" s="66">
        <v>55.173572022999998</v>
      </c>
      <c r="G27" s="66">
        <v>56.558242429000003</v>
      </c>
      <c r="H27" s="17" t="s">
        <v>322</v>
      </c>
      <c r="I27" s="14">
        <f t="shared" si="0"/>
        <v>2.7627223159999943</v>
      </c>
      <c r="J27" s="14">
        <f t="shared" si="0"/>
        <v>1.1798112070000002</v>
      </c>
      <c r="K27" s="14">
        <f t="shared" si="0"/>
        <v>1.6600215160000005</v>
      </c>
      <c r="L27" s="14">
        <f t="shared" si="0"/>
        <v>1.384670406000005</v>
      </c>
    </row>
    <row r="28" spans="1:26" s="108" customFormat="1" x14ac:dyDescent="0.35">
      <c r="B28" s="408" t="s">
        <v>350</v>
      </c>
      <c r="C28" s="276">
        <v>91.576341170000006</v>
      </c>
      <c r="D28" s="276">
        <v>97.140215202999997</v>
      </c>
      <c r="E28" s="276">
        <v>99.161992799000004</v>
      </c>
      <c r="F28" s="276">
        <v>100.97041830000001</v>
      </c>
      <c r="G28" s="276">
        <v>102.32865359</v>
      </c>
      <c r="H28"/>
      <c r="I28" s="277">
        <f>+D28-C28</f>
        <v>5.5638740329999905</v>
      </c>
      <c r="J28" s="277">
        <f>+E28-D28</f>
        <v>2.0217775960000068</v>
      </c>
      <c r="K28" s="277">
        <f>+F28-E28</f>
        <v>1.8084255010000021</v>
      </c>
      <c r="L28" s="277">
        <f>+G28-F28</f>
        <v>1.3582352899999961</v>
      </c>
      <c r="M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s="108" customFormat="1" x14ac:dyDescent="0.35">
      <c r="B29" s="278" t="s">
        <v>674</v>
      </c>
      <c r="C29"/>
      <c r="D29" s="2"/>
      <c r="E29"/>
      <c r="F29"/>
      <c r="G29"/>
      <c r="H29"/>
      <c r="I29" s="407"/>
      <c r="J29" s="407"/>
      <c r="K29" s="407"/>
      <c r="L29" s="407"/>
      <c r="M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x14ac:dyDescent="0.35">
      <c r="B30" s="109"/>
      <c r="D30" s="114"/>
      <c r="F30" s="114"/>
      <c r="G30" s="113"/>
    </row>
    <row r="31" spans="1:26" x14ac:dyDescent="0.35">
      <c r="C31" s="298" t="s">
        <v>448</v>
      </c>
      <c r="D31" s="298" t="s">
        <v>449</v>
      </c>
      <c r="E31" s="344" t="s">
        <v>222</v>
      </c>
      <c r="F31" s="344" t="s">
        <v>457</v>
      </c>
      <c r="G31" s="113"/>
    </row>
    <row r="32" spans="1:26" x14ac:dyDescent="0.35">
      <c r="A32">
        <f>+YEAR(B32)</f>
        <v>2021</v>
      </c>
      <c r="B32" s="105">
        <v>44197</v>
      </c>
      <c r="C32" s="345">
        <v>92.502857855000002</v>
      </c>
      <c r="D32" s="346" t="e">
        <v>#N/A</v>
      </c>
      <c r="F32" s="403">
        <v>92.502857855000002</v>
      </c>
      <c r="G32" s="113"/>
    </row>
    <row r="33" spans="1:7" x14ac:dyDescent="0.35">
      <c r="A33">
        <f t="shared" ref="A33:A79" si="1">+YEAR(B33)</f>
        <v>2021</v>
      </c>
      <c r="B33" s="105">
        <v>44228</v>
      </c>
      <c r="C33" s="345">
        <v>93.905750999000006</v>
      </c>
      <c r="D33" s="346" t="e">
        <v>#N/A</v>
      </c>
      <c r="E33" s="114">
        <f>AVERAGEIF($A$32:$A$79,A33,$F$32:$F$79)</f>
        <v>97.124746465749993</v>
      </c>
      <c r="F33" s="403">
        <v>93.905750999000006</v>
      </c>
      <c r="G33" s="113"/>
    </row>
    <row r="34" spans="1:7" x14ac:dyDescent="0.35">
      <c r="A34">
        <f t="shared" si="1"/>
        <v>2021</v>
      </c>
      <c r="B34" s="105">
        <v>44256</v>
      </c>
      <c r="C34" s="345">
        <v>95.513207700999999</v>
      </c>
      <c r="D34" s="346" t="e">
        <v>#N/A</v>
      </c>
      <c r="E34" s="114">
        <f t="shared" ref="E34:E42" si="2">AVERAGEIF($A$32:$A$79,A34,$F$32:$F$79)</f>
        <v>97.124746465749993</v>
      </c>
      <c r="F34" s="403">
        <v>95.513207700999999</v>
      </c>
      <c r="G34" s="113"/>
    </row>
    <row r="35" spans="1:7" x14ac:dyDescent="0.35">
      <c r="A35">
        <f t="shared" si="1"/>
        <v>2021</v>
      </c>
      <c r="B35" s="105">
        <v>44287</v>
      </c>
      <c r="C35" s="345">
        <v>95.485861397999997</v>
      </c>
      <c r="D35" s="346" t="e">
        <v>#N/A</v>
      </c>
      <c r="E35" s="114">
        <f t="shared" si="2"/>
        <v>97.124746465749993</v>
      </c>
      <c r="F35" s="403">
        <v>95.485861397999997</v>
      </c>
      <c r="G35" s="113"/>
    </row>
    <row r="36" spans="1:7" x14ac:dyDescent="0.35">
      <c r="A36">
        <f t="shared" si="1"/>
        <v>2021</v>
      </c>
      <c r="B36" s="105">
        <v>44317</v>
      </c>
      <c r="C36" s="345">
        <v>95.893989622999996</v>
      </c>
      <c r="D36" s="346" t="e">
        <v>#N/A</v>
      </c>
      <c r="E36" s="114">
        <f t="shared" si="2"/>
        <v>97.124746465749993</v>
      </c>
      <c r="F36" s="403">
        <v>95.893989622999996</v>
      </c>
      <c r="G36" s="113"/>
    </row>
    <row r="37" spans="1:7" x14ac:dyDescent="0.35">
      <c r="A37">
        <f t="shared" si="1"/>
        <v>2021</v>
      </c>
      <c r="B37" s="105">
        <v>44348</v>
      </c>
      <c r="C37" s="345">
        <v>98.685250917999994</v>
      </c>
      <c r="D37" s="346" t="e">
        <v>#N/A</v>
      </c>
      <c r="E37" s="114">
        <f t="shared" si="2"/>
        <v>97.124746465749993</v>
      </c>
      <c r="F37" s="403">
        <v>98.685250917999994</v>
      </c>
      <c r="G37" s="113"/>
    </row>
    <row r="38" spans="1:7" x14ac:dyDescent="0.35">
      <c r="A38">
        <f t="shared" si="1"/>
        <v>2021</v>
      </c>
      <c r="B38" s="105">
        <v>44378</v>
      </c>
      <c r="C38" s="345">
        <v>98.284027359000007</v>
      </c>
      <c r="D38" s="346" t="e">
        <v>#N/A</v>
      </c>
      <c r="E38" s="114">
        <f t="shared" si="2"/>
        <v>97.124746465749993</v>
      </c>
      <c r="F38" s="403">
        <v>98.284027359000007</v>
      </c>
      <c r="G38" s="113"/>
    </row>
    <row r="39" spans="1:7" x14ac:dyDescent="0.35">
      <c r="A39">
        <f t="shared" si="1"/>
        <v>2021</v>
      </c>
      <c r="B39" s="105">
        <v>44409</v>
      </c>
      <c r="C39" s="345">
        <v>98.089955270000004</v>
      </c>
      <c r="D39" s="346" t="e">
        <v>#N/A</v>
      </c>
      <c r="E39" s="114">
        <f t="shared" si="2"/>
        <v>97.124746465749993</v>
      </c>
      <c r="F39" s="403">
        <v>98.089955270000004</v>
      </c>
      <c r="G39" s="113"/>
    </row>
    <row r="40" spans="1:7" x14ac:dyDescent="0.35">
      <c r="A40">
        <f t="shared" si="1"/>
        <v>2021</v>
      </c>
      <c r="B40" s="105">
        <v>44440</v>
      </c>
      <c r="C40" s="345">
        <v>99.055912805000006</v>
      </c>
      <c r="D40" s="346" t="e">
        <v>#N/A</v>
      </c>
      <c r="E40" s="114">
        <f t="shared" si="2"/>
        <v>97.124746465749993</v>
      </c>
      <c r="F40" s="403">
        <v>99.055912805000006</v>
      </c>
      <c r="G40" s="113"/>
    </row>
    <row r="41" spans="1:7" x14ac:dyDescent="0.35">
      <c r="A41">
        <f t="shared" si="1"/>
        <v>2021</v>
      </c>
      <c r="B41" s="105">
        <v>44470</v>
      </c>
      <c r="C41" s="345">
        <v>97.992992208000004</v>
      </c>
      <c r="D41" s="346" t="e">
        <v>#N/A</v>
      </c>
      <c r="E41" s="114">
        <f t="shared" si="2"/>
        <v>97.124746465749993</v>
      </c>
      <c r="F41" s="403">
        <v>97.992992208000004</v>
      </c>
      <c r="G41" s="113"/>
    </row>
    <row r="42" spans="1:7" x14ac:dyDescent="0.35">
      <c r="A42">
        <f t="shared" si="1"/>
        <v>2021</v>
      </c>
      <c r="B42" s="105">
        <v>44501</v>
      </c>
      <c r="C42" s="345">
        <v>99.282857913000001</v>
      </c>
      <c r="D42" s="346" t="e">
        <v>#N/A</v>
      </c>
      <c r="E42" s="114">
        <f t="shared" si="2"/>
        <v>97.124746465749993</v>
      </c>
      <c r="F42" s="403">
        <v>99.282857913000001</v>
      </c>
      <c r="G42" s="113"/>
    </row>
    <row r="43" spans="1:7" x14ac:dyDescent="0.35">
      <c r="A43">
        <f t="shared" si="1"/>
        <v>2021</v>
      </c>
      <c r="B43" s="105">
        <v>44531</v>
      </c>
      <c r="C43" s="345">
        <v>100.80429354</v>
      </c>
      <c r="D43" s="346" t="e">
        <v>#N/A</v>
      </c>
      <c r="F43" s="403">
        <v>100.80429354</v>
      </c>
      <c r="G43" s="113"/>
    </row>
    <row r="44" spans="1:7" x14ac:dyDescent="0.35">
      <c r="A44">
        <f t="shared" si="1"/>
        <v>2022</v>
      </c>
      <c r="B44" s="105">
        <v>44562</v>
      </c>
      <c r="C44" s="345">
        <v>96.830003512999994</v>
      </c>
      <c r="D44" s="346" t="e">
        <v>#N/A</v>
      </c>
      <c r="F44" s="403">
        <v>96.830003512999994</v>
      </c>
      <c r="G44" s="113"/>
    </row>
    <row r="45" spans="1:7" x14ac:dyDescent="0.35">
      <c r="A45">
        <f t="shared" si="1"/>
        <v>2022</v>
      </c>
      <c r="B45" s="105">
        <v>44593</v>
      </c>
      <c r="C45" s="345">
        <v>100.05727491</v>
      </c>
      <c r="D45" s="346" t="e">
        <v>#N/A</v>
      </c>
      <c r="E45" s="114">
        <f>AVERAGEIF($A$32:$A$79,A45,$F$32:$F$79)</f>
        <v>99.172308995750015</v>
      </c>
      <c r="F45" s="403">
        <v>100.05727491</v>
      </c>
      <c r="G45" s="113"/>
    </row>
    <row r="46" spans="1:7" x14ac:dyDescent="0.35">
      <c r="A46">
        <f t="shared" si="1"/>
        <v>2022</v>
      </c>
      <c r="B46" s="105">
        <v>44621</v>
      </c>
      <c r="C46" s="345">
        <v>98.646136244999994</v>
      </c>
      <c r="D46" s="346" t="e">
        <v>#N/A</v>
      </c>
      <c r="E46" s="114">
        <f t="shared" ref="E46:E54" si="3">AVERAGEIF($A$32:$A$79,A46,$F$32:$F$79)</f>
        <v>99.172308995750015</v>
      </c>
      <c r="F46" s="403">
        <v>98.646136244999994</v>
      </c>
      <c r="G46" s="113"/>
    </row>
    <row r="47" spans="1:7" x14ac:dyDescent="0.35">
      <c r="A47">
        <f t="shared" si="1"/>
        <v>2022</v>
      </c>
      <c r="B47" s="105">
        <v>44652</v>
      </c>
      <c r="C47" s="345">
        <v>97.131964865</v>
      </c>
      <c r="D47" s="346" t="e">
        <v>#N/A</v>
      </c>
      <c r="E47" s="114">
        <f t="shared" si="3"/>
        <v>99.172308995750015</v>
      </c>
      <c r="F47" s="403">
        <v>97.131964865</v>
      </c>
      <c r="G47" s="113"/>
    </row>
    <row r="48" spans="1:7" x14ac:dyDescent="0.35">
      <c r="A48">
        <f t="shared" si="1"/>
        <v>2022</v>
      </c>
      <c r="B48" s="105">
        <v>44682</v>
      </c>
      <c r="C48" s="345">
        <v>98.343901778000003</v>
      </c>
      <c r="D48" s="346" t="e">
        <v>#N/A</v>
      </c>
      <c r="E48" s="114">
        <f t="shared" si="3"/>
        <v>99.172308995750015</v>
      </c>
      <c r="F48" s="403">
        <v>98.343901778000003</v>
      </c>
      <c r="G48" s="113"/>
    </row>
    <row r="49" spans="1:7" x14ac:dyDescent="0.35">
      <c r="A49">
        <f t="shared" si="1"/>
        <v>2022</v>
      </c>
      <c r="B49" s="105">
        <v>44713</v>
      </c>
      <c r="C49" s="345">
        <v>100.3411657</v>
      </c>
      <c r="D49" s="346" t="e">
        <v>#N/A</v>
      </c>
      <c r="E49" s="114">
        <f t="shared" si="3"/>
        <v>99.172308995750015</v>
      </c>
      <c r="F49" s="403">
        <v>100.3411657</v>
      </c>
      <c r="G49" s="113"/>
    </row>
    <row r="50" spans="1:7" x14ac:dyDescent="0.35">
      <c r="A50">
        <f t="shared" si="1"/>
        <v>2022</v>
      </c>
      <c r="B50" s="105">
        <v>44743</v>
      </c>
      <c r="C50" s="345">
        <v>99.472875122000005</v>
      </c>
      <c r="D50" s="346" t="e">
        <v>#N/A</v>
      </c>
      <c r="E50" s="114">
        <f t="shared" si="3"/>
        <v>99.172308995750015</v>
      </c>
      <c r="F50" s="403">
        <v>99.472875122000005</v>
      </c>
      <c r="G50" s="113"/>
    </row>
    <row r="51" spans="1:7" x14ac:dyDescent="0.35">
      <c r="A51">
        <f t="shared" si="1"/>
        <v>2022</v>
      </c>
      <c r="B51" s="105">
        <v>44774</v>
      </c>
      <c r="C51" s="345">
        <v>100.24444081999999</v>
      </c>
      <c r="D51" s="346" t="e">
        <v>#N/A</v>
      </c>
      <c r="E51" s="114">
        <f t="shared" si="3"/>
        <v>99.172308995750015</v>
      </c>
      <c r="F51" s="403">
        <v>100.24444081999999</v>
      </c>
      <c r="G51" s="113"/>
    </row>
    <row r="52" spans="1:7" x14ac:dyDescent="0.35">
      <c r="A52">
        <f t="shared" si="1"/>
        <v>2022</v>
      </c>
      <c r="B52" s="105">
        <v>44805</v>
      </c>
      <c r="C52" s="345">
        <v>100.53293984</v>
      </c>
      <c r="D52" s="346" t="e">
        <v>#N/A</v>
      </c>
      <c r="E52" s="114">
        <f t="shared" si="3"/>
        <v>99.172308995750015</v>
      </c>
      <c r="F52" s="403">
        <v>100.53293984</v>
      </c>
      <c r="G52" s="113"/>
    </row>
    <row r="53" spans="1:7" x14ac:dyDescent="0.35">
      <c r="A53">
        <f t="shared" si="1"/>
        <v>2022</v>
      </c>
      <c r="B53" s="105">
        <v>44835</v>
      </c>
      <c r="C53" s="345">
        <v>98.032644511000001</v>
      </c>
      <c r="D53" s="346" t="e">
        <v>#N/A</v>
      </c>
      <c r="E53" s="114">
        <f t="shared" si="3"/>
        <v>99.172308995750015</v>
      </c>
      <c r="F53" s="403">
        <v>98.032644511000001</v>
      </c>
      <c r="G53" s="113"/>
    </row>
    <row r="54" spans="1:7" x14ac:dyDescent="0.35">
      <c r="A54">
        <f t="shared" si="1"/>
        <v>2022</v>
      </c>
      <c r="B54" s="105">
        <v>44866</v>
      </c>
      <c r="C54" s="345">
        <v>99.793679365000003</v>
      </c>
      <c r="D54" s="346" t="e">
        <v>#N/A</v>
      </c>
      <c r="E54" s="114">
        <f t="shared" si="3"/>
        <v>99.172308995750015</v>
      </c>
      <c r="F54" s="403">
        <v>99.793679365000003</v>
      </c>
      <c r="G54" s="113"/>
    </row>
    <row r="55" spans="1:7" x14ac:dyDescent="0.35">
      <c r="A55">
        <f t="shared" si="1"/>
        <v>2022</v>
      </c>
      <c r="B55" s="105">
        <v>44896</v>
      </c>
      <c r="C55" s="345">
        <v>100.64068128</v>
      </c>
      <c r="D55" s="346" t="e">
        <v>#N/A</v>
      </c>
      <c r="F55" s="403">
        <v>100.64068128</v>
      </c>
      <c r="G55" s="113"/>
    </row>
    <row r="56" spans="1:7" x14ac:dyDescent="0.35">
      <c r="A56">
        <f t="shared" si="1"/>
        <v>2023</v>
      </c>
      <c r="B56" s="105">
        <v>44927</v>
      </c>
      <c r="C56" s="345">
        <v>97.601734656000005</v>
      </c>
      <c r="D56" s="346" t="e">
        <v>#N/A</v>
      </c>
      <c r="F56" s="403">
        <v>97.601734656000005</v>
      </c>
      <c r="G56" s="113"/>
    </row>
    <row r="57" spans="1:7" x14ac:dyDescent="0.35">
      <c r="A57">
        <f t="shared" si="1"/>
        <v>2023</v>
      </c>
      <c r="B57" s="105">
        <v>44958</v>
      </c>
      <c r="C57" s="345">
        <v>101.4163874</v>
      </c>
      <c r="D57" s="346" t="e">
        <v>#N/A</v>
      </c>
      <c r="E57" s="114">
        <f>AVERAGEIF($A$32:$A$79,A57,$F$32:$F$79)</f>
        <v>100.97813156324999</v>
      </c>
      <c r="F57" s="403">
        <v>101.4163874</v>
      </c>
      <c r="G57" s="113"/>
    </row>
    <row r="58" spans="1:7" x14ac:dyDescent="0.35">
      <c r="A58">
        <f t="shared" si="1"/>
        <v>2023</v>
      </c>
      <c r="B58" s="105">
        <v>44986</v>
      </c>
      <c r="C58" s="345">
        <v>100.60276426999999</v>
      </c>
      <c r="D58" s="346" t="e">
        <v>#N/A</v>
      </c>
      <c r="E58" s="114">
        <f t="shared" ref="E58:E66" si="4">AVERAGEIF($A$32:$A$79,A58,$F$32:$F$79)</f>
        <v>100.97813156324999</v>
      </c>
      <c r="F58" s="403">
        <v>100.60276426999999</v>
      </c>
      <c r="G58" s="113"/>
    </row>
    <row r="59" spans="1:7" x14ac:dyDescent="0.35">
      <c r="A59">
        <f t="shared" si="1"/>
        <v>2023</v>
      </c>
      <c r="B59" s="105">
        <v>45017</v>
      </c>
      <c r="C59" s="345">
        <v>99.487697073000007</v>
      </c>
      <c r="D59" s="346" t="e">
        <v>#N/A</v>
      </c>
      <c r="E59" s="114">
        <f t="shared" si="4"/>
        <v>100.97813156324999</v>
      </c>
      <c r="F59" s="403">
        <v>99.487697073000007</v>
      </c>
      <c r="G59" s="113"/>
    </row>
    <row r="60" spans="1:7" x14ac:dyDescent="0.35">
      <c r="A60">
        <f t="shared" si="1"/>
        <v>2023</v>
      </c>
      <c r="B60" s="105">
        <v>45047</v>
      </c>
      <c r="C60" s="345">
        <v>100.59672703</v>
      </c>
      <c r="D60" s="346" t="e">
        <v>#N/A</v>
      </c>
      <c r="E60" s="114">
        <f t="shared" si="4"/>
        <v>100.97813156324999</v>
      </c>
      <c r="F60" s="403">
        <v>100.59672703</v>
      </c>
      <c r="G60" s="113"/>
    </row>
    <row r="61" spans="1:7" x14ac:dyDescent="0.35">
      <c r="A61">
        <f t="shared" si="1"/>
        <v>2023</v>
      </c>
      <c r="B61" s="105">
        <v>45078</v>
      </c>
      <c r="C61" s="345">
        <v>102.16935617999999</v>
      </c>
      <c r="D61" s="346" t="e">
        <v>#N/A</v>
      </c>
      <c r="E61" s="114">
        <f t="shared" si="4"/>
        <v>100.97813156324999</v>
      </c>
      <c r="F61" s="403">
        <v>102.16935617999999</v>
      </c>
      <c r="G61" s="113"/>
    </row>
    <row r="62" spans="1:7" x14ac:dyDescent="0.35">
      <c r="A62">
        <f t="shared" si="1"/>
        <v>2023</v>
      </c>
      <c r="B62" s="105">
        <v>45108</v>
      </c>
      <c r="C62" s="345">
        <v>101.16675239999999</v>
      </c>
      <c r="D62" s="346" t="e">
        <v>#N/A</v>
      </c>
      <c r="E62" s="114">
        <f t="shared" si="4"/>
        <v>100.97813156324999</v>
      </c>
      <c r="F62" s="403">
        <v>101.16675239999999</v>
      </c>
      <c r="G62" s="113"/>
    </row>
    <row r="63" spans="1:7" x14ac:dyDescent="0.35">
      <c r="A63">
        <f t="shared" si="1"/>
        <v>2023</v>
      </c>
      <c r="B63" s="105">
        <v>45139</v>
      </c>
      <c r="C63" s="345">
        <v>101.36556806999999</v>
      </c>
      <c r="D63" s="346">
        <v>101.36556806999999</v>
      </c>
      <c r="E63" s="114">
        <f t="shared" si="4"/>
        <v>100.97813156324999</v>
      </c>
      <c r="F63" s="403">
        <v>101.36556806999999</v>
      </c>
      <c r="G63" s="113"/>
    </row>
    <row r="64" spans="1:7" x14ac:dyDescent="0.35">
      <c r="A64">
        <f t="shared" si="1"/>
        <v>2023</v>
      </c>
      <c r="B64" s="105">
        <v>45170</v>
      </c>
      <c r="C64" s="345" t="e">
        <v>#N/A</v>
      </c>
      <c r="D64" s="346">
        <v>102.07482937</v>
      </c>
      <c r="E64" s="114">
        <f t="shared" si="4"/>
        <v>100.97813156324999</v>
      </c>
      <c r="F64" s="403">
        <v>102.07482937</v>
      </c>
      <c r="G64" s="113"/>
    </row>
    <row r="65" spans="1:7" x14ac:dyDescent="0.35">
      <c r="A65">
        <f t="shared" si="1"/>
        <v>2023</v>
      </c>
      <c r="B65" s="105">
        <v>45200</v>
      </c>
      <c r="C65" s="345" t="e">
        <v>#N/A</v>
      </c>
      <c r="D65" s="346">
        <v>100.63767962</v>
      </c>
      <c r="E65" s="114">
        <f t="shared" si="4"/>
        <v>100.97813156324999</v>
      </c>
      <c r="F65" s="403">
        <v>100.63767962</v>
      </c>
      <c r="G65" s="113"/>
    </row>
    <row r="66" spans="1:7" x14ac:dyDescent="0.35">
      <c r="A66">
        <f t="shared" si="1"/>
        <v>2023</v>
      </c>
      <c r="B66" s="105">
        <v>45231</v>
      </c>
      <c r="C66" s="345" t="e">
        <v>#N/A</v>
      </c>
      <c r="D66" s="346">
        <v>101.68121744</v>
      </c>
      <c r="E66" s="114">
        <f t="shared" si="4"/>
        <v>100.97813156324999</v>
      </c>
      <c r="F66" s="403">
        <v>101.68121744</v>
      </c>
      <c r="G66" s="113"/>
    </row>
    <row r="67" spans="1:7" x14ac:dyDescent="0.35">
      <c r="A67">
        <f t="shared" si="1"/>
        <v>2023</v>
      </c>
      <c r="B67" s="105">
        <v>45261</v>
      </c>
      <c r="C67" s="345" t="e">
        <v>#N/A</v>
      </c>
      <c r="D67" s="346">
        <v>102.93686525</v>
      </c>
      <c r="F67" s="403">
        <v>102.93686525</v>
      </c>
      <c r="G67" s="113"/>
    </row>
    <row r="68" spans="1:7" x14ac:dyDescent="0.35">
      <c r="A68">
        <f t="shared" si="1"/>
        <v>2024</v>
      </c>
      <c r="B68" s="105">
        <v>45292</v>
      </c>
      <c r="C68" s="345" t="e">
        <v>#N/A</v>
      </c>
      <c r="D68" s="346">
        <v>100.31374255999999</v>
      </c>
      <c r="F68" s="403">
        <v>100.31374255999999</v>
      </c>
      <c r="G68" s="113"/>
    </row>
    <row r="69" spans="1:7" x14ac:dyDescent="0.35">
      <c r="A69">
        <f t="shared" si="1"/>
        <v>2024</v>
      </c>
      <c r="B69" s="105">
        <v>45323</v>
      </c>
      <c r="C69" s="345" t="e">
        <v>#N/A</v>
      </c>
      <c r="D69" s="346">
        <v>103.31241892</v>
      </c>
      <c r="E69" s="114">
        <f>AVERAGEIF($A$32:$A$79,A69,$F$32:$F$79)</f>
        <v>102.33588669916668</v>
      </c>
      <c r="F69" s="403">
        <v>103.31241892</v>
      </c>
      <c r="G69" s="113"/>
    </row>
    <row r="70" spans="1:7" x14ac:dyDescent="0.35">
      <c r="A70">
        <f t="shared" si="1"/>
        <v>2024</v>
      </c>
      <c r="B70" s="105">
        <v>45352</v>
      </c>
      <c r="C70" s="345" t="e">
        <v>#N/A</v>
      </c>
      <c r="D70" s="346">
        <v>101.90348127</v>
      </c>
      <c r="E70" s="114">
        <f t="shared" ref="E70:E78" si="5">AVERAGEIF($A$32:$A$79,A70,$F$32:$F$79)</f>
        <v>102.33588669916668</v>
      </c>
      <c r="F70" s="403">
        <v>101.90348127</v>
      </c>
      <c r="G70" s="113"/>
    </row>
    <row r="71" spans="1:7" x14ac:dyDescent="0.35">
      <c r="A71">
        <f t="shared" si="1"/>
        <v>2024</v>
      </c>
      <c r="B71" s="105">
        <v>45383</v>
      </c>
      <c r="C71" s="345" t="e">
        <v>#N/A</v>
      </c>
      <c r="D71" s="346">
        <v>101.26922427</v>
      </c>
      <c r="E71" s="114">
        <f t="shared" si="5"/>
        <v>102.33588669916668</v>
      </c>
      <c r="F71" s="403">
        <v>101.26922427</v>
      </c>
      <c r="G71" s="113"/>
    </row>
    <row r="72" spans="1:7" x14ac:dyDescent="0.35">
      <c r="A72">
        <f t="shared" si="1"/>
        <v>2024</v>
      </c>
      <c r="B72" s="105">
        <v>45413</v>
      </c>
      <c r="C72" s="345" t="e">
        <v>#N/A</v>
      </c>
      <c r="D72" s="346">
        <v>101.39749983</v>
      </c>
      <c r="E72" s="114">
        <f t="shared" si="5"/>
        <v>102.33588669916668</v>
      </c>
      <c r="F72" s="403">
        <v>101.39749983</v>
      </c>
      <c r="G72" s="113"/>
    </row>
    <row r="73" spans="1:7" x14ac:dyDescent="0.35">
      <c r="A73">
        <f t="shared" si="1"/>
        <v>2024</v>
      </c>
      <c r="B73" s="105">
        <v>45444</v>
      </c>
      <c r="C73" s="345" t="e">
        <v>#N/A</v>
      </c>
      <c r="D73" s="346">
        <v>103.08952261</v>
      </c>
      <c r="E73" s="114">
        <f t="shared" si="5"/>
        <v>102.33588669916668</v>
      </c>
      <c r="F73" s="403">
        <v>103.08952261</v>
      </c>
      <c r="G73" s="113"/>
    </row>
    <row r="74" spans="1:7" x14ac:dyDescent="0.35">
      <c r="A74">
        <f t="shared" si="1"/>
        <v>2024</v>
      </c>
      <c r="B74" s="105">
        <v>45474</v>
      </c>
      <c r="C74" s="345" t="e">
        <v>#N/A</v>
      </c>
      <c r="D74" s="346">
        <v>102.60072572999999</v>
      </c>
      <c r="E74" s="114">
        <f t="shared" si="5"/>
        <v>102.33588669916668</v>
      </c>
      <c r="F74" s="403">
        <v>102.60072572999999</v>
      </c>
      <c r="G74" s="113"/>
    </row>
    <row r="75" spans="1:7" x14ac:dyDescent="0.35">
      <c r="A75">
        <f t="shared" si="1"/>
        <v>2024</v>
      </c>
      <c r="B75" s="105">
        <v>45505</v>
      </c>
      <c r="C75" s="345" t="e">
        <v>#N/A</v>
      </c>
      <c r="D75" s="346">
        <v>102.70051171</v>
      </c>
      <c r="E75" s="114">
        <f t="shared" si="5"/>
        <v>102.33588669916668</v>
      </c>
      <c r="F75" s="403">
        <v>102.70051171</v>
      </c>
      <c r="G75" s="113"/>
    </row>
    <row r="76" spans="1:7" x14ac:dyDescent="0.35">
      <c r="A76">
        <f t="shared" si="1"/>
        <v>2024</v>
      </c>
      <c r="B76" s="105">
        <v>45536</v>
      </c>
      <c r="C76" s="345" t="e">
        <v>#N/A</v>
      </c>
      <c r="D76" s="346">
        <v>103.11726392999999</v>
      </c>
      <c r="E76" s="114">
        <f t="shared" si="5"/>
        <v>102.33588669916668</v>
      </c>
      <c r="F76" s="403">
        <v>103.11726392999999</v>
      </c>
      <c r="G76" s="113"/>
    </row>
    <row r="77" spans="1:7" x14ac:dyDescent="0.35">
      <c r="A77">
        <f t="shared" si="1"/>
        <v>2024</v>
      </c>
      <c r="B77" s="105">
        <v>45566</v>
      </c>
      <c r="C77" s="345" t="e">
        <v>#N/A</v>
      </c>
      <c r="D77" s="346">
        <v>101.61259901</v>
      </c>
      <c r="E77" s="114">
        <f t="shared" si="5"/>
        <v>102.33588669916668</v>
      </c>
      <c r="F77" s="403">
        <v>101.61259901</v>
      </c>
      <c r="G77" s="113"/>
    </row>
    <row r="78" spans="1:7" x14ac:dyDescent="0.35">
      <c r="A78">
        <f t="shared" si="1"/>
        <v>2024</v>
      </c>
      <c r="B78" s="105">
        <v>45597</v>
      </c>
      <c r="C78" s="345" t="e">
        <v>#N/A</v>
      </c>
      <c r="D78" s="346">
        <v>102.56178841000001</v>
      </c>
      <c r="E78" s="114">
        <f t="shared" si="5"/>
        <v>102.33588669916668</v>
      </c>
      <c r="F78" s="403">
        <v>102.56178841000001</v>
      </c>
      <c r="G78" s="113"/>
    </row>
    <row r="79" spans="1:7" x14ac:dyDescent="0.35">
      <c r="A79">
        <f t="shared" si="1"/>
        <v>2024</v>
      </c>
      <c r="B79" s="105">
        <v>45627</v>
      </c>
      <c r="C79" s="345" t="e">
        <v>#N/A</v>
      </c>
      <c r="D79" s="346">
        <v>104.15186214000001</v>
      </c>
      <c r="F79" s="403">
        <v>104.15186214000001</v>
      </c>
      <c r="G79" s="113"/>
    </row>
    <row r="80" spans="1:7" x14ac:dyDescent="0.35">
      <c r="B80" s="105"/>
      <c r="C80" s="106"/>
      <c r="D80" s="44"/>
      <c r="F80" s="114"/>
      <c r="G80" s="113"/>
    </row>
    <row r="81" spans="1:7" x14ac:dyDescent="0.35">
      <c r="B81" s="105"/>
      <c r="C81" s="297"/>
      <c r="D81" s="37"/>
      <c r="F81" s="114"/>
      <c r="G81" s="113"/>
    </row>
    <row r="82" spans="1:7" x14ac:dyDescent="0.35">
      <c r="A82" s="4"/>
      <c r="B82" s="4" t="s">
        <v>0</v>
      </c>
      <c r="D82" s="114"/>
      <c r="F82" s="114"/>
      <c r="G82" s="113"/>
    </row>
    <row r="83" spans="1:7" x14ac:dyDescent="0.35">
      <c r="A83">
        <v>2.5</v>
      </c>
      <c r="B83" s="5">
        <v>-2</v>
      </c>
      <c r="D83" s="114"/>
      <c r="F83" s="114"/>
      <c r="G83" s="113"/>
    </row>
    <row r="84" spans="1:7" x14ac:dyDescent="0.35">
      <c r="A84">
        <v>2.5</v>
      </c>
      <c r="B84" s="5">
        <v>4</v>
      </c>
      <c r="D84" s="114"/>
      <c r="F84" s="114"/>
      <c r="G84" s="113"/>
    </row>
    <row r="85" spans="1:7" x14ac:dyDescent="0.35">
      <c r="B85" s="109"/>
      <c r="D85" s="114"/>
      <c r="F85" s="114"/>
      <c r="G85" s="113"/>
    </row>
    <row r="86" spans="1:7" x14ac:dyDescent="0.35">
      <c r="B86" s="109"/>
      <c r="D86" s="114"/>
      <c r="F86" s="114"/>
      <c r="G86" s="113"/>
    </row>
    <row r="87" spans="1:7" x14ac:dyDescent="0.35">
      <c r="B87" s="109"/>
      <c r="D87" s="114"/>
      <c r="F87" s="114"/>
      <c r="G87" s="113"/>
    </row>
    <row r="88" spans="1:7" x14ac:dyDescent="0.35">
      <c r="B88" s="109"/>
      <c r="D88" s="114"/>
      <c r="F88" s="114"/>
      <c r="G88" s="113"/>
    </row>
    <row r="89" spans="1:7" x14ac:dyDescent="0.35">
      <c r="B89" s="109"/>
      <c r="D89" s="114"/>
      <c r="F89" s="114"/>
      <c r="G89" s="113"/>
    </row>
    <row r="90" spans="1:7" x14ac:dyDescent="0.35">
      <c r="B90" s="109"/>
      <c r="D90" s="114"/>
      <c r="F90" s="114"/>
      <c r="G90" s="113"/>
    </row>
    <row r="91" spans="1:7" x14ac:dyDescent="0.35">
      <c r="F91" s="114"/>
      <c r="G91" s="113"/>
    </row>
    <row r="92" spans="1:7" x14ac:dyDescent="0.35">
      <c r="F92" s="114"/>
      <c r="G92" s="113"/>
    </row>
    <row r="93" spans="1:7" x14ac:dyDescent="0.35">
      <c r="F93" s="114"/>
      <c r="G93" s="113"/>
    </row>
    <row r="94" spans="1:7" x14ac:dyDescent="0.35">
      <c r="F94" s="114"/>
      <c r="G94" s="113"/>
    </row>
    <row r="95" spans="1:7" x14ac:dyDescent="0.35">
      <c r="F95" s="114"/>
      <c r="G95" s="113"/>
    </row>
    <row r="96" spans="1:7" x14ac:dyDescent="0.35">
      <c r="F96" s="114"/>
      <c r="G96" s="113"/>
    </row>
    <row r="97" spans="6:7" x14ac:dyDescent="0.35">
      <c r="F97" s="114"/>
      <c r="G97" s="113"/>
    </row>
    <row r="98" spans="6:7" x14ac:dyDescent="0.35">
      <c r="F98" s="114"/>
      <c r="G98" s="113"/>
    </row>
    <row r="99" spans="6:7" x14ac:dyDescent="0.35">
      <c r="F99" s="114"/>
      <c r="G99" s="113"/>
    </row>
    <row r="100" spans="6:7" x14ac:dyDescent="0.35">
      <c r="F100" s="114"/>
    </row>
    <row r="101" spans="6:7" x14ac:dyDescent="0.35">
      <c r="F101" s="114"/>
    </row>
    <row r="102" spans="6:7" x14ac:dyDescent="0.35">
      <c r="F102" s="114"/>
    </row>
    <row r="103" spans="6:7" x14ac:dyDescent="0.35">
      <c r="F103" s="114"/>
    </row>
    <row r="104" spans="6:7" x14ac:dyDescent="0.35">
      <c r="F104" s="114"/>
    </row>
    <row r="105" spans="6:7" x14ac:dyDescent="0.35">
      <c r="F105" s="114"/>
    </row>
    <row r="106" spans="6:7" x14ac:dyDescent="0.35">
      <c r="F106" s="114"/>
    </row>
    <row r="107" spans="6:7" x14ac:dyDescent="0.35">
      <c r="F107" s="114"/>
    </row>
    <row r="108" spans="6:7" x14ac:dyDescent="0.35">
      <c r="F108" s="114"/>
    </row>
    <row r="109" spans="6:7" x14ac:dyDescent="0.35">
      <c r="F109" s="114"/>
    </row>
    <row r="110" spans="6:7" x14ac:dyDescent="0.35">
      <c r="F110" s="114"/>
    </row>
    <row r="111" spans="6:7" x14ac:dyDescent="0.35">
      <c r="F111" s="114"/>
    </row>
    <row r="112" spans="6:7" x14ac:dyDescent="0.35">
      <c r="F112" s="114"/>
    </row>
    <row r="113" spans="6:6" x14ac:dyDescent="0.35">
      <c r="F113" s="114"/>
    </row>
    <row r="114" spans="6:6" x14ac:dyDescent="0.35">
      <c r="F114" s="114"/>
    </row>
    <row r="115" spans="6:6" x14ac:dyDescent="0.35">
      <c r="F115" s="114"/>
    </row>
    <row r="116" spans="6:6" x14ac:dyDescent="0.35">
      <c r="F116" s="114"/>
    </row>
    <row r="117" spans="6:6" x14ac:dyDescent="0.35">
      <c r="F117" s="114"/>
    </row>
    <row r="118" spans="6:6" x14ac:dyDescent="0.35">
      <c r="F118" s="114"/>
    </row>
    <row r="119" spans="6:6" x14ac:dyDescent="0.35">
      <c r="F119" s="114"/>
    </row>
    <row r="120" spans="6:6" x14ac:dyDescent="0.35">
      <c r="F120" s="114"/>
    </row>
    <row r="121" spans="6:6" x14ac:dyDescent="0.35">
      <c r="F121" s="114"/>
    </row>
    <row r="122" spans="6:6" x14ac:dyDescent="0.35">
      <c r="F122" s="114"/>
    </row>
    <row r="123" spans="6:6" x14ac:dyDescent="0.35">
      <c r="F123" s="114"/>
    </row>
    <row r="124" spans="6:6" x14ac:dyDescent="0.35">
      <c r="F124" s="114"/>
    </row>
  </sheetData>
  <mergeCells count="2">
    <mergeCell ref="C24:G24"/>
    <mergeCell ref="I24:L24"/>
  </mergeCells>
  <conditionalFormatting sqref="C32">
    <cfRule type="expression" dxfId="21" priority="12" stopIfTrue="1">
      <formula>ISNA(C32)</formula>
    </cfRule>
  </conditionalFormatting>
  <conditionalFormatting sqref="C32:D81">
    <cfRule type="expression" dxfId="20" priority="1" stopIfTrue="1">
      <formula>ISNA(C32)</formula>
    </cfRule>
  </conditionalFormatting>
  <hyperlinks>
    <hyperlink ref="A3" location="Contents!A1" display="Return to Contents" xr:uid="{00000000-0004-0000-0800-000000000000}"/>
  </hyperlinks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2:Q42"/>
  <sheetViews>
    <sheetView workbookViewId="0"/>
  </sheetViews>
  <sheetFormatPr defaultColWidth="9.1796875" defaultRowHeight="12.5" x14ac:dyDescent="0.25"/>
  <cols>
    <col min="1" max="1" width="9.1796875" style="76"/>
    <col min="2" max="2" width="15.54296875" style="76" customWidth="1"/>
    <col min="3" max="15" width="9.1796875" style="76"/>
    <col min="16" max="16" width="14" style="76" customWidth="1"/>
    <col min="17" max="17" width="17.1796875" style="76" customWidth="1"/>
    <col min="18" max="16384" width="9.1796875" style="76"/>
  </cols>
  <sheetData>
    <row r="2" spans="1:17" ht="15.5" x14ac:dyDescent="0.35">
      <c r="A2" s="31" t="s">
        <v>644</v>
      </c>
    </row>
    <row r="3" spans="1:17" x14ac:dyDescent="0.25">
      <c r="A3" s="16" t="s">
        <v>16</v>
      </c>
    </row>
    <row r="4" spans="1:17" x14ac:dyDescent="0.25">
      <c r="A4" s="146"/>
      <c r="B4" s="146"/>
      <c r="C4" s="146"/>
      <c r="D4" s="146"/>
      <c r="E4" s="146"/>
      <c r="F4" s="146"/>
      <c r="G4" s="146"/>
      <c r="H4" s="146"/>
      <c r="I4" s="146"/>
      <c r="J4" s="146"/>
    </row>
    <row r="5" spans="1:17" ht="13" x14ac:dyDescent="0.3">
      <c r="A5" s="146"/>
      <c r="B5" s="146"/>
      <c r="C5" s="146"/>
      <c r="D5" s="146"/>
      <c r="E5" s="146"/>
      <c r="F5" s="146"/>
      <c r="G5" s="146"/>
      <c r="H5" s="146"/>
      <c r="I5" s="146"/>
      <c r="J5" s="146"/>
      <c r="P5" s="142" t="s">
        <v>343</v>
      </c>
      <c r="Q5" s="143"/>
    </row>
    <row r="6" spans="1:17" x14ac:dyDescent="0.25">
      <c r="A6" s="146"/>
      <c r="B6" s="146"/>
      <c r="C6" s="146"/>
      <c r="D6" s="146"/>
      <c r="E6" s="146"/>
      <c r="F6" s="146"/>
      <c r="G6" s="146"/>
      <c r="H6" s="146"/>
      <c r="I6" s="146"/>
      <c r="J6" s="146"/>
      <c r="P6" s="240" t="s">
        <v>14</v>
      </c>
      <c r="Q6" s="170" t="s">
        <v>315</v>
      </c>
    </row>
    <row r="7" spans="1:17" x14ac:dyDescent="0.25">
      <c r="A7" s="146"/>
      <c r="B7" s="146"/>
      <c r="C7" s="146"/>
      <c r="D7" s="146"/>
      <c r="E7" s="146"/>
      <c r="F7" s="146"/>
      <c r="G7" s="146"/>
      <c r="H7" s="146"/>
      <c r="I7" s="146"/>
      <c r="J7" s="146"/>
      <c r="P7" s="241" t="s">
        <v>109</v>
      </c>
      <c r="Q7" s="171" t="s">
        <v>316</v>
      </c>
    </row>
    <row r="8" spans="1:17" x14ac:dyDescent="0.25">
      <c r="A8" s="146"/>
      <c r="B8" s="146"/>
      <c r="C8" s="146"/>
      <c r="D8" s="146"/>
      <c r="E8" s="146"/>
      <c r="F8" s="146"/>
      <c r="G8" s="146"/>
      <c r="H8" s="146"/>
      <c r="I8" s="146"/>
      <c r="J8" s="146"/>
      <c r="P8" s="241" t="s">
        <v>111</v>
      </c>
      <c r="Q8" s="171" t="s">
        <v>317</v>
      </c>
    </row>
    <row r="9" spans="1:17" x14ac:dyDescent="0.25">
      <c r="A9" s="146"/>
      <c r="B9" s="146"/>
      <c r="C9" s="146"/>
      <c r="D9" s="146"/>
      <c r="E9" s="146"/>
      <c r="F9" s="146"/>
      <c r="G9" s="146"/>
      <c r="H9" s="146"/>
      <c r="I9" s="146"/>
      <c r="J9" s="146"/>
      <c r="P9" s="241" t="s">
        <v>318</v>
      </c>
      <c r="Q9" s="242" t="s">
        <v>325</v>
      </c>
    </row>
    <row r="10" spans="1:17" x14ac:dyDescent="0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P10" s="241" t="s">
        <v>320</v>
      </c>
      <c r="Q10" s="171" t="s">
        <v>319</v>
      </c>
    </row>
    <row r="11" spans="1:17" x14ac:dyDescent="0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P11" s="241" t="s">
        <v>322</v>
      </c>
      <c r="Q11" s="171" t="s">
        <v>321</v>
      </c>
    </row>
    <row r="12" spans="1:17" x14ac:dyDescent="0.25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P12" s="169" t="s">
        <v>32</v>
      </c>
      <c r="Q12" s="173" t="s">
        <v>293</v>
      </c>
    </row>
    <row r="13" spans="1:17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</row>
    <row r="14" spans="1:17" x14ac:dyDescent="0.25">
      <c r="A14" s="146"/>
      <c r="B14" s="146"/>
      <c r="C14" s="146"/>
      <c r="D14" s="146"/>
      <c r="E14" s="146"/>
      <c r="F14" s="146"/>
      <c r="G14" s="146"/>
      <c r="H14" s="146"/>
      <c r="I14" s="146"/>
      <c r="J14" s="146"/>
    </row>
    <row r="15" spans="1:17" x14ac:dyDescent="0.25">
      <c r="A15" s="146"/>
      <c r="B15" s="146"/>
      <c r="C15" s="146"/>
      <c r="D15" s="146"/>
      <c r="E15" s="146"/>
      <c r="F15" s="146"/>
      <c r="G15" s="146"/>
      <c r="H15" s="146"/>
      <c r="I15" s="146"/>
      <c r="J15" s="146"/>
    </row>
    <row r="16" spans="1:17" x14ac:dyDescent="0.25">
      <c r="A16" s="146"/>
      <c r="B16" s="146"/>
      <c r="C16" s="146"/>
      <c r="D16" s="146"/>
      <c r="E16" s="146"/>
      <c r="F16" s="146"/>
      <c r="G16" s="146"/>
      <c r="H16" s="146"/>
      <c r="I16" s="146"/>
      <c r="J16" s="146"/>
    </row>
    <row r="17" spans="1:12" x14ac:dyDescent="0.25">
      <c r="A17" s="146"/>
      <c r="B17" s="146"/>
      <c r="C17" s="146"/>
      <c r="D17" s="146"/>
      <c r="E17" s="146"/>
      <c r="F17" s="146"/>
      <c r="G17" s="146"/>
      <c r="H17" s="146"/>
      <c r="I17" s="146"/>
      <c r="J17" s="146"/>
    </row>
    <row r="18" spans="1:12" x14ac:dyDescent="0.25">
      <c r="A18" s="146"/>
      <c r="B18" s="146"/>
      <c r="C18" s="146"/>
      <c r="D18" s="146"/>
      <c r="E18" s="146"/>
      <c r="F18" s="146"/>
      <c r="G18" s="146"/>
      <c r="H18" s="146"/>
      <c r="I18" s="146"/>
      <c r="J18" s="146"/>
    </row>
    <row r="19" spans="1:12" x14ac:dyDescent="0.25">
      <c r="A19" s="146"/>
      <c r="B19" s="146"/>
      <c r="C19" s="146"/>
      <c r="D19" s="146"/>
      <c r="E19" s="146"/>
      <c r="F19" s="146"/>
      <c r="G19" s="146"/>
      <c r="H19" s="146"/>
      <c r="I19" s="146"/>
      <c r="J19" s="146"/>
    </row>
    <row r="20" spans="1:12" x14ac:dyDescent="0.25">
      <c r="A20" s="146"/>
      <c r="B20" s="146"/>
      <c r="C20" s="146"/>
      <c r="D20" s="146"/>
      <c r="E20" s="146"/>
      <c r="F20" s="146"/>
      <c r="G20" s="146"/>
      <c r="H20" s="146"/>
      <c r="I20" s="146"/>
      <c r="J20" s="146"/>
    </row>
    <row r="21" spans="1:12" x14ac:dyDescent="0.25">
      <c r="A21" s="146"/>
      <c r="B21" s="146"/>
      <c r="C21" s="146"/>
      <c r="D21" s="146"/>
      <c r="E21" s="146"/>
      <c r="F21" s="146"/>
      <c r="G21" s="146"/>
      <c r="H21" s="146"/>
      <c r="I21" s="146"/>
      <c r="J21" s="146"/>
    </row>
    <row r="22" spans="1:12" x14ac:dyDescent="0.25">
      <c r="A22" s="146"/>
      <c r="B22" s="146"/>
      <c r="C22" s="146"/>
      <c r="D22" s="146"/>
      <c r="E22" s="146"/>
      <c r="F22" s="146"/>
      <c r="G22" s="146"/>
      <c r="H22" s="146"/>
      <c r="I22" s="146"/>
      <c r="J22" s="146"/>
    </row>
    <row r="23" spans="1:12" x14ac:dyDescent="0.25">
      <c r="A23" s="146"/>
      <c r="B23" s="146"/>
      <c r="C23" s="146"/>
      <c r="D23" s="146"/>
      <c r="E23" s="146"/>
      <c r="F23" s="146"/>
      <c r="G23" s="146"/>
      <c r="H23" s="146"/>
      <c r="I23" s="146"/>
      <c r="J23" s="146"/>
    </row>
    <row r="24" spans="1:12" x14ac:dyDescent="0.25">
      <c r="A24" s="146"/>
      <c r="B24" s="146"/>
      <c r="C24" s="146"/>
      <c r="D24" s="146"/>
      <c r="E24" s="146"/>
      <c r="F24" s="146"/>
      <c r="G24" s="146"/>
      <c r="H24" s="146"/>
      <c r="I24" s="146"/>
      <c r="J24" s="146"/>
    </row>
    <row r="25" spans="1:12" x14ac:dyDescent="0.25">
      <c r="B25" s="126"/>
      <c r="C25" s="126"/>
      <c r="D25" s="469" t="s">
        <v>42</v>
      </c>
      <c r="E25" s="469"/>
      <c r="F25" s="469"/>
      <c r="G25" s="469"/>
      <c r="H25" s="127"/>
      <c r="I25" s="126"/>
      <c r="J25" s="128" t="s">
        <v>43</v>
      </c>
      <c r="K25" s="128"/>
      <c r="L25" s="128"/>
    </row>
    <row r="26" spans="1:12" x14ac:dyDescent="0.25">
      <c r="B26" s="129" t="s">
        <v>17</v>
      </c>
      <c r="C26" s="129">
        <v>2020</v>
      </c>
      <c r="D26" s="129">
        <v>2021</v>
      </c>
      <c r="E26" s="129">
        <v>2022</v>
      </c>
      <c r="F26" s="129">
        <v>2023</v>
      </c>
      <c r="G26" s="129">
        <v>2024</v>
      </c>
      <c r="H26" s="129"/>
      <c r="I26" s="129">
        <v>2021</v>
      </c>
      <c r="J26" s="129">
        <v>2022</v>
      </c>
      <c r="K26" s="129">
        <v>2023</v>
      </c>
      <c r="L26" s="129">
        <v>2024</v>
      </c>
    </row>
    <row r="27" spans="1:12" x14ac:dyDescent="0.25">
      <c r="B27" s="17" t="s">
        <v>14</v>
      </c>
      <c r="C27" s="249">
        <v>14.434337116</v>
      </c>
      <c r="D27" s="249">
        <v>15.265840000000001</v>
      </c>
      <c r="E27" s="249">
        <v>15.147607000000001</v>
      </c>
      <c r="F27" s="249">
        <v>15.925659</v>
      </c>
      <c r="G27" s="249">
        <v>16.329183</v>
      </c>
      <c r="H27" s="132"/>
      <c r="I27" s="199">
        <f>D27-C27</f>
        <v>0.83150288400000072</v>
      </c>
      <c r="J27" s="199">
        <f>E27-D27</f>
        <v>-0.11823300000000003</v>
      </c>
      <c r="K27" s="199">
        <f>F27-E27</f>
        <v>0.77805199999999886</v>
      </c>
      <c r="L27" s="199">
        <f>G27-F27</f>
        <v>0.40352400000000088</v>
      </c>
    </row>
    <row r="28" spans="1:12" x14ac:dyDescent="0.25">
      <c r="B28" s="17" t="s">
        <v>109</v>
      </c>
      <c r="C28" s="249">
        <v>18.185905795</v>
      </c>
      <c r="D28" s="249">
        <v>19.889881300999999</v>
      </c>
      <c r="E28" s="249">
        <v>20.010205766999999</v>
      </c>
      <c r="F28" s="249">
        <v>20.139603252000001</v>
      </c>
      <c r="G28" s="249">
        <v>20.297215164000001</v>
      </c>
      <c r="H28" s="132"/>
      <c r="I28" s="199">
        <f t="shared" ref="I28:L35" si="0">D28-C28</f>
        <v>1.703975505999999</v>
      </c>
      <c r="J28" s="199">
        <f t="shared" si="0"/>
        <v>0.12032446599999957</v>
      </c>
      <c r="K28" s="199">
        <f t="shared" si="0"/>
        <v>0.12939748500000192</v>
      </c>
      <c r="L28" s="199">
        <f t="shared" si="0"/>
        <v>0.15761191200000013</v>
      </c>
    </row>
    <row r="29" spans="1:12" x14ac:dyDescent="0.25">
      <c r="B29" s="17" t="s">
        <v>111</v>
      </c>
      <c r="C29" s="249">
        <v>4.4579434978999997</v>
      </c>
      <c r="D29" s="249">
        <v>4.679443</v>
      </c>
      <c r="E29" s="249">
        <v>5.0394645697999998</v>
      </c>
      <c r="F29" s="249">
        <v>5.3217828517000001</v>
      </c>
      <c r="G29" s="249">
        <v>5.5896509998999999</v>
      </c>
      <c r="H29" s="132"/>
      <c r="I29" s="199">
        <f t="shared" si="0"/>
        <v>0.22149950210000036</v>
      </c>
      <c r="J29" s="199">
        <f t="shared" si="0"/>
        <v>0.36002156979999977</v>
      </c>
      <c r="K29" s="199">
        <f t="shared" si="0"/>
        <v>0.2823182819000003</v>
      </c>
      <c r="L29" s="199">
        <f t="shared" si="0"/>
        <v>0.26786814819999982</v>
      </c>
    </row>
    <row r="30" spans="1:12" x14ac:dyDescent="0.25">
      <c r="B30" s="17" t="s">
        <v>318</v>
      </c>
      <c r="C30" s="249">
        <v>8.3096806554999993</v>
      </c>
      <c r="D30" s="249">
        <v>8.6472641506999999</v>
      </c>
      <c r="E30" s="249">
        <v>9.2255496573000002</v>
      </c>
      <c r="F30" s="249">
        <v>9.4072288404000002</v>
      </c>
      <c r="G30" s="249">
        <v>9.6090379994999999</v>
      </c>
      <c r="H30" s="132"/>
      <c r="I30" s="199">
        <f>D30-C30</f>
        <v>0.33758349520000053</v>
      </c>
      <c r="J30" s="199">
        <f>E30-D30</f>
        <v>0.57828550660000033</v>
      </c>
      <c r="K30" s="199">
        <f>F30-E30</f>
        <v>0.18167918309999997</v>
      </c>
      <c r="L30" s="199">
        <f>G30-F30</f>
        <v>0.20180915909999975</v>
      </c>
    </row>
    <row r="31" spans="1:12" x14ac:dyDescent="0.25">
      <c r="B31" s="17" t="s">
        <v>320</v>
      </c>
      <c r="C31" s="249">
        <v>42.005324186000003</v>
      </c>
      <c r="D31" s="249">
        <v>44.806475902999999</v>
      </c>
      <c r="E31" s="249">
        <v>45.648442291999999</v>
      </c>
      <c r="F31" s="249">
        <v>45.796846275999997</v>
      </c>
      <c r="G31" s="249">
        <v>45.770411164999999</v>
      </c>
      <c r="H31" s="132"/>
      <c r="I31" s="199">
        <f t="shared" si="0"/>
        <v>2.8011517169999962</v>
      </c>
      <c r="J31" s="199">
        <f>E31-D31</f>
        <v>0.84196638899999954</v>
      </c>
      <c r="K31" s="199">
        <f>F31-E31</f>
        <v>0.14840398399999799</v>
      </c>
      <c r="L31" s="199">
        <f>G31-F31</f>
        <v>-2.6435110999997846E-2</v>
      </c>
    </row>
    <row r="32" spans="1:12" x14ac:dyDescent="0.25">
      <c r="B32" s="17" t="s">
        <v>322</v>
      </c>
      <c r="C32" s="249">
        <v>49.571016984000003</v>
      </c>
      <c r="D32" s="249">
        <v>52.333739299999998</v>
      </c>
      <c r="E32" s="249">
        <v>53.513550506999998</v>
      </c>
      <c r="F32" s="249">
        <v>55.173572022999998</v>
      </c>
      <c r="G32" s="249">
        <v>56.558242429000003</v>
      </c>
      <c r="H32" s="132"/>
      <c r="I32" s="199">
        <f t="shared" si="0"/>
        <v>2.7627223159999943</v>
      </c>
      <c r="J32" s="199">
        <f t="shared" si="0"/>
        <v>1.1798112070000002</v>
      </c>
      <c r="K32" s="199">
        <f t="shared" si="0"/>
        <v>1.6600215160000005</v>
      </c>
      <c r="L32" s="199">
        <f t="shared" si="0"/>
        <v>1.384670406000005</v>
      </c>
    </row>
    <row r="33" spans="2:12" x14ac:dyDescent="0.25">
      <c r="B33" s="17" t="s">
        <v>323</v>
      </c>
      <c r="C33" s="5">
        <f>C31-C28</f>
        <v>23.819418391000003</v>
      </c>
      <c r="D33" s="5">
        <f>D31-D28</f>
        <v>24.916594602</v>
      </c>
      <c r="E33" s="5">
        <f>E31-E28</f>
        <v>25.638236525</v>
      </c>
      <c r="F33" s="5">
        <f>F31-F28</f>
        <v>25.657243023999996</v>
      </c>
      <c r="G33" s="5">
        <f>G31-G28</f>
        <v>25.473196000999998</v>
      </c>
      <c r="H33" s="132"/>
      <c r="I33" s="199">
        <f t="shared" si="0"/>
        <v>1.0971762109999972</v>
      </c>
      <c r="J33" s="199">
        <f t="shared" si="0"/>
        <v>0.72164192299999996</v>
      </c>
      <c r="K33" s="199">
        <f t="shared" si="0"/>
        <v>1.9006498999996069E-2</v>
      </c>
      <c r="L33" s="199">
        <f t="shared" si="0"/>
        <v>-0.18404702299999798</v>
      </c>
    </row>
    <row r="34" spans="2:12" x14ac:dyDescent="0.25">
      <c r="B34" s="17" t="s">
        <v>324</v>
      </c>
      <c r="C34" s="5">
        <f>C32-C29-C27-C30</f>
        <v>22.369055714600005</v>
      </c>
      <c r="D34" s="5">
        <f>D32-D29-D27-D30</f>
        <v>23.741192149300002</v>
      </c>
      <c r="E34" s="5">
        <f>E32-E29-E27-E30</f>
        <v>24.100929279900001</v>
      </c>
      <c r="F34" s="5">
        <f>F32-F29-F27-F30</f>
        <v>24.5189013309</v>
      </c>
      <c r="G34" s="5">
        <f>G32-G29-G27-G30</f>
        <v>25.030370429600001</v>
      </c>
      <c r="H34" s="132"/>
      <c r="I34" s="199">
        <f t="shared" si="0"/>
        <v>1.3721364346999962</v>
      </c>
      <c r="J34" s="199">
        <f t="shared" si="0"/>
        <v>0.35973713059999923</v>
      </c>
      <c r="K34" s="199">
        <f t="shared" si="0"/>
        <v>0.41797205099999957</v>
      </c>
      <c r="L34" s="199">
        <f t="shared" si="0"/>
        <v>0.51146909870000101</v>
      </c>
    </row>
    <row r="35" spans="2:12" x14ac:dyDescent="0.25">
      <c r="B35" s="133" t="s">
        <v>32</v>
      </c>
      <c r="C35" s="290">
        <v>91.576341170000006</v>
      </c>
      <c r="D35" s="290">
        <v>97.140215202999997</v>
      </c>
      <c r="E35" s="290">
        <v>99.161992799000004</v>
      </c>
      <c r="F35" s="290">
        <v>100.97041830000001</v>
      </c>
      <c r="G35" s="290">
        <v>102.32865359</v>
      </c>
      <c r="H35" s="157"/>
      <c r="I35" s="291">
        <f t="shared" si="0"/>
        <v>5.5638740329999905</v>
      </c>
      <c r="J35" s="291">
        <f>E35-D35</f>
        <v>2.0217775960000068</v>
      </c>
      <c r="K35" s="291">
        <f>F35-E35</f>
        <v>1.8084255010000021</v>
      </c>
      <c r="L35" s="291">
        <f>G35-F35</f>
        <v>1.3582352899999961</v>
      </c>
    </row>
    <row r="36" spans="2:12" x14ac:dyDescent="0.25">
      <c r="B36" s="278" t="s">
        <v>674</v>
      </c>
    </row>
    <row r="39" spans="2:12" x14ac:dyDescent="0.25">
      <c r="B39" s="102"/>
    </row>
    <row r="40" spans="2:12" x14ac:dyDescent="0.25">
      <c r="B40" s="4"/>
      <c r="C40" s="275" t="s">
        <v>342</v>
      </c>
    </row>
    <row r="41" spans="2:12" x14ac:dyDescent="0.25">
      <c r="B41">
        <v>2.5</v>
      </c>
      <c r="C41" s="5">
        <v>0</v>
      </c>
    </row>
    <row r="42" spans="2:12" x14ac:dyDescent="0.25">
      <c r="B42">
        <v>2.5</v>
      </c>
      <c r="C42" s="5">
        <v>2.5</v>
      </c>
    </row>
  </sheetData>
  <mergeCells count="1">
    <mergeCell ref="D25:G25"/>
  </mergeCells>
  <hyperlinks>
    <hyperlink ref="A3" location="Contents!A1" display="Return to Contents" xr:uid="{00000000-0004-0000-0900-000000000000}"/>
  </hyperlinks>
  <pageMargins left="0.75" right="0.75" top="1" bottom="1" header="0.5" footer="0.5"/>
  <pageSetup scale="9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17</vt:i4>
      </vt:variant>
    </vt:vector>
  </HeadingPairs>
  <TitlesOfParts>
    <vt:vector size="59" baseType="lpstr">
      <vt:lpstr>Contents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'1'!Print_Area</vt:lpstr>
      <vt:lpstr>'17'!Print_Area</vt:lpstr>
      <vt:lpstr>'18'!Print_Area</vt:lpstr>
      <vt:lpstr>'19'!Print_Area</vt:lpstr>
      <vt:lpstr>'20'!Print_Area</vt:lpstr>
      <vt:lpstr>'22'!Print_Area</vt:lpstr>
      <vt:lpstr>'27'!Print_Area</vt:lpstr>
      <vt:lpstr>'29'!Print_Area</vt:lpstr>
      <vt:lpstr>'30'!Print_Area</vt:lpstr>
      <vt:lpstr>'34'!Print_Area</vt:lpstr>
      <vt:lpstr>'35'!Print_Area</vt:lpstr>
      <vt:lpstr>'37'!Print_Area</vt:lpstr>
      <vt:lpstr>'4'!Print_Area</vt:lpstr>
      <vt:lpstr>'40'!Print_Area</vt:lpstr>
      <vt:lpstr>'6'!Print_Area</vt:lpstr>
      <vt:lpstr>'8'!Print_Area</vt:lpstr>
      <vt:lpstr>'9'!Print_Area</vt:lpstr>
    </vt:vector>
  </TitlesOfParts>
  <Company>DOE/EIA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Short-Term Energy Outlook Figures</dc:title>
  <dc:creator>U.S. Energy Information Administration</dc:creator>
  <cp:lastModifiedBy>Kaze, Ornella </cp:lastModifiedBy>
  <cp:lastPrinted>2022-11-08T13:16:17Z</cp:lastPrinted>
  <dcterms:created xsi:type="dcterms:W3CDTF">2007-07-17T17:37:22Z</dcterms:created>
  <dcterms:modified xsi:type="dcterms:W3CDTF">2023-09-12T12:50:40Z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{B31EB674-74B6-4F6C-BE8C-25BD3F8B7F27}</vt:lpwstr>
  </property>
</Properties>
</file>