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e\Downloads\"/>
    </mc:Choice>
  </mc:AlternateContent>
  <xr:revisionPtr revIDLastSave="0" documentId="13_ncr:1_{A5333429-0772-447E-94B9-34D838A5D8BB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Course Detail-Term-V" sheetId="33" r:id="rId1"/>
    <sheet name="Class Schedule-Term-V (2)" sheetId="37" r:id="rId2"/>
  </sheets>
  <externalReferences>
    <externalReference r:id="rId3"/>
  </externalReferences>
  <definedNames>
    <definedName name="_xlnm._FilterDatabase" localSheetId="1" hidden="1">'Class Schedule-Term-V (2)'!$A$10:$O$39</definedName>
    <definedName name="AA">[1]Range!$C$3:$D$16</definedName>
    <definedName name="FG" localSheetId="1">#REF!</definedName>
    <definedName name="FG" localSheetId="0">#REF!</definedName>
    <definedName name="FG">#REF!</definedName>
    <definedName name="GP" localSheetId="1">#REF!</definedName>
    <definedName name="GP" localSheetId="0">#REF!</definedName>
    <definedName name="GP">#REF!</definedName>
    <definedName name="_xlnm.Print_Area" localSheetId="1">'Class Schedule-Term-V (2)'!$A$1:$N$39</definedName>
    <definedName name="_xlnm.Print_Area" localSheetId="0">'Course Detail-Term-V'!$A$1:$I$19</definedName>
    <definedName name="_xlnm.Print_Titles" localSheetId="1">'Class Schedule-Term-V (2)'!$1:$2</definedName>
    <definedName name="range" localSheetId="1">#REF!</definedName>
    <definedName name="range" localSheetId="0">#REF!</definedName>
    <definedName name="rang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37" l="1"/>
  <c r="R9" i="37"/>
  <c r="B9" i="37"/>
  <c r="R8" i="37"/>
  <c r="B8" i="37"/>
  <c r="R7" i="37"/>
  <c r="B7" i="37"/>
  <c r="R6" i="37"/>
  <c r="B6" i="37"/>
  <c r="R5" i="37"/>
  <c r="B5" i="37"/>
  <c r="R4" i="37"/>
  <c r="B4" i="37"/>
  <c r="R3" i="37"/>
  <c r="B3" i="37"/>
  <c r="E32" i="37" l="1"/>
  <c r="F13" i="37" l="1"/>
  <c r="H58" i="37" l="1"/>
  <c r="H57" i="37"/>
  <c r="H56" i="37"/>
  <c r="H55" i="37"/>
  <c r="H54" i="37"/>
  <c r="H53" i="37"/>
  <c r="G53" i="37"/>
  <c r="F39" i="37"/>
  <c r="E39" i="37"/>
  <c r="D39" i="37"/>
  <c r="G38" i="37"/>
  <c r="F38" i="37"/>
  <c r="E38" i="37"/>
  <c r="D38" i="37"/>
  <c r="E37" i="37"/>
  <c r="D37" i="37"/>
  <c r="E36" i="37"/>
  <c r="D36" i="37"/>
  <c r="E35" i="37"/>
  <c r="D35" i="37"/>
  <c r="E34" i="37"/>
  <c r="D34" i="37"/>
  <c r="E33" i="37"/>
  <c r="D33" i="37"/>
  <c r="D32" i="37"/>
  <c r="M32" i="37" s="1"/>
  <c r="E31" i="37"/>
  <c r="D31" i="37"/>
  <c r="E30" i="37"/>
  <c r="D30" i="37"/>
  <c r="G29" i="37"/>
  <c r="E29" i="37"/>
  <c r="D29" i="37"/>
  <c r="M29" i="37" s="1"/>
  <c r="E28" i="37"/>
  <c r="D28" i="37"/>
  <c r="E27" i="37"/>
  <c r="D27" i="37"/>
  <c r="E26" i="37"/>
  <c r="D26" i="37"/>
  <c r="E25" i="37"/>
  <c r="D25" i="37"/>
  <c r="F24" i="37"/>
  <c r="E24" i="37"/>
  <c r="D24" i="37"/>
  <c r="G23" i="37"/>
  <c r="E23" i="37"/>
  <c r="D23" i="37"/>
  <c r="E22" i="37"/>
  <c r="D22" i="37"/>
  <c r="G21" i="37"/>
  <c r="E21" i="37"/>
  <c r="D21" i="37"/>
  <c r="E20" i="37"/>
  <c r="D20" i="37"/>
  <c r="E19" i="37"/>
  <c r="D19" i="37"/>
  <c r="E18" i="37"/>
  <c r="D18" i="37"/>
  <c r="E17" i="37"/>
  <c r="D17" i="37"/>
  <c r="E16" i="37"/>
  <c r="D16" i="37"/>
  <c r="F15" i="37"/>
  <c r="E15" i="37"/>
  <c r="D15" i="37"/>
  <c r="E14" i="37"/>
  <c r="D14" i="37"/>
  <c r="M14" i="37" s="1"/>
  <c r="E13" i="37"/>
  <c r="D13" i="37"/>
  <c r="M37" i="37" l="1"/>
  <c r="M35" i="37"/>
  <c r="M36" i="37"/>
  <c r="M25" i="37"/>
  <c r="M22" i="37"/>
  <c r="M24" i="37"/>
  <c r="M34" i="37"/>
  <c r="M39" i="37"/>
  <c r="M30" i="37"/>
  <c r="M31" i="37"/>
  <c r="M26" i="37"/>
  <c r="M16" i="37"/>
  <c r="M28" i="37"/>
  <c r="M13" i="37"/>
  <c r="M23" i="37"/>
  <c r="M20" i="37"/>
  <c r="M15" i="37"/>
  <c r="M21" i="37"/>
  <c r="M18" i="37"/>
  <c r="M27" i="37"/>
  <c r="M38" i="37"/>
  <c r="M19" i="37"/>
  <c r="M17" i="37"/>
  <c r="M33" i="37"/>
  <c r="H59" i="37"/>
  <c r="A9" i="33" l="1"/>
  <c r="A10" i="33" s="1"/>
  <c r="A11" i="33" s="1"/>
  <c r="A12" i="33" s="1"/>
  <c r="A13" i="33" s="1"/>
  <c r="A14" i="33" s="1"/>
  <c r="A15" i="33" s="1"/>
  <c r="A16" i="33" s="1"/>
  <c r="A17" i="33" s="1"/>
  <c r="A3" i="33"/>
  <c r="A4" i="33" s="1"/>
  <c r="A5" i="33" s="1"/>
  <c r="A6" i="33" s="1"/>
  <c r="F18" i="33" l="1"/>
</calcChain>
</file>

<file path=xl/sharedStrings.xml><?xml version="1.0" encoding="utf-8"?>
<sst xmlns="http://schemas.openxmlformats.org/spreadsheetml/2006/main" count="248" uniqueCount="152">
  <si>
    <t>Session-I</t>
  </si>
  <si>
    <t>Session-II</t>
  </si>
  <si>
    <t>Session-III</t>
  </si>
  <si>
    <t>Session-IV</t>
  </si>
  <si>
    <t>Session-V</t>
  </si>
  <si>
    <t>Date</t>
  </si>
  <si>
    <t>Day</t>
  </si>
  <si>
    <t>Session-VI</t>
  </si>
  <si>
    <t>Session-VII</t>
  </si>
  <si>
    <t>Session-VIII</t>
  </si>
  <si>
    <t>SCM(A)</t>
  </si>
  <si>
    <t>SCM(B)</t>
  </si>
  <si>
    <t>INB</t>
  </si>
  <si>
    <t>SMKT</t>
  </si>
  <si>
    <t>PDBE</t>
  </si>
  <si>
    <t>B2B(A)</t>
  </si>
  <si>
    <t>B2B(B)</t>
  </si>
  <si>
    <t>B2B(C)</t>
  </si>
  <si>
    <t>SBM(A)</t>
  </si>
  <si>
    <t>SBM(B)</t>
  </si>
  <si>
    <t>Sl. No.</t>
  </si>
  <si>
    <t>Course
Code</t>
  </si>
  <si>
    <t>Abbre.</t>
  </si>
  <si>
    <t>Name of the Course</t>
  </si>
  <si>
    <t>Area</t>
  </si>
  <si>
    <t>Credit
Hours</t>
  </si>
  <si>
    <t>Name of the Faculty</t>
  </si>
  <si>
    <t>Class
Room</t>
  </si>
  <si>
    <t>Division</t>
  </si>
  <si>
    <t>Eco. &amp; Fin.</t>
  </si>
  <si>
    <t>Investment Banking</t>
  </si>
  <si>
    <t>VALU</t>
  </si>
  <si>
    <t>Valuation</t>
  </si>
  <si>
    <t>B2B</t>
  </si>
  <si>
    <t>Business-to-Business Marketing</t>
  </si>
  <si>
    <t>Marketing</t>
  </si>
  <si>
    <t>Services Marketing</t>
  </si>
  <si>
    <t>SBM</t>
  </si>
  <si>
    <t>Strategic Brand Management</t>
  </si>
  <si>
    <t>OB &amp; Comm.</t>
  </si>
  <si>
    <t>Total Credit</t>
  </si>
  <si>
    <t>T6</t>
  </si>
  <si>
    <t>T4</t>
  </si>
  <si>
    <t>T5</t>
  </si>
  <si>
    <t>DM</t>
  </si>
  <si>
    <t>DM(A)</t>
  </si>
  <si>
    <t>DM(B)</t>
  </si>
  <si>
    <t>Prof. Tejas Shah (Div A &amp;B)</t>
  </si>
  <si>
    <t>06.00PM to 
07.00PM</t>
  </si>
  <si>
    <t>09.00AM to
10.00AM</t>
  </si>
  <si>
    <t>DRM</t>
  </si>
  <si>
    <t>DC</t>
  </si>
  <si>
    <t>Digital Consulting</t>
  </si>
  <si>
    <t>Session-IX</t>
  </si>
  <si>
    <t>AN</t>
  </si>
  <si>
    <t>Art of Negotiation</t>
  </si>
  <si>
    <t>ML&amp;AI</t>
  </si>
  <si>
    <t>Prof. Omkar Sahoo</t>
  </si>
  <si>
    <t>10.00AM to 
11.00AM</t>
  </si>
  <si>
    <t>11.00AM to 
12.00PM</t>
  </si>
  <si>
    <t>2.00PM to
03.00PM</t>
  </si>
  <si>
    <t>03.00PM to
04.00PM</t>
  </si>
  <si>
    <t>04.00PM to 
05.00PM</t>
  </si>
  <si>
    <t>05.00PM to 
06.00PM</t>
  </si>
  <si>
    <t>07.00PM to 
08.00PM</t>
  </si>
  <si>
    <t>Session-X</t>
  </si>
  <si>
    <t>08.00PM to 
09.00PM</t>
  </si>
  <si>
    <t>Session-XI</t>
  </si>
  <si>
    <t>12.00PM to 
01.00PM</t>
  </si>
  <si>
    <t>VALU(A)</t>
  </si>
  <si>
    <t>VALU(B)</t>
  </si>
  <si>
    <t>PDBE(B)</t>
  </si>
  <si>
    <t>PDBE(A)</t>
  </si>
  <si>
    <t>DC(A)</t>
  </si>
  <si>
    <t>DC(B)</t>
  </si>
  <si>
    <t>7MP129</t>
  </si>
  <si>
    <t>7MP103</t>
  </si>
  <si>
    <t>Derivative and Risk Management</t>
  </si>
  <si>
    <t>7MP118</t>
  </si>
  <si>
    <t>7MP325</t>
  </si>
  <si>
    <t>7MP302</t>
  </si>
  <si>
    <t>7MP323</t>
  </si>
  <si>
    <t>7MP308</t>
  </si>
  <si>
    <t xml:space="preserve">Digital Marketing </t>
  </si>
  <si>
    <t>7MP507</t>
  </si>
  <si>
    <t>Personality Development and Business Etiquette</t>
  </si>
  <si>
    <t>7MP501</t>
  </si>
  <si>
    <t>7MP710</t>
  </si>
  <si>
    <t>Enterprise Resource Planning</t>
  </si>
  <si>
    <t>7MP707</t>
  </si>
  <si>
    <t>7MP708</t>
  </si>
  <si>
    <t>7MP714</t>
  </si>
  <si>
    <t>7MP206</t>
  </si>
  <si>
    <t>Lean Six Sigma</t>
  </si>
  <si>
    <t>7MP213</t>
  </si>
  <si>
    <t>Supply Chain Management</t>
  </si>
  <si>
    <t>ERP</t>
  </si>
  <si>
    <t>DV&amp;PS</t>
  </si>
  <si>
    <t>LSS</t>
  </si>
  <si>
    <t>SCM</t>
  </si>
  <si>
    <t>Prof. P. K. Yadav (Div A)</t>
  </si>
  <si>
    <t xml:space="preserve">Prof. Tejas Shah </t>
  </si>
  <si>
    <t>Prof. Rajesh Jain</t>
  </si>
  <si>
    <t>DnA</t>
  </si>
  <si>
    <t>OM</t>
  </si>
  <si>
    <t xml:space="preserve">Prof. Sandip Trada (Div B &amp; C) </t>
  </si>
  <si>
    <t>Business-to-Business Marketing * IMBA</t>
  </si>
  <si>
    <t>Data Visualisation &amp; Process Simulation* IMBA</t>
  </si>
  <si>
    <t>Machine Learning &amp; Artificial Intelligence* IMBA</t>
  </si>
  <si>
    <t>VALU(A)/ERP(B)</t>
  </si>
  <si>
    <t>VALU(B)/ERP(A)</t>
  </si>
  <si>
    <t>DC(A)/DRM(B)/LSS</t>
  </si>
  <si>
    <t>DC(B)/DRM(A)</t>
  </si>
  <si>
    <t>INB(A)/SCM(B)/SMKT</t>
  </si>
  <si>
    <t>INB(B)/SCM(A)</t>
  </si>
  <si>
    <t>PDBE(A)/SBM(B)</t>
  </si>
  <si>
    <t>PDBE(B)/SBM(A)</t>
  </si>
  <si>
    <t>B2B(A)/B2B('C)</t>
  </si>
  <si>
    <t>B2B(B)/ML&amp;AI</t>
  </si>
  <si>
    <t>DM(A)/DV&amp;PS(B)</t>
  </si>
  <si>
    <t>DM(B)/AN</t>
  </si>
  <si>
    <t>DV&amp;PS(A)</t>
  </si>
  <si>
    <t>08.45AM to
09.45AM</t>
  </si>
  <si>
    <t>09.45AM to 
10.45AM</t>
  </si>
  <si>
    <t>04.15PM to 
05.15PM</t>
  </si>
  <si>
    <t>05.15PM to 
06.15PM</t>
  </si>
  <si>
    <t>06.30PM to 
07.30PM</t>
  </si>
  <si>
    <t>07.30PM to 
08.30PM</t>
  </si>
  <si>
    <t>08.30PM to 
09.30PM</t>
  </si>
  <si>
    <t>DV&amp;PS(B)</t>
  </si>
  <si>
    <t>Prof. Aditya Sharma (Div. A &amp; B)</t>
  </si>
  <si>
    <t>Prof. Bhavesh Patel (Div. A &amp; B)</t>
  </si>
  <si>
    <t>Prof. M C Gupta (VF) (Div. A &amp; B)</t>
  </si>
  <si>
    <t>Prof. Sanjay Jain (Div. A &amp; B)</t>
  </si>
  <si>
    <t>Prof. Omkar Sahoo &amp; 
Prof. Ben Krishna (Div. A&amp;B)</t>
  </si>
  <si>
    <t>Prof. Balakrishnan Unny (Div. A&amp;B)</t>
  </si>
  <si>
    <t>Prof. Praneti Shah (Div. A &amp; B)</t>
  </si>
  <si>
    <t>SCM(B)/SMKT</t>
  </si>
  <si>
    <t>SCM(A)/B2B(B)/MLAI</t>
  </si>
  <si>
    <t>VALU(B)/ERP(A)/B2B(A)/B2B('C)</t>
  </si>
  <si>
    <t>DRM(A)</t>
  </si>
  <si>
    <t>DRM(B)</t>
  </si>
  <si>
    <t>INB(A)</t>
  </si>
  <si>
    <t>INB(B)</t>
  </si>
  <si>
    <t>ERP(A)</t>
  </si>
  <si>
    <t>ERP(B)</t>
  </si>
  <si>
    <t>Prof. Nina Muncherji 
(Div A &amp; B)</t>
  </si>
  <si>
    <t xml:space="preserve">Prof. Nityesh Bhatt (Div. A &amp; B)
Prof. Dipak Rai (VF) </t>
  </si>
  <si>
    <t>Prof. Nitin Pillai</t>
  </si>
  <si>
    <t>Guru Nanak Jayanti - (Holiday)</t>
  </si>
  <si>
    <t>DRM(B)/LSS</t>
  </si>
  <si>
    <t>B2B(B)/ML&amp;AI/VALU(A)/ERP(B)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</si>
</sst>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Calibri"/>
      <family val="2"/>
    </font>
    <font>
      <sz val="10"/>
      <color rgb="FF000000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5" fillId="0" borderId="0"/>
    <xf numFmtId="0" fontId="4" fillId="0" borderId="0"/>
    <xf numFmtId="0" fontId="4" fillId="0" borderId="0"/>
    <xf numFmtId="0" fontId="7" fillId="0" borderId="0"/>
    <xf numFmtId="0" fontId="12" fillId="0" borderId="0">
      <alignment vertical="center"/>
    </xf>
    <xf numFmtId="0" fontId="13" fillId="0" borderId="0"/>
    <xf numFmtId="0" fontId="1" fillId="0" borderId="0"/>
  </cellStyleXfs>
  <cellXfs count="39">
    <xf numFmtId="0" fontId="0" fillId="0" borderId="0" xfId="0"/>
    <xf numFmtId="0" fontId="9" fillId="2" borderId="1" xfId="3" applyFont="1" applyFill="1" applyBorder="1" applyAlignment="1">
      <alignment horizontal="center" vertical="center" wrapText="1"/>
    </xf>
    <xf numFmtId="0" fontId="9" fillId="3" borderId="1" xfId="3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6" fillId="2" borderId="1" xfId="3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3" applyFont="1" applyFill="1" applyBorder="1" applyAlignment="1">
      <alignment vertical="center" wrapText="1"/>
    </xf>
    <xf numFmtId="0" fontId="6" fillId="2" borderId="1" xfId="3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164" fontId="6" fillId="2" borderId="1" xfId="3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14" fillId="0" borderId="1" xfId="4" applyFont="1" applyBorder="1" applyAlignment="1">
      <alignment vertical="center" wrapText="1"/>
    </xf>
    <xf numFmtId="0" fontId="8" fillId="2" borderId="1" xfId="3" applyFont="1" applyFill="1" applyBorder="1" applyAlignment="1">
      <alignment horizontal="center" vertical="center"/>
    </xf>
    <xf numFmtId="0" fontId="2" fillId="2" borderId="0" xfId="3" applyFont="1" applyFill="1" applyAlignment="1">
      <alignment horizontal="center" vertical="center"/>
    </xf>
    <xf numFmtId="0" fontId="8" fillId="2" borderId="1" xfId="3" applyFont="1" applyFill="1" applyBorder="1" applyAlignment="1">
      <alignment horizontal="center" vertical="center" wrapText="1"/>
    </xf>
    <xf numFmtId="0" fontId="10" fillId="2" borderId="0" xfId="3" applyFont="1" applyFill="1" applyAlignment="1">
      <alignment vertical="center" wrapText="1"/>
    </xf>
    <xf numFmtId="0" fontId="6" fillId="2" borderId="4" xfId="3" applyFont="1" applyFill="1" applyBorder="1" applyAlignment="1">
      <alignment horizontal="center" vertical="center"/>
    </xf>
    <xf numFmtId="0" fontId="2" fillId="2" borderId="4" xfId="3" applyFont="1" applyFill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/>
    </xf>
    <xf numFmtId="15" fontId="9" fillId="2" borderId="1" xfId="0" quotePrefix="1" applyNumberFormat="1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0" fillId="3" borderId="2" xfId="3" applyFont="1" applyFill="1" applyBorder="1" applyAlignment="1">
      <alignment horizontal="center" vertical="center" wrapText="1"/>
    </xf>
    <xf numFmtId="0" fontId="10" fillId="3" borderId="5" xfId="3" applyFont="1" applyFill="1" applyBorder="1" applyAlignment="1">
      <alignment horizontal="center" vertical="center" wrapText="1"/>
    </xf>
    <xf numFmtId="0" fontId="10" fillId="3" borderId="6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/>
    </xf>
    <xf numFmtId="0" fontId="8" fillId="2" borderId="3" xfId="3" applyFont="1" applyFill="1" applyBorder="1" applyAlignment="1">
      <alignment horizontal="center" vertical="center"/>
    </xf>
    <xf numFmtId="0" fontId="8" fillId="2" borderId="4" xfId="3" applyFont="1" applyFill="1" applyBorder="1" applyAlignment="1">
      <alignment horizontal="center" vertical="center"/>
    </xf>
    <xf numFmtId="0" fontId="9" fillId="4" borderId="1" xfId="3" applyFont="1" applyFill="1" applyBorder="1" applyAlignment="1">
      <alignment horizontal="center" vertical="center" wrapText="1"/>
    </xf>
  </cellXfs>
  <cellStyles count="8">
    <cellStyle name="Normal" xfId="0" builtinId="0"/>
    <cellStyle name="Normal 2" xfId="1" xr:uid="{00000000-0005-0000-0000-000001000000}"/>
    <cellStyle name="Normal 2 2" xfId="3" xr:uid="{00000000-0005-0000-0000-000002000000}"/>
    <cellStyle name="Normal 2_Class Schedule-Term-I" xfId="2" xr:uid="{00000000-0005-0000-0000-000003000000}"/>
    <cellStyle name="Normal 3" xfId="4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paadmin\C\WINDOWS\Temporary%20Internet%20Files\Content.IE5\C967KH6Z\Data\Grade%20(FT)%20(FB)%20(PT)\Graduate%20Batch\FT\2006-08%20(FT)\Term%20-%20IV\Final%20Grade\SPM%20%20-%20Final%20Grade%20(FT)%20(06-08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nge"/>
      <sheetName val="Final Grade"/>
    </sheetNames>
    <sheetDataSet>
      <sheetData sheetId="0">
        <row r="3">
          <cell r="C3">
            <v>0</v>
          </cell>
          <cell r="D3">
            <v>0</v>
          </cell>
        </row>
        <row r="4">
          <cell r="C4" t="str">
            <v>F</v>
          </cell>
          <cell r="D4">
            <v>0</v>
          </cell>
        </row>
        <row r="5">
          <cell r="C5" t="str">
            <v>D-</v>
          </cell>
          <cell r="D5">
            <v>0.66700000000000004</v>
          </cell>
        </row>
        <row r="6">
          <cell r="C6" t="str">
            <v>D</v>
          </cell>
          <cell r="D6">
            <v>1</v>
          </cell>
        </row>
        <row r="7">
          <cell r="C7" t="str">
            <v>D+</v>
          </cell>
          <cell r="D7">
            <v>1.333</v>
          </cell>
        </row>
        <row r="8">
          <cell r="C8" t="str">
            <v>C-</v>
          </cell>
          <cell r="D8">
            <v>1.667</v>
          </cell>
        </row>
        <row r="9">
          <cell r="C9" t="str">
            <v>C</v>
          </cell>
          <cell r="D9">
            <v>2</v>
          </cell>
        </row>
        <row r="10">
          <cell r="C10" t="str">
            <v>C+</v>
          </cell>
          <cell r="D10">
            <v>2.3330000000000002</v>
          </cell>
        </row>
        <row r="11">
          <cell r="C11" t="str">
            <v>B-</v>
          </cell>
          <cell r="D11">
            <v>2.6669999999999998</v>
          </cell>
        </row>
        <row r="12">
          <cell r="C12" t="str">
            <v>B</v>
          </cell>
          <cell r="D12">
            <v>3</v>
          </cell>
        </row>
        <row r="13">
          <cell r="C13" t="str">
            <v>B+</v>
          </cell>
          <cell r="D13">
            <v>3.3330000000000002</v>
          </cell>
        </row>
        <row r="14">
          <cell r="C14" t="str">
            <v>A-</v>
          </cell>
          <cell r="D14">
            <v>3.6669999999999998</v>
          </cell>
        </row>
        <row r="15">
          <cell r="C15" t="str">
            <v>A</v>
          </cell>
          <cell r="D15">
            <v>4</v>
          </cell>
        </row>
        <row r="16">
          <cell r="C16" t="str">
            <v>A+</v>
          </cell>
          <cell r="D16">
            <v>4.3330000000000002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I19"/>
  <sheetViews>
    <sheetView view="pageBreakPreview" zoomScale="80" zoomScaleNormal="81" zoomScaleSheetLayoutView="80" workbookViewId="0">
      <selection activeCell="H3" sqref="H3"/>
    </sheetView>
  </sheetViews>
  <sheetFormatPr defaultColWidth="9.1796875" defaultRowHeight="20.149999999999999" customHeight="1" x14ac:dyDescent="0.25"/>
  <cols>
    <col min="1" max="1" width="6.26953125" style="14" customWidth="1"/>
    <col min="2" max="2" width="15.1796875" style="14" bestFit="1" customWidth="1"/>
    <col min="3" max="3" width="10.54296875" style="14" customWidth="1"/>
    <col min="4" max="4" width="44.81640625" style="6" customWidth="1"/>
    <col min="5" max="5" width="14.453125" style="6" bestFit="1" customWidth="1"/>
    <col min="6" max="6" width="7.81640625" style="6" customWidth="1"/>
    <col min="7" max="7" width="30.26953125" style="16" customWidth="1"/>
    <col min="8" max="8" width="6.1796875" style="14" customWidth="1"/>
    <col min="9" max="9" width="8.453125" style="14" customWidth="1"/>
    <col min="10" max="16384" width="9.1796875" style="6"/>
  </cols>
  <sheetData>
    <row r="1" spans="1:217" ht="25.5" customHeight="1" x14ac:dyDescent="0.25">
      <c r="A1" s="3" t="s">
        <v>20</v>
      </c>
      <c r="B1" s="4" t="s">
        <v>21</v>
      </c>
      <c r="C1" s="3" t="s">
        <v>22</v>
      </c>
      <c r="D1" s="5" t="s">
        <v>23</v>
      </c>
      <c r="E1" s="3" t="s">
        <v>24</v>
      </c>
      <c r="F1" s="4" t="s">
        <v>25</v>
      </c>
      <c r="G1" s="5" t="s">
        <v>26</v>
      </c>
      <c r="H1" s="4" t="s">
        <v>27</v>
      </c>
      <c r="I1" s="4" t="s">
        <v>28</v>
      </c>
    </row>
    <row r="2" spans="1:217" s="18" customFormat="1" ht="15.5" x14ac:dyDescent="0.25">
      <c r="A2" s="9">
        <v>1</v>
      </c>
      <c r="B2" s="9" t="s">
        <v>75</v>
      </c>
      <c r="C2" s="9" t="s">
        <v>31</v>
      </c>
      <c r="D2" s="12" t="s">
        <v>32</v>
      </c>
      <c r="E2" s="7" t="s">
        <v>29</v>
      </c>
      <c r="F2" s="17">
        <v>3</v>
      </c>
      <c r="G2" s="8" t="s">
        <v>130</v>
      </c>
      <c r="H2" s="9" t="s">
        <v>41</v>
      </c>
      <c r="I2" s="9">
        <v>2</v>
      </c>
    </row>
    <row r="3" spans="1:217" s="18" customFormat="1" ht="25" customHeight="1" x14ac:dyDescent="0.25">
      <c r="A3" s="9">
        <f>1+A2</f>
        <v>2</v>
      </c>
      <c r="B3" s="7" t="s">
        <v>76</v>
      </c>
      <c r="C3" s="7" t="s">
        <v>50</v>
      </c>
      <c r="D3" s="10" t="s">
        <v>77</v>
      </c>
      <c r="E3" s="7" t="s">
        <v>29</v>
      </c>
      <c r="F3" s="19">
        <v>3</v>
      </c>
      <c r="G3" s="11" t="s">
        <v>131</v>
      </c>
      <c r="H3" s="9" t="s">
        <v>41</v>
      </c>
      <c r="I3" s="9">
        <v>2</v>
      </c>
    </row>
    <row r="4" spans="1:217" s="18" customFormat="1" ht="15.5" x14ac:dyDescent="0.25">
      <c r="A4" s="9">
        <f t="shared" ref="A4:A17" si="0">1+A3</f>
        <v>3</v>
      </c>
      <c r="B4" s="9" t="s">
        <v>78</v>
      </c>
      <c r="C4" s="9" t="s">
        <v>12</v>
      </c>
      <c r="D4" s="12" t="s">
        <v>30</v>
      </c>
      <c r="E4" s="7" t="s">
        <v>29</v>
      </c>
      <c r="F4" s="17">
        <v>3</v>
      </c>
      <c r="G4" s="8" t="s">
        <v>132</v>
      </c>
      <c r="H4" s="9" t="s">
        <v>41</v>
      </c>
      <c r="I4" s="9">
        <v>2</v>
      </c>
    </row>
    <row r="5" spans="1:217" s="18" customFormat="1" ht="25" customHeight="1" x14ac:dyDescent="0.25">
      <c r="A5" s="9">
        <f>1+A4</f>
        <v>4</v>
      </c>
      <c r="B5" s="9" t="s">
        <v>79</v>
      </c>
      <c r="C5" s="9" t="s">
        <v>37</v>
      </c>
      <c r="D5" s="12" t="s">
        <v>38</v>
      </c>
      <c r="E5" s="7" t="s">
        <v>29</v>
      </c>
      <c r="F5" s="17">
        <v>3</v>
      </c>
      <c r="G5" s="8" t="s">
        <v>133</v>
      </c>
      <c r="H5" s="9" t="s">
        <v>41</v>
      </c>
      <c r="I5" s="9">
        <v>2</v>
      </c>
    </row>
    <row r="6" spans="1:217" s="18" customFormat="1" ht="25" customHeight="1" x14ac:dyDescent="0.25">
      <c r="A6" s="9">
        <f t="shared" si="0"/>
        <v>5</v>
      </c>
      <c r="B6" s="9" t="s">
        <v>80</v>
      </c>
      <c r="C6" s="9" t="s">
        <v>33</v>
      </c>
      <c r="D6" s="12" t="s">
        <v>34</v>
      </c>
      <c r="E6" s="7" t="s">
        <v>29</v>
      </c>
      <c r="F6" s="17">
        <v>3</v>
      </c>
      <c r="G6" s="8" t="s">
        <v>100</v>
      </c>
      <c r="H6" s="9" t="s">
        <v>41</v>
      </c>
      <c r="I6" s="9">
        <v>1</v>
      </c>
    </row>
    <row r="7" spans="1:217" s="18" customFormat="1" ht="25" customHeight="1" x14ac:dyDescent="0.25">
      <c r="A7" s="9"/>
      <c r="B7" s="9" t="s">
        <v>80</v>
      </c>
      <c r="C7" s="9" t="s">
        <v>33</v>
      </c>
      <c r="D7" s="12" t="s">
        <v>106</v>
      </c>
      <c r="E7" s="9" t="s">
        <v>35</v>
      </c>
      <c r="F7" s="17"/>
      <c r="G7" s="8" t="s">
        <v>105</v>
      </c>
      <c r="H7" s="9" t="s">
        <v>42</v>
      </c>
      <c r="I7" s="9">
        <v>2</v>
      </c>
    </row>
    <row r="8" spans="1:217" s="18" customFormat="1" ht="27.75" customHeight="1" x14ac:dyDescent="0.25">
      <c r="A8" s="9">
        <v>6</v>
      </c>
      <c r="B8" s="9" t="s">
        <v>81</v>
      </c>
      <c r="C8" s="9" t="s">
        <v>13</v>
      </c>
      <c r="D8" s="12" t="s">
        <v>36</v>
      </c>
      <c r="E8" s="9" t="s">
        <v>35</v>
      </c>
      <c r="F8" s="17">
        <v>3</v>
      </c>
      <c r="G8" s="8" t="s">
        <v>101</v>
      </c>
      <c r="H8" s="9" t="s">
        <v>43</v>
      </c>
      <c r="I8" s="9">
        <v>1</v>
      </c>
    </row>
    <row r="9" spans="1:217" s="18" customFormat="1" ht="56.25" customHeight="1" x14ac:dyDescent="0.25">
      <c r="A9" s="9">
        <f t="shared" si="0"/>
        <v>7</v>
      </c>
      <c r="B9" s="9" t="s">
        <v>82</v>
      </c>
      <c r="C9" s="9" t="s">
        <v>44</v>
      </c>
      <c r="D9" s="12" t="s">
        <v>83</v>
      </c>
      <c r="E9" s="9" t="s">
        <v>35</v>
      </c>
      <c r="F9" s="17">
        <v>3</v>
      </c>
      <c r="G9" s="8" t="s">
        <v>47</v>
      </c>
      <c r="H9" s="9" t="s">
        <v>41</v>
      </c>
      <c r="I9" s="9">
        <v>2</v>
      </c>
    </row>
    <row r="10" spans="1:217" s="18" customFormat="1" ht="27.75" customHeight="1" x14ac:dyDescent="0.25">
      <c r="A10" s="9">
        <f t="shared" si="0"/>
        <v>8</v>
      </c>
      <c r="B10" s="9" t="s">
        <v>84</v>
      </c>
      <c r="C10" s="9" t="s">
        <v>14</v>
      </c>
      <c r="D10" s="12" t="s">
        <v>85</v>
      </c>
      <c r="E10" s="9" t="s">
        <v>39</v>
      </c>
      <c r="F10" s="17">
        <v>3</v>
      </c>
      <c r="G10" s="8" t="s">
        <v>146</v>
      </c>
      <c r="H10" s="9" t="s">
        <v>43</v>
      </c>
      <c r="I10" s="9">
        <v>2</v>
      </c>
    </row>
    <row r="11" spans="1:217" s="20" customFormat="1" ht="15.5" x14ac:dyDescent="0.25">
      <c r="A11" s="9">
        <f t="shared" si="0"/>
        <v>9</v>
      </c>
      <c r="B11" s="9" t="s">
        <v>86</v>
      </c>
      <c r="C11" s="9" t="s">
        <v>54</v>
      </c>
      <c r="D11" s="12" t="s">
        <v>55</v>
      </c>
      <c r="E11" s="9" t="s">
        <v>39</v>
      </c>
      <c r="F11" s="17">
        <v>3</v>
      </c>
      <c r="G11" s="12" t="s">
        <v>148</v>
      </c>
      <c r="H11" s="9" t="s">
        <v>43</v>
      </c>
      <c r="I11" s="9">
        <v>1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</row>
    <row r="12" spans="1:217" s="20" customFormat="1" ht="39.75" customHeight="1" x14ac:dyDescent="0.25">
      <c r="A12" s="9">
        <f t="shared" si="0"/>
        <v>10</v>
      </c>
      <c r="B12" s="9" t="s">
        <v>87</v>
      </c>
      <c r="C12" s="9" t="s">
        <v>96</v>
      </c>
      <c r="D12" s="12" t="s">
        <v>88</v>
      </c>
      <c r="E12" s="9" t="s">
        <v>103</v>
      </c>
      <c r="F12" s="17">
        <v>3</v>
      </c>
      <c r="G12" s="8" t="s">
        <v>147</v>
      </c>
      <c r="H12" s="9" t="s">
        <v>42</v>
      </c>
      <c r="I12" s="9">
        <v>2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</row>
    <row r="13" spans="1:217" s="18" customFormat="1" ht="31" x14ac:dyDescent="0.25">
      <c r="A13" s="9">
        <f t="shared" si="0"/>
        <v>11</v>
      </c>
      <c r="B13" s="9" t="s">
        <v>89</v>
      </c>
      <c r="C13" s="9" t="s">
        <v>97</v>
      </c>
      <c r="D13" s="12" t="s">
        <v>107</v>
      </c>
      <c r="E13" s="9" t="s">
        <v>103</v>
      </c>
      <c r="F13" s="17">
        <v>3</v>
      </c>
      <c r="G13" s="8" t="s">
        <v>134</v>
      </c>
      <c r="H13" s="9" t="s">
        <v>42</v>
      </c>
      <c r="I13" s="9">
        <v>2</v>
      </c>
    </row>
    <row r="14" spans="1:217" s="18" customFormat="1" ht="29" x14ac:dyDescent="0.25">
      <c r="A14" s="9">
        <f t="shared" si="0"/>
        <v>12</v>
      </c>
      <c r="B14" s="9" t="s">
        <v>90</v>
      </c>
      <c r="C14" s="9" t="s">
        <v>51</v>
      </c>
      <c r="D14" s="12" t="s">
        <v>52</v>
      </c>
      <c r="E14" s="9" t="s">
        <v>103</v>
      </c>
      <c r="F14" s="17">
        <v>3</v>
      </c>
      <c r="G14" s="21" t="s">
        <v>135</v>
      </c>
      <c r="H14" s="9" t="s">
        <v>42</v>
      </c>
      <c r="I14" s="9">
        <v>2</v>
      </c>
    </row>
    <row r="15" spans="1:217" s="18" customFormat="1" ht="27.75" customHeight="1" x14ac:dyDescent="0.25">
      <c r="A15" s="9">
        <f t="shared" si="0"/>
        <v>13</v>
      </c>
      <c r="B15" s="9" t="s">
        <v>91</v>
      </c>
      <c r="C15" s="9" t="s">
        <v>56</v>
      </c>
      <c r="D15" s="12" t="s">
        <v>108</v>
      </c>
      <c r="E15" s="9" t="s">
        <v>103</v>
      </c>
      <c r="F15" s="17">
        <v>3</v>
      </c>
      <c r="G15" s="21" t="s">
        <v>57</v>
      </c>
      <c r="H15" s="9" t="s">
        <v>41</v>
      </c>
      <c r="I15" s="9">
        <v>1</v>
      </c>
    </row>
    <row r="16" spans="1:217" s="18" customFormat="1" ht="27.75" customHeight="1" x14ac:dyDescent="0.25">
      <c r="A16" s="9">
        <f t="shared" si="0"/>
        <v>14</v>
      </c>
      <c r="B16" s="7" t="s">
        <v>92</v>
      </c>
      <c r="C16" s="7" t="s">
        <v>98</v>
      </c>
      <c r="D16" s="10" t="s">
        <v>93</v>
      </c>
      <c r="E16" s="7" t="s">
        <v>104</v>
      </c>
      <c r="F16" s="19">
        <v>3</v>
      </c>
      <c r="G16" s="10" t="s">
        <v>102</v>
      </c>
      <c r="H16" s="9" t="s">
        <v>43</v>
      </c>
      <c r="I16" s="9">
        <v>1</v>
      </c>
    </row>
    <row r="17" spans="1:9" s="18" customFormat="1" ht="15.5" x14ac:dyDescent="0.25">
      <c r="A17" s="9">
        <f t="shared" si="0"/>
        <v>15</v>
      </c>
      <c r="B17" s="9" t="s">
        <v>94</v>
      </c>
      <c r="C17" s="9" t="s">
        <v>99</v>
      </c>
      <c r="D17" s="12" t="s">
        <v>95</v>
      </c>
      <c r="E17" s="7" t="s">
        <v>104</v>
      </c>
      <c r="F17" s="17">
        <v>3</v>
      </c>
      <c r="G17" s="12" t="s">
        <v>136</v>
      </c>
      <c r="H17" s="9" t="s">
        <v>42</v>
      </c>
      <c r="I17" s="9">
        <v>2</v>
      </c>
    </row>
    <row r="18" spans="1:9" ht="25" customHeight="1" x14ac:dyDescent="0.25">
      <c r="A18" s="6"/>
      <c r="B18" s="6"/>
      <c r="C18" s="6"/>
      <c r="E18" s="13" t="s">
        <v>40</v>
      </c>
      <c r="F18" s="15">
        <f>SUM(F2:F17)</f>
        <v>45</v>
      </c>
      <c r="G18" s="6"/>
      <c r="H18" s="6"/>
      <c r="I18" s="6"/>
    </row>
    <row r="19" spans="1:9" ht="21" customHeight="1" x14ac:dyDescent="0.25">
      <c r="A19" s="6"/>
      <c r="B19" s="6"/>
      <c r="C19" s="6"/>
      <c r="G19" s="6"/>
      <c r="H19" s="6"/>
      <c r="I19" s="6"/>
    </row>
  </sheetData>
  <printOptions horizontalCentered="1"/>
  <pageMargins left="0.15748031496062992" right="0.15748031496062992" top="1.6535433070866143" bottom="0.51181102362204722" header="0.27559055118110237" footer="0.51181102362204722"/>
  <pageSetup paperSize="9" scale="64" orientation="landscape" horizontalDpi="1200" verticalDpi="1200" r:id="rId1"/>
  <headerFooter alignWithMargins="0">
    <oddHeader>&amp;C&amp;"+,Bold"&amp;14Institute of Management, Nirma University
Master of Business Administration 
Batch: 2022 - 2024 (Term - V)
Details of Courses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F193A-EFA6-414C-BEA6-DDD397F3DEDA}">
  <dimension ref="A1:AD59"/>
  <sheetViews>
    <sheetView tabSelected="1" zoomScale="81" zoomScaleNormal="81" workbookViewId="0">
      <selection activeCell="G7" sqref="G7"/>
    </sheetView>
  </sheetViews>
  <sheetFormatPr defaultColWidth="9.1796875" defaultRowHeight="18" customHeight="1" x14ac:dyDescent="0.25"/>
  <cols>
    <col min="1" max="1" width="11.7265625" style="23" bestFit="1" customWidth="1"/>
    <col min="2" max="2" width="11.54296875" style="23" customWidth="1"/>
    <col min="3" max="3" width="17.26953125" style="23" bestFit="1" customWidth="1"/>
    <col min="4" max="4" width="18" style="23" bestFit="1" customWidth="1"/>
    <col min="5" max="5" width="20.1796875" style="23" bestFit="1" customWidth="1"/>
    <col min="6" max="6" width="20" style="23" customWidth="1"/>
    <col min="7" max="7" width="18" style="23" bestFit="1" customWidth="1"/>
    <col min="8" max="8" width="16.453125" style="23" bestFit="1" customWidth="1"/>
    <col min="9" max="9" width="15.7265625" style="23" customWidth="1"/>
    <col min="10" max="10" width="13.453125" style="23" customWidth="1"/>
    <col min="11" max="13" width="13.81640625" style="23" bestFit="1" customWidth="1"/>
    <col min="14" max="15" width="9.1796875" style="23" customWidth="1"/>
    <col min="16" max="16" width="10" style="23" bestFit="1" customWidth="1"/>
    <col min="17" max="17" width="9.1796875" style="23"/>
    <col min="18" max="18" width="10.54296875" style="23" bestFit="1" customWidth="1"/>
    <col min="19" max="19" width="13.54296875" style="23" bestFit="1" customWidth="1"/>
    <col min="20" max="20" width="16.26953125" style="23" bestFit="1" customWidth="1"/>
    <col min="21" max="21" width="19" style="23" bestFit="1" customWidth="1"/>
    <col min="22" max="22" width="12.54296875" style="23" bestFit="1" customWidth="1"/>
    <col min="23" max="23" width="16.7265625" style="23" bestFit="1" customWidth="1"/>
    <col min="24" max="24" width="12.1796875" style="23" bestFit="1" customWidth="1"/>
    <col min="25" max="25" width="12.7265625" style="23" bestFit="1" customWidth="1"/>
    <col min="26" max="26" width="11.453125" style="23" bestFit="1" customWidth="1"/>
    <col min="27" max="27" width="10.7265625" style="23" bestFit="1" customWidth="1"/>
    <col min="28" max="28" width="11.453125" style="23" bestFit="1" customWidth="1"/>
    <col min="29" max="16384" width="9.1796875" style="23"/>
  </cols>
  <sheetData>
    <row r="1" spans="1:30" ht="23.25" customHeight="1" x14ac:dyDescent="0.25">
      <c r="A1" s="36" t="s">
        <v>5</v>
      </c>
      <c r="B1" s="36" t="s">
        <v>6</v>
      </c>
      <c r="C1" s="22" t="s">
        <v>0</v>
      </c>
      <c r="D1" s="22" t="s">
        <v>1</v>
      </c>
      <c r="E1" s="22" t="s">
        <v>2</v>
      </c>
      <c r="F1" s="22" t="s">
        <v>3</v>
      </c>
      <c r="G1" s="22" t="s">
        <v>4</v>
      </c>
      <c r="H1" s="22" t="s">
        <v>7</v>
      </c>
      <c r="I1" s="22" t="s">
        <v>8</v>
      </c>
      <c r="J1" s="22" t="s">
        <v>9</v>
      </c>
      <c r="K1" s="22" t="s">
        <v>53</v>
      </c>
      <c r="L1" s="22" t="s">
        <v>65</v>
      </c>
      <c r="M1" s="22" t="s">
        <v>67</v>
      </c>
      <c r="N1" s="35" t="s">
        <v>6</v>
      </c>
      <c r="P1" s="36" t="s">
        <v>5</v>
      </c>
      <c r="Q1" s="36" t="s">
        <v>6</v>
      </c>
      <c r="R1" s="22" t="s">
        <v>0</v>
      </c>
      <c r="S1" s="22" t="s">
        <v>1</v>
      </c>
      <c r="T1" s="22" t="s">
        <v>2</v>
      </c>
      <c r="U1" s="22" t="s">
        <v>3</v>
      </c>
      <c r="V1" s="22" t="s">
        <v>4</v>
      </c>
      <c r="W1" s="22" t="s">
        <v>7</v>
      </c>
      <c r="X1" s="22" t="s">
        <v>8</v>
      </c>
      <c r="Y1" s="22" t="s">
        <v>9</v>
      </c>
      <c r="Z1" s="22" t="s">
        <v>53</v>
      </c>
      <c r="AA1" s="22" t="s">
        <v>65</v>
      </c>
      <c r="AB1" s="22" t="s">
        <v>67</v>
      </c>
      <c r="AC1" s="35" t="s">
        <v>6</v>
      </c>
    </row>
    <row r="2" spans="1:30" ht="51" customHeight="1" x14ac:dyDescent="0.25">
      <c r="A2" s="37"/>
      <c r="B2" s="37"/>
      <c r="C2" s="24" t="s">
        <v>122</v>
      </c>
      <c r="D2" s="24" t="s">
        <v>123</v>
      </c>
      <c r="E2" s="24" t="s">
        <v>59</v>
      </c>
      <c r="F2" s="24" t="s">
        <v>68</v>
      </c>
      <c r="G2" s="24" t="s">
        <v>60</v>
      </c>
      <c r="H2" s="24" t="s">
        <v>61</v>
      </c>
      <c r="I2" s="24" t="s">
        <v>124</v>
      </c>
      <c r="J2" s="24" t="s">
        <v>125</v>
      </c>
      <c r="K2" s="24" t="s">
        <v>126</v>
      </c>
      <c r="L2" s="24" t="s">
        <v>127</v>
      </c>
      <c r="M2" s="24" t="s">
        <v>128</v>
      </c>
      <c r="N2" s="35"/>
      <c r="P2" s="37"/>
      <c r="Q2" s="37"/>
      <c r="R2" s="24" t="s">
        <v>49</v>
      </c>
      <c r="S2" s="24" t="s">
        <v>58</v>
      </c>
      <c r="T2" s="24" t="s">
        <v>59</v>
      </c>
      <c r="U2" s="24" t="s">
        <v>68</v>
      </c>
      <c r="V2" s="24" t="s">
        <v>60</v>
      </c>
      <c r="W2" s="24" t="s">
        <v>61</v>
      </c>
      <c r="X2" s="24" t="s">
        <v>62</v>
      </c>
      <c r="Y2" s="24" t="s">
        <v>63</v>
      </c>
      <c r="Z2" s="24" t="s">
        <v>48</v>
      </c>
      <c r="AA2" s="24" t="s">
        <v>64</v>
      </c>
      <c r="AB2" s="24" t="s">
        <v>66</v>
      </c>
      <c r="AC2" s="35"/>
    </row>
    <row r="3" spans="1:30" s="14" customFormat="1" ht="30" customHeight="1" x14ac:dyDescent="0.25">
      <c r="A3" s="30">
        <v>45257</v>
      </c>
      <c r="B3" s="31" t="str">
        <f t="shared" ref="B3:B9" si="0">TEXT(A3,"dddd")</f>
        <v>Monday</v>
      </c>
      <c r="C3" s="32" t="s">
        <v>149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4"/>
      <c r="Q3" s="30">
        <v>45257</v>
      </c>
      <c r="R3" s="31" t="str">
        <f t="shared" ref="R3:R9" si="1">TEXT(Q3,"dddd")</f>
        <v>Monday</v>
      </c>
      <c r="S3" s="32" t="s">
        <v>149</v>
      </c>
      <c r="T3" s="33"/>
      <c r="U3" s="33"/>
      <c r="V3" s="33"/>
      <c r="W3" s="33"/>
      <c r="X3" s="33"/>
      <c r="Y3" s="33"/>
      <c r="Z3" s="33"/>
      <c r="AA3" s="33"/>
      <c r="AB3" s="33"/>
      <c r="AC3" s="34"/>
      <c r="AD3" s="14">
        <v>35</v>
      </c>
    </row>
    <row r="4" spans="1:30" s="14" customFormat="1" ht="30" customHeight="1" x14ac:dyDescent="0.25">
      <c r="A4" s="30">
        <v>45258</v>
      </c>
      <c r="B4" s="31" t="str">
        <f t="shared" si="0"/>
        <v>Tuesday</v>
      </c>
      <c r="C4" s="1" t="s">
        <v>109</v>
      </c>
      <c r="D4" s="1" t="s">
        <v>110</v>
      </c>
      <c r="E4" s="1" t="s">
        <v>113</v>
      </c>
      <c r="F4" s="1" t="s">
        <v>114</v>
      </c>
      <c r="G4" s="1" t="s">
        <v>117</v>
      </c>
      <c r="H4" s="1" t="s">
        <v>118</v>
      </c>
      <c r="I4" s="1" t="s">
        <v>129</v>
      </c>
      <c r="J4" s="1" t="s">
        <v>129</v>
      </c>
      <c r="K4" s="1"/>
      <c r="L4" s="1"/>
      <c r="M4" s="1"/>
      <c r="N4" s="14">
        <v>27</v>
      </c>
      <c r="Q4" s="30">
        <v>45258</v>
      </c>
      <c r="R4" s="31" t="str">
        <f t="shared" si="1"/>
        <v>Tuesday</v>
      </c>
      <c r="S4" s="1" t="s">
        <v>137</v>
      </c>
      <c r="T4" s="1" t="s">
        <v>138</v>
      </c>
      <c r="U4" s="1" t="s">
        <v>109</v>
      </c>
      <c r="V4" s="1" t="s">
        <v>139</v>
      </c>
      <c r="W4" s="1" t="s">
        <v>121</v>
      </c>
      <c r="X4" s="1" t="s">
        <v>121</v>
      </c>
      <c r="Y4" s="1"/>
      <c r="Z4" s="1"/>
      <c r="AA4" s="1"/>
      <c r="AB4" s="1"/>
      <c r="AC4" s="1"/>
      <c r="AD4" s="14">
        <v>36</v>
      </c>
    </row>
    <row r="5" spans="1:30" s="14" customFormat="1" ht="30" customHeight="1" x14ac:dyDescent="0.25">
      <c r="A5" s="30">
        <v>45259</v>
      </c>
      <c r="B5" s="31" t="str">
        <f t="shared" si="0"/>
        <v>Wednesday</v>
      </c>
      <c r="C5" s="1" t="s">
        <v>112</v>
      </c>
      <c r="D5" s="1" t="s">
        <v>111</v>
      </c>
      <c r="E5" s="1" t="s">
        <v>115</v>
      </c>
      <c r="F5" s="1" t="s">
        <v>116</v>
      </c>
      <c r="G5" s="38" t="s">
        <v>120</v>
      </c>
      <c r="H5" s="1" t="s">
        <v>119</v>
      </c>
      <c r="I5" s="1" t="s">
        <v>129</v>
      </c>
      <c r="J5" s="1"/>
      <c r="K5" s="1"/>
      <c r="L5" s="1"/>
      <c r="M5" s="1"/>
      <c r="N5" s="14">
        <v>28</v>
      </c>
      <c r="Q5" s="30">
        <v>45259</v>
      </c>
      <c r="R5" s="31" t="str">
        <f t="shared" si="1"/>
        <v>Wednesday</v>
      </c>
      <c r="S5" s="1" t="s">
        <v>115</v>
      </c>
      <c r="T5" s="1" t="s">
        <v>116</v>
      </c>
      <c r="U5" s="1" t="s">
        <v>112</v>
      </c>
      <c r="V5" s="1" t="s">
        <v>111</v>
      </c>
      <c r="W5" s="1" t="s">
        <v>119</v>
      </c>
      <c r="X5" s="1"/>
      <c r="Y5" s="1"/>
      <c r="Z5" s="1"/>
      <c r="AA5" s="1"/>
      <c r="AB5" s="1"/>
      <c r="AC5" s="1"/>
      <c r="AD5" s="14">
        <v>37</v>
      </c>
    </row>
    <row r="6" spans="1:30" s="14" customFormat="1" ht="30" customHeight="1" x14ac:dyDescent="0.25">
      <c r="A6" s="30">
        <v>45260</v>
      </c>
      <c r="B6" s="31" t="str">
        <f t="shared" si="0"/>
        <v>Thursday</v>
      </c>
      <c r="C6" s="1" t="s">
        <v>109</v>
      </c>
      <c r="D6" s="1" t="s">
        <v>110</v>
      </c>
      <c r="E6" s="1" t="s">
        <v>113</v>
      </c>
      <c r="F6" s="1" t="s">
        <v>114</v>
      </c>
      <c r="G6" s="1" t="s">
        <v>117</v>
      </c>
      <c r="H6" s="1" t="s">
        <v>118</v>
      </c>
      <c r="I6" s="1" t="s">
        <v>121</v>
      </c>
      <c r="J6" s="1" t="s">
        <v>121</v>
      </c>
      <c r="K6" s="1"/>
      <c r="L6" s="1"/>
      <c r="M6" s="1"/>
      <c r="N6" s="14">
        <v>29</v>
      </c>
      <c r="Q6" s="30">
        <v>45260</v>
      </c>
      <c r="R6" s="31" t="str">
        <f t="shared" si="1"/>
        <v>Thursday</v>
      </c>
      <c r="S6" s="1" t="s">
        <v>137</v>
      </c>
      <c r="T6" s="1" t="s">
        <v>138</v>
      </c>
      <c r="U6" s="1" t="s">
        <v>109</v>
      </c>
      <c r="V6" s="1" t="s">
        <v>139</v>
      </c>
      <c r="W6" s="1" t="s">
        <v>121</v>
      </c>
      <c r="X6" s="1" t="s">
        <v>121</v>
      </c>
      <c r="Y6" s="1"/>
      <c r="Z6" s="1"/>
      <c r="AA6" s="1"/>
      <c r="AB6" s="1"/>
      <c r="AC6" s="1"/>
      <c r="AD6" s="14">
        <v>38</v>
      </c>
    </row>
    <row r="7" spans="1:30" s="14" customFormat="1" ht="30" customHeight="1" x14ac:dyDescent="0.25">
      <c r="A7" s="30">
        <v>45261</v>
      </c>
      <c r="B7" s="31" t="str">
        <f t="shared" si="0"/>
        <v>Friday</v>
      </c>
      <c r="C7" s="1" t="s">
        <v>140</v>
      </c>
      <c r="D7" s="1" t="s">
        <v>150</v>
      </c>
      <c r="E7" s="1" t="s">
        <v>115</v>
      </c>
      <c r="F7" s="1" t="s">
        <v>116</v>
      </c>
      <c r="G7" s="38" t="s">
        <v>120</v>
      </c>
      <c r="H7" s="1" t="s">
        <v>45</v>
      </c>
      <c r="I7" s="1" t="s">
        <v>74</v>
      </c>
      <c r="J7" s="1" t="s">
        <v>73</v>
      </c>
      <c r="K7" s="1"/>
      <c r="L7" s="1"/>
      <c r="M7" s="1"/>
      <c r="N7" s="14">
        <v>30</v>
      </c>
      <c r="Q7" s="30">
        <v>45261</v>
      </c>
      <c r="R7" s="31" t="str">
        <f t="shared" si="1"/>
        <v>Friday</v>
      </c>
      <c r="S7" s="1" t="s">
        <v>115</v>
      </c>
      <c r="T7" s="1" t="s">
        <v>116</v>
      </c>
      <c r="U7" s="1" t="s">
        <v>112</v>
      </c>
      <c r="V7" s="1" t="s">
        <v>111</v>
      </c>
      <c r="W7" s="1" t="s">
        <v>119</v>
      </c>
      <c r="X7" s="1"/>
      <c r="Y7" s="1"/>
      <c r="Z7" s="1"/>
      <c r="AA7" s="1"/>
      <c r="AB7" s="1"/>
      <c r="AC7" s="1"/>
      <c r="AD7" s="14">
        <v>39</v>
      </c>
    </row>
    <row r="8" spans="1:30" s="14" customFormat="1" ht="30" customHeight="1" x14ac:dyDescent="0.25">
      <c r="A8" s="30">
        <v>45262</v>
      </c>
      <c r="B8" s="31" t="str">
        <f t="shared" si="0"/>
        <v>Saturday</v>
      </c>
      <c r="C8" s="1" t="s">
        <v>118</v>
      </c>
      <c r="D8" s="1" t="s">
        <v>117</v>
      </c>
      <c r="E8" s="1" t="s">
        <v>113</v>
      </c>
      <c r="F8" s="1" t="s">
        <v>114</v>
      </c>
      <c r="G8" s="1" t="s">
        <v>109</v>
      </c>
      <c r="H8" s="1" t="s">
        <v>110</v>
      </c>
      <c r="I8" s="1"/>
      <c r="J8" s="1"/>
      <c r="K8" s="1"/>
      <c r="L8" s="1"/>
      <c r="M8" s="1"/>
      <c r="N8" s="14">
        <v>31</v>
      </c>
      <c r="Q8" s="30">
        <v>45262</v>
      </c>
      <c r="R8" s="31" t="str">
        <f t="shared" si="1"/>
        <v>Saturday</v>
      </c>
      <c r="S8" s="1" t="s">
        <v>10</v>
      </c>
      <c r="T8" s="1" t="s">
        <v>138</v>
      </c>
      <c r="U8" s="1" t="s">
        <v>151</v>
      </c>
      <c r="V8" s="1" t="s">
        <v>139</v>
      </c>
      <c r="W8" s="1"/>
      <c r="X8" s="1"/>
      <c r="Y8" s="1"/>
      <c r="Z8" s="1"/>
      <c r="AA8" s="1"/>
      <c r="AB8" s="1"/>
      <c r="AC8" s="1"/>
    </row>
    <row r="9" spans="1:30" s="14" customFormat="1" ht="30" customHeight="1" x14ac:dyDescent="0.25">
      <c r="A9" s="30">
        <v>45263</v>
      </c>
      <c r="B9" s="31" t="str">
        <f t="shared" si="0"/>
        <v>Sunday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s="30">
        <v>45263</v>
      </c>
      <c r="R9" s="31" t="str">
        <f t="shared" si="1"/>
        <v>Sunday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30" ht="18" customHeight="1" x14ac:dyDescent="0.25"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</row>
    <row r="11" spans="1:30" ht="18" customHeight="1" x14ac:dyDescent="0.25"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30" ht="18" customHeight="1" x14ac:dyDescent="0.25"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1:30" ht="18" customHeight="1" x14ac:dyDescent="0.25">
      <c r="C13" s="26" t="s">
        <v>140</v>
      </c>
      <c r="D13" s="27">
        <f>COUNTIF($C$3:$M$9, "DC(B)/DRM(A)")</f>
        <v>1</v>
      </c>
      <c r="E13" s="27">
        <f>COUNTIF($C$3:$M$9, "DRM(A)")</f>
        <v>1</v>
      </c>
      <c r="F13" s="27">
        <f>COUNTIF($C$3:$M$9, "DRM(A)")</f>
        <v>1</v>
      </c>
      <c r="G13" s="27"/>
      <c r="H13" s="27"/>
      <c r="I13" s="27"/>
      <c r="J13" s="27"/>
      <c r="K13" s="27"/>
      <c r="L13" s="27"/>
      <c r="M13" s="27">
        <f>D13+E13+G13+H13</f>
        <v>2</v>
      </c>
    </row>
    <row r="14" spans="1:30" ht="18" customHeight="1" x14ac:dyDescent="0.25">
      <c r="C14" s="26" t="s">
        <v>141</v>
      </c>
      <c r="D14" s="27">
        <f>COUNTIF($C$3:$M$9, "DC(A)/DRM(B)/LSS")</f>
        <v>1</v>
      </c>
      <c r="E14" s="27">
        <f>COUNTIF($C$3:$M$9, "DRM(B)/LSS")</f>
        <v>1</v>
      </c>
      <c r="F14" s="27"/>
      <c r="G14" s="27"/>
      <c r="H14" s="27"/>
      <c r="I14" s="27"/>
      <c r="J14" s="27"/>
      <c r="K14" s="27"/>
      <c r="L14" s="27"/>
      <c r="M14" s="27">
        <f>D14+E14+G14+H14</f>
        <v>2</v>
      </c>
    </row>
    <row r="15" spans="1:30" ht="18" customHeight="1" x14ac:dyDescent="0.25">
      <c r="C15" s="26" t="s">
        <v>142</v>
      </c>
      <c r="D15" s="27">
        <f>COUNTIF($C$3:$M$9, "INB(A)/SCM(B)/SMKT")</f>
        <v>3</v>
      </c>
      <c r="E15" s="27">
        <f>COUNTIF($C$3:$M$9, "INB(A)")</f>
        <v>0</v>
      </c>
      <c r="F15" s="27">
        <f>COUNTIF($C$3:$M$9, "INB(A)/SMKT")</f>
        <v>0</v>
      </c>
      <c r="G15" s="27"/>
      <c r="H15" s="27"/>
      <c r="I15" s="27"/>
      <c r="J15" s="27"/>
      <c r="K15" s="27"/>
      <c r="L15" s="27"/>
      <c r="M15" s="27">
        <f>+F15+E15+D15</f>
        <v>3</v>
      </c>
    </row>
    <row r="16" spans="1:30" ht="18" customHeight="1" x14ac:dyDescent="0.25">
      <c r="C16" s="26" t="s">
        <v>143</v>
      </c>
      <c r="D16" s="27">
        <f>COUNTIF($C$3:$M$9, "INB(B)/SCM(A)")</f>
        <v>3</v>
      </c>
      <c r="E16" s="27">
        <f>COUNTIF($C$3:$M$9, "INB(B)")</f>
        <v>0</v>
      </c>
      <c r="F16" s="27"/>
      <c r="G16" s="27"/>
      <c r="H16" s="27"/>
      <c r="I16" s="27"/>
      <c r="J16" s="27"/>
      <c r="K16" s="27"/>
      <c r="L16" s="27"/>
      <c r="M16" s="27">
        <f t="shared" ref="M16:M36" si="2">D16+E16+G16+H16</f>
        <v>3</v>
      </c>
    </row>
    <row r="17" spans="3:13" ht="18" customHeight="1" x14ac:dyDescent="0.25">
      <c r="C17" s="26" t="s">
        <v>69</v>
      </c>
      <c r="D17" s="27">
        <f>COUNTIF($C$3:$M$9, "VALU(A)/ERP(B)")</f>
        <v>3</v>
      </c>
      <c r="E17" s="27">
        <f>COUNTIF($C$3:$M$9, "B2B(A)")</f>
        <v>0</v>
      </c>
      <c r="F17" s="27"/>
      <c r="G17" s="27"/>
      <c r="H17" s="27"/>
      <c r="I17" s="27"/>
      <c r="J17" s="27"/>
      <c r="K17" s="27"/>
      <c r="L17" s="27"/>
      <c r="M17" s="27">
        <f t="shared" si="2"/>
        <v>3</v>
      </c>
    </row>
    <row r="18" spans="3:13" ht="18" customHeight="1" x14ac:dyDescent="0.25">
      <c r="C18" s="26" t="s">
        <v>70</v>
      </c>
      <c r="D18" s="27">
        <f>COUNTIF($C$3:$M$9, "VALU(B)/ERP(A)")</f>
        <v>3</v>
      </c>
      <c r="E18" s="27">
        <f>COUNTIF($C$3:$M$9, "B2B(A)")</f>
        <v>0</v>
      </c>
      <c r="F18" s="27"/>
      <c r="G18" s="27"/>
      <c r="H18" s="27"/>
      <c r="I18" s="27"/>
      <c r="J18" s="27"/>
      <c r="K18" s="27"/>
      <c r="L18" s="27"/>
      <c r="M18" s="27">
        <f t="shared" si="2"/>
        <v>3</v>
      </c>
    </row>
    <row r="19" spans="3:13" ht="18" customHeight="1" x14ac:dyDescent="0.25">
      <c r="C19" s="28" t="s">
        <v>18</v>
      </c>
      <c r="D19" s="27">
        <f>COUNTIF($C$3:$M$9, "PDBE(B)/SBM(A)")</f>
        <v>2</v>
      </c>
      <c r="E19" s="27">
        <f>COUNTIF($C$3:$M$9, "SBM(A)")</f>
        <v>0</v>
      </c>
      <c r="F19" s="29"/>
      <c r="G19" s="29"/>
      <c r="H19" s="29"/>
      <c r="I19" s="29"/>
      <c r="J19" s="29"/>
      <c r="K19" s="29"/>
      <c r="L19" s="29"/>
      <c r="M19" s="29">
        <f t="shared" si="2"/>
        <v>2</v>
      </c>
    </row>
    <row r="20" spans="3:13" ht="18" customHeight="1" x14ac:dyDescent="0.25">
      <c r="C20" s="28" t="s">
        <v>19</v>
      </c>
      <c r="D20" s="27">
        <f>COUNTIF($C$3:$M$9, "PDBE(A)/SBM(B)")</f>
        <v>2</v>
      </c>
      <c r="E20" s="27">
        <f>COUNTIF($C$3:$M$9, "SBM(B)")</f>
        <v>0</v>
      </c>
      <c r="F20" s="29"/>
      <c r="G20" s="29"/>
      <c r="H20" s="29"/>
      <c r="I20" s="29"/>
      <c r="J20" s="29"/>
      <c r="K20" s="29"/>
      <c r="L20" s="29"/>
      <c r="M20" s="29">
        <f t="shared" si="2"/>
        <v>2</v>
      </c>
    </row>
    <row r="21" spans="3:13" ht="18" customHeight="1" x14ac:dyDescent="0.25">
      <c r="C21" s="28" t="s">
        <v>15</v>
      </c>
      <c r="D21" s="27">
        <f>COUNTIF($C$3:$M$9, "B2B(A)/B2B('C)")</f>
        <v>3</v>
      </c>
      <c r="E21" s="27">
        <f>COUNTIF($C$3:$M$9, "B2B(A)")</f>
        <v>0</v>
      </c>
      <c r="F21" s="29"/>
      <c r="G21" s="29">
        <f>COUNTIF($C$3:$M$9, "B2B(B)/T&amp;D")</f>
        <v>0</v>
      </c>
      <c r="H21" s="29"/>
      <c r="I21" s="29"/>
      <c r="J21" s="29"/>
      <c r="K21" s="29"/>
      <c r="L21" s="29"/>
      <c r="M21" s="29">
        <f t="shared" si="2"/>
        <v>3</v>
      </c>
    </row>
    <row r="22" spans="3:13" ht="18" customHeight="1" x14ac:dyDescent="0.25">
      <c r="C22" s="28" t="s">
        <v>16</v>
      </c>
      <c r="D22" s="27">
        <f>COUNTIF($C$3:$M$9, "B2B(B)/ML&amp;AI")</f>
        <v>3</v>
      </c>
      <c r="E22" s="27">
        <f>COUNTIF($C$3:$M$9, "B2B(B)")</f>
        <v>0</v>
      </c>
      <c r="F22" s="29"/>
      <c r="G22" s="29"/>
      <c r="H22" s="29"/>
      <c r="I22" s="29"/>
      <c r="J22" s="29"/>
      <c r="K22" s="29"/>
      <c r="L22" s="29"/>
      <c r="M22" s="29">
        <f t="shared" si="2"/>
        <v>3</v>
      </c>
    </row>
    <row r="23" spans="3:13" ht="18" customHeight="1" x14ac:dyDescent="0.25">
      <c r="C23" s="28" t="s">
        <v>17</v>
      </c>
      <c r="D23" s="27">
        <f>COUNTIF($C$3:$M$9, "B2B(A)/B2B('C)")</f>
        <v>3</v>
      </c>
      <c r="E23" s="27">
        <f>COUNTIF($C$3:$M$9, "B2B('C)")</f>
        <v>0</v>
      </c>
      <c r="F23" s="29"/>
      <c r="G23" s="29">
        <f>COUNTIF($C$3:$M$9, "B2B(B)/T&amp;D")</f>
        <v>0</v>
      </c>
      <c r="H23" s="29"/>
      <c r="I23" s="29"/>
      <c r="J23" s="29"/>
      <c r="K23" s="29"/>
      <c r="L23" s="29"/>
      <c r="M23" s="29">
        <f t="shared" si="2"/>
        <v>3</v>
      </c>
    </row>
    <row r="24" spans="3:13" ht="18" customHeight="1" x14ac:dyDescent="0.25">
      <c r="C24" s="28" t="s">
        <v>13</v>
      </c>
      <c r="D24" s="27">
        <f>COUNTIF($C$3:$M$9, "INB(A)/SCM(B)/SMKT")</f>
        <v>3</v>
      </c>
      <c r="E24" s="27">
        <f>COUNTIF($C$3:$M$9, "SCM(B)/SMKT")</f>
        <v>0</v>
      </c>
      <c r="F24" s="27">
        <f>COUNTIF($C$3:$M$9, "INB(A)/SMKT")</f>
        <v>0</v>
      </c>
      <c r="G24" s="29"/>
      <c r="H24" s="29"/>
      <c r="I24" s="29"/>
      <c r="J24" s="29"/>
      <c r="K24" s="29"/>
      <c r="L24" s="29"/>
      <c r="M24" s="29">
        <f t="shared" si="2"/>
        <v>3</v>
      </c>
    </row>
    <row r="25" spans="3:13" ht="18" customHeight="1" x14ac:dyDescent="0.25">
      <c r="C25" s="28" t="s">
        <v>46</v>
      </c>
      <c r="D25" s="27">
        <f>COUNTIF($C$3:$M$9, "DM(B)/AN")</f>
        <v>2</v>
      </c>
      <c r="E25" s="27">
        <f>COUNTIF($C$3:$M$9, "DM(B)")</f>
        <v>0</v>
      </c>
      <c r="F25" s="29"/>
      <c r="G25" s="29"/>
      <c r="H25" s="29"/>
      <c r="I25" s="29"/>
      <c r="J25" s="29"/>
      <c r="K25" s="29"/>
      <c r="L25" s="29"/>
      <c r="M25" s="29">
        <f t="shared" si="2"/>
        <v>2</v>
      </c>
    </row>
    <row r="26" spans="3:13" ht="18" customHeight="1" x14ac:dyDescent="0.25">
      <c r="C26" s="28" t="s">
        <v>45</v>
      </c>
      <c r="D26" s="27">
        <f>COUNTIF($C$3:$M$9, "DM(A)/DV&amp;PS(B)")</f>
        <v>1</v>
      </c>
      <c r="E26" s="27">
        <f>COUNTIF($C$3:$M$9, "DM(A)")</f>
        <v>1</v>
      </c>
      <c r="F26" s="29"/>
      <c r="G26" s="29"/>
      <c r="H26" s="29"/>
      <c r="I26" s="29"/>
      <c r="J26" s="29"/>
      <c r="K26" s="29"/>
      <c r="L26" s="29"/>
      <c r="M26" s="29">
        <f t="shared" si="2"/>
        <v>2</v>
      </c>
    </row>
    <row r="27" spans="3:13" ht="18" customHeight="1" x14ac:dyDescent="0.25">
      <c r="C27" s="28" t="s">
        <v>71</v>
      </c>
      <c r="D27" s="27">
        <f>COUNTIF($C$3:$M$9, "PDBE(B)/SBM(A)")</f>
        <v>2</v>
      </c>
      <c r="E27" s="27">
        <f>COUNTIF($C$3:$M$9, "PDBE(B)")</f>
        <v>0</v>
      </c>
      <c r="F27" s="29"/>
      <c r="G27" s="29"/>
      <c r="H27" s="29"/>
      <c r="I27" s="29"/>
      <c r="J27" s="29"/>
      <c r="K27" s="29"/>
      <c r="L27" s="29"/>
      <c r="M27" s="29">
        <f t="shared" si="2"/>
        <v>2</v>
      </c>
    </row>
    <row r="28" spans="3:13" ht="18" customHeight="1" x14ac:dyDescent="0.25">
      <c r="C28" s="28" t="s">
        <v>72</v>
      </c>
      <c r="D28" s="27">
        <f>COUNTIF($C$3:$M$9, "PDBE(A)/SBM(B)")</f>
        <v>2</v>
      </c>
      <c r="E28" s="27">
        <f>COUNTIF($C$3:$M$9, "PDBE(A)")</f>
        <v>0</v>
      </c>
      <c r="F28" s="29"/>
      <c r="G28" s="29"/>
      <c r="H28" s="29"/>
      <c r="I28" s="29"/>
      <c r="J28" s="29"/>
      <c r="K28" s="29"/>
      <c r="L28" s="29"/>
      <c r="M28" s="29">
        <f t="shared" si="2"/>
        <v>2</v>
      </c>
    </row>
    <row r="29" spans="3:13" ht="18" customHeight="1" x14ac:dyDescent="0.25">
      <c r="C29" s="28" t="s">
        <v>54</v>
      </c>
      <c r="D29" s="27">
        <f>COUNTIF($C$3:$M$9, "DM(B)/AN")</f>
        <v>2</v>
      </c>
      <c r="E29" s="27">
        <f>COUNTIF($C$3:$M$9, "AN")</f>
        <v>0</v>
      </c>
      <c r="F29" s="29"/>
      <c r="G29" s="29">
        <f>COUNTIF($C$3:$M$9, "B2B(B)/T&amp;D")</f>
        <v>0</v>
      </c>
      <c r="H29" s="29"/>
      <c r="I29" s="29"/>
      <c r="J29" s="29"/>
      <c r="K29" s="29"/>
      <c r="L29" s="29"/>
      <c r="M29" s="29">
        <f t="shared" si="2"/>
        <v>2</v>
      </c>
    </row>
    <row r="30" spans="3:13" ht="18" customHeight="1" x14ac:dyDescent="0.25">
      <c r="C30" s="26" t="s">
        <v>144</v>
      </c>
      <c r="D30" s="27">
        <f>COUNTIF($C$3:$M$9, "VALU(B)/ERP(A)")</f>
        <v>3</v>
      </c>
      <c r="E30" s="27">
        <f>COUNTIF($C$3:$M$9, "B2B(A)")</f>
        <v>0</v>
      </c>
      <c r="F30" s="27"/>
      <c r="G30" s="27"/>
      <c r="H30" s="27"/>
      <c r="I30" s="27"/>
      <c r="J30" s="27"/>
      <c r="K30" s="27"/>
      <c r="L30" s="27"/>
      <c r="M30" s="27">
        <f t="shared" si="2"/>
        <v>3</v>
      </c>
    </row>
    <row r="31" spans="3:13" ht="18" customHeight="1" x14ac:dyDescent="0.25">
      <c r="C31" s="26" t="s">
        <v>145</v>
      </c>
      <c r="D31" s="27">
        <f>COUNTIF($C$3:$M$9, "VALU(A)/ERP(B)")</f>
        <v>3</v>
      </c>
      <c r="E31" s="27">
        <f>COUNTIF($C$3:$M$9, "B2B(A)")</f>
        <v>0</v>
      </c>
      <c r="F31" s="27"/>
      <c r="G31" s="27"/>
      <c r="H31" s="27"/>
      <c r="I31" s="27"/>
      <c r="J31" s="27"/>
      <c r="K31" s="27"/>
      <c r="L31" s="27"/>
      <c r="M31" s="27">
        <f t="shared" si="2"/>
        <v>3</v>
      </c>
    </row>
    <row r="32" spans="3:13" ht="18" customHeight="1" x14ac:dyDescent="0.25">
      <c r="C32" s="28" t="s">
        <v>121</v>
      </c>
      <c r="D32" s="27">
        <f>COUNTIF($C$3:$M$9, "DV&amp;PS(A)")</f>
        <v>2</v>
      </c>
      <c r="E32" s="27">
        <f>COUNTIF($C$3:$M$9, "B2B(A)")</f>
        <v>0</v>
      </c>
      <c r="F32" s="29"/>
      <c r="G32" s="29"/>
      <c r="H32" s="29"/>
      <c r="I32" s="29"/>
      <c r="J32" s="29"/>
      <c r="K32" s="29"/>
      <c r="L32" s="29"/>
      <c r="M32" s="29">
        <f t="shared" si="2"/>
        <v>2</v>
      </c>
    </row>
    <row r="33" spans="3:13" ht="18" customHeight="1" x14ac:dyDescent="0.25">
      <c r="C33" s="28" t="s">
        <v>129</v>
      </c>
      <c r="D33" s="27">
        <f>COUNTIF($C$3:$M$9, "DM(A)/DV&amp;PS(B)")</f>
        <v>1</v>
      </c>
      <c r="E33" s="27">
        <f>COUNTIF($C$3:$M$9, "DV&amp;PS(B)")</f>
        <v>3</v>
      </c>
      <c r="F33" s="29"/>
      <c r="G33" s="29"/>
      <c r="H33" s="29"/>
      <c r="I33" s="29"/>
      <c r="J33" s="29"/>
      <c r="K33" s="29"/>
      <c r="L33" s="29"/>
      <c r="M33" s="29">
        <f t="shared" si="2"/>
        <v>4</v>
      </c>
    </row>
    <row r="34" spans="3:13" ht="18" customHeight="1" x14ac:dyDescent="0.25">
      <c r="C34" s="28" t="s">
        <v>73</v>
      </c>
      <c r="D34" s="27">
        <f>COUNTIF($C$3:$M$9, "DC(A)/DRM(B)/LSS")</f>
        <v>1</v>
      </c>
      <c r="E34" s="27">
        <f>COUNTIF($C$3:$M$9, "B2B(A)")</f>
        <v>0</v>
      </c>
      <c r="F34" s="29"/>
      <c r="G34" s="29"/>
      <c r="H34" s="29"/>
      <c r="I34" s="29"/>
      <c r="J34" s="29"/>
      <c r="K34" s="29"/>
      <c r="L34" s="29"/>
      <c r="M34" s="29">
        <f t="shared" si="2"/>
        <v>1</v>
      </c>
    </row>
    <row r="35" spans="3:13" ht="18" customHeight="1" x14ac:dyDescent="0.25">
      <c r="C35" s="28" t="s">
        <v>74</v>
      </c>
      <c r="D35" s="27">
        <f>COUNTIF($C$3:$M$9, "DC(B)/DRM(A)")</f>
        <v>1</v>
      </c>
      <c r="E35" s="27">
        <f>COUNTIF($C$3:$M$9, "B2B(A)")</f>
        <v>0</v>
      </c>
      <c r="F35" s="29"/>
      <c r="G35" s="29"/>
      <c r="H35" s="29"/>
      <c r="I35" s="29"/>
      <c r="J35" s="29"/>
      <c r="K35" s="29"/>
      <c r="L35" s="29"/>
      <c r="M35" s="29">
        <f t="shared" si="2"/>
        <v>1</v>
      </c>
    </row>
    <row r="36" spans="3:13" ht="18" customHeight="1" x14ac:dyDescent="0.25">
      <c r="C36" s="28" t="s">
        <v>56</v>
      </c>
      <c r="D36" s="27">
        <f>COUNTIF($C$3:$M$9, "B2B(B)/ML&amp;AI")</f>
        <v>3</v>
      </c>
      <c r="E36" s="27">
        <f>COUNTIF($C$3:$M$9, "ML&amp;AI(A)/IB")</f>
        <v>0</v>
      </c>
      <c r="F36" s="29"/>
      <c r="G36" s="29"/>
      <c r="H36" s="29"/>
      <c r="I36" s="29"/>
      <c r="J36" s="29"/>
      <c r="K36" s="29"/>
      <c r="L36" s="29"/>
      <c r="M36" s="29">
        <f t="shared" si="2"/>
        <v>3</v>
      </c>
    </row>
    <row r="37" spans="3:13" ht="18" customHeight="1" x14ac:dyDescent="0.25">
      <c r="C37" s="28" t="s">
        <v>98</v>
      </c>
      <c r="D37" s="27">
        <f>COUNTIF($C$3:$M$9, "DC(A)/DRM(B)/LSS")</f>
        <v>1</v>
      </c>
      <c r="E37" s="27">
        <f>COUNTIF($C$3:$M$9, "B2B(A)")</f>
        <v>0</v>
      </c>
      <c r="F37" s="27">
        <f>COUNTIF($C$3:$M$9, "DRM(B)/LSS")</f>
        <v>1</v>
      </c>
      <c r="G37" s="29"/>
      <c r="H37" s="29"/>
      <c r="I37" s="29"/>
      <c r="J37" s="29"/>
      <c r="K37" s="29"/>
      <c r="L37" s="29"/>
      <c r="M37" s="29">
        <f>SUM(D37:L37)</f>
        <v>2</v>
      </c>
    </row>
    <row r="38" spans="3:13" ht="18" customHeight="1" x14ac:dyDescent="0.25">
      <c r="C38" s="28" t="s">
        <v>10</v>
      </c>
      <c r="D38" s="27">
        <f>COUNTIF($C$3:$M$9, "INB(B)/SCM(A)")</f>
        <v>3</v>
      </c>
      <c r="E38" s="27">
        <f>COUNTIF($C$3:$M$9, "SCM(A)")</f>
        <v>0</v>
      </c>
      <c r="F38" s="27">
        <f>COUNTIF($C$3:$M$9, "SCM(A)/SCM(B)")</f>
        <v>0</v>
      </c>
      <c r="G38" s="29">
        <f>COUNTIF($C$3:$M$9, "CSE(A)/INB")</f>
        <v>0</v>
      </c>
      <c r="H38" s="29"/>
      <c r="I38" s="29"/>
      <c r="J38" s="29"/>
      <c r="K38" s="29"/>
      <c r="L38" s="29"/>
      <c r="M38" s="29">
        <f>SUM(D38:L38)</f>
        <v>3</v>
      </c>
    </row>
    <row r="39" spans="3:13" ht="18" customHeight="1" x14ac:dyDescent="0.25">
      <c r="C39" s="28" t="s">
        <v>11</v>
      </c>
      <c r="D39" s="27">
        <f>COUNTIF($C$3:$M$9, "INB(A)/SCM(B)/SMKT")</f>
        <v>3</v>
      </c>
      <c r="E39" s="27">
        <f>COUNTIF($C$3:$M$9, "SCM(B)/SMKT")</f>
        <v>0</v>
      </c>
      <c r="F39" s="27">
        <f>COUNTIF($C$3:$M$9, "SCM(A)/SCM(B)")</f>
        <v>0</v>
      </c>
      <c r="G39" s="29"/>
      <c r="H39" s="29"/>
      <c r="I39" s="29"/>
      <c r="J39" s="29"/>
      <c r="K39" s="29"/>
      <c r="L39" s="29"/>
      <c r="M39" s="29">
        <f>SUM(D39:L39)</f>
        <v>3</v>
      </c>
    </row>
    <row r="53" spans="7:8" ht="18" customHeight="1" x14ac:dyDescent="0.25">
      <c r="G53" s="23">
        <f>59+57+60+58+61+64</f>
        <v>359</v>
      </c>
      <c r="H53" s="23">
        <f>59+12</f>
        <v>71</v>
      </c>
    </row>
    <row r="54" spans="7:8" ht="18" customHeight="1" x14ac:dyDescent="0.25">
      <c r="H54" s="23">
        <f>57+12</f>
        <v>69</v>
      </c>
    </row>
    <row r="55" spans="7:8" ht="18" customHeight="1" x14ac:dyDescent="0.25">
      <c r="H55" s="23">
        <f>60+12</f>
        <v>72</v>
      </c>
    </row>
    <row r="56" spans="7:8" ht="18" customHeight="1" x14ac:dyDescent="0.25">
      <c r="H56" s="23">
        <f>58+12</f>
        <v>70</v>
      </c>
    </row>
    <row r="57" spans="7:8" ht="18" customHeight="1" x14ac:dyDescent="0.25">
      <c r="H57" s="23">
        <f>61+16</f>
        <v>77</v>
      </c>
    </row>
    <row r="58" spans="7:8" ht="18" customHeight="1" x14ac:dyDescent="0.25">
      <c r="H58" s="23">
        <f>64+14</f>
        <v>78</v>
      </c>
    </row>
    <row r="59" spans="7:8" ht="18" customHeight="1" x14ac:dyDescent="0.25">
      <c r="H59" s="23">
        <f>+H58+H57+H56+H55+H54+H53</f>
        <v>437</v>
      </c>
    </row>
  </sheetData>
  <mergeCells count="8">
    <mergeCell ref="C3:N3"/>
    <mergeCell ref="S3:AC3"/>
    <mergeCell ref="AC1:AC2"/>
    <mergeCell ref="A1:A2"/>
    <mergeCell ref="B1:B2"/>
    <mergeCell ref="N1:N2"/>
    <mergeCell ref="P1:P2"/>
    <mergeCell ref="Q1:Q2"/>
  </mergeCells>
  <conditionalFormatting sqref="C9:M9">
    <cfRule type="containsText" dxfId="1" priority="1" operator="containsText" text="DRM">
      <formula>NOT(ISERROR(SEARCH("DRM",C9)))</formula>
    </cfRule>
  </conditionalFormatting>
  <conditionalFormatting sqref="C3:N3 N4:N9">
    <cfRule type="containsText" dxfId="0" priority="3" operator="containsText" text="DRM">
      <formula>NOT(ISERROR(SEARCH("DRM",C3)))</formula>
    </cfRule>
  </conditionalFormatting>
  <pageMargins left="0.23622047244094499" right="0.196850393700787" top="1.1100000000000001" bottom="0.47244094488188998" header="0.27559055118110198" footer="0.196850393700787"/>
  <pageSetup paperSize="9" scale="47" orientation="portrait" r:id="rId1"/>
  <headerFooter alignWithMargins="0">
    <oddHeader>&amp;C&amp;"times,Bold"&amp;17Institute of Management, Nirma University
Master of Business Administration
Batch: 20201 - 2023 (Term - V)
Daily Class Schedule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Course Detail-Term-V</vt:lpstr>
      <vt:lpstr>Class Schedule-Term-V (2)</vt:lpstr>
      <vt:lpstr>'Class Schedule-Term-V (2)'!Print_Area</vt:lpstr>
      <vt:lpstr>'Course Detail-Term-V'!Print_Area</vt:lpstr>
      <vt:lpstr>'Class Schedule-Term-V (2)'!Print_Titles</vt:lpstr>
    </vt:vector>
  </TitlesOfParts>
  <Company>nim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Vishesh Sompura</cp:lastModifiedBy>
  <cp:lastPrinted>2023-09-25T11:54:35Z</cp:lastPrinted>
  <dcterms:created xsi:type="dcterms:W3CDTF">2007-05-07T07:18:13Z</dcterms:created>
  <dcterms:modified xsi:type="dcterms:W3CDTF">2023-12-01T07:51:48Z</dcterms:modified>
</cp:coreProperties>
</file>