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automation_scorecard\raw_data\allstate_raw\"/>
    </mc:Choice>
  </mc:AlternateContent>
  <bookViews>
    <workbookView xWindow="0" yWindow="0" windowWidth="28800" windowHeight="13020" tabRatio="908" activeTab="2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<sst xmlns="http://schemas.openxmlformats.org/spreadsheetml/2006/main" count="1671" uniqueCount="200">
  <si>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</si>
  <si>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</si>
  <si>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</si>
  <si>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</si>
  <si>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</si>
  <si>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</si>
  <si>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</si>
  <si>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</si>
  <si>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</si>
  <si>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</si>
  <si>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</si>
  <si>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</si>
  <si>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</si>
  <si>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</si>
  <si>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</si>
  <si>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</si>
  <si>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</si>
  <si>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</si>
  <si>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</si>
  <si>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</si>
  <si>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</si>
  <si>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</si>
  <si>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</si>
  <si>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</si>
  <si>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</si>
  <si>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</si>
  <si>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</si>
  <si>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</si>
  <si>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</si>
  <si>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</si>
  <si>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</si>
  <si>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</si>
  <si>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</si>
  <si>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</si>
  <si>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</si>
  <si>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</si>
  <si>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</si>
  <si>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</si>
  <si>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</si>
  <si>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</si>
  <si>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</si>
  <si>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</si>
  <si>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</si>
  <si>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</si>
  <si>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</si>
  <si>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</si>
  <si>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</si>
  <si>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</si>
  <si>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</si>
  <si>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</si>
  <si>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</si>
  <si>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</si>
  <si>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</si>
  <si>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</si>
  <si>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</si>
  <si>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</si>
  <si>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</si>
  <si>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</si>
  <si>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</si>
  <si>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</si>
  <si>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</si>
  <si>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</si>
  <si>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</si>
  <si>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</si>
  <si>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</si>
  <si>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</si>
  <si>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</si>
  <si>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</si>
  <si>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</si>
  <si>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</si>
  <si>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</si>
  <si>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</si>
  <si>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</si>
  <si>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</si>
  <si>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</si>
  <si>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</si>
  <si>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</si>
  <si>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</si>
  <si>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</si>
  <si>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</si>
  <si>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</si>
  <si>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</si>
  <si>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</si>
  <si>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</si>
  <si>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</si>
  <si>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</si>
  <si>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</si>
  <si>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</si>
  <si>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</si>
  <si>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</si>
  <si>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</si>
  <si>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</si>
  <si>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</si>
  <si>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</si>
  <si>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</si>
  <si>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</si>
  <si>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</si>
  <si>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</si>
  <si>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</si>
  <si>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</si>
  <si>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</si>
  <si>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</si>
  <si>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</si>
  <si>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</si>
  <si>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</si>
  <si>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</si>
  <si>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</si>
  <si>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</si>
  <si>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</si>
  <si>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</si>
  <si>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</si>
  <si>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</si>
  <si>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</si>
  <si>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</si>
  <si>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</si>
  <si>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</si>
  <si>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</si>
  <si>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</si>
  <si>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</si>
  <si>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</si>
  <si>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</si>
  <si>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</si>
  <si>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</si>
  <si>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</si>
  <si>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</si>
  <si>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</si>
  <si>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</si>
  <si>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</si>
  <si>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</si>
  <si>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</si>
  <si>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</si>
  <si>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</si>
  <si>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</si>
  <si>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</si>
  <si>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</si>
  <si>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</si>
  <si>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</si>
  <si>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</si>
  <si>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</si>
  <si>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</si>
  <si>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</si>
  <si>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</si>
  <si>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</si>
  <si>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</si>
  <si>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</si>
  <si>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</si>
  <si>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</si>
  <si>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</si>
  <si>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</si>
  <si>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</si>
  <si>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</si>
  <si>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</si>
  <si>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</si>
  <si>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</si>
  <si>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</si>
  <si>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</si>
  <si>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</si>
  <si>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</si>
  <si>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</si>
  <si>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</si>
  <si>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</si>
  <si>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</si>
  <si>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</si>
  <si>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</si>
  <si>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</si>
  <si>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Allstate</t>
  </si>
  <si>
    <t>CON_AutoHome_National_2017</t>
  </si>
  <si>
    <t>NULL</t>
  </si>
  <si>
    <t>ACQ_AutoHome_National_2017</t>
  </si>
  <si>
    <t>ACQ_AutoHomeDRM_National_2017</t>
  </si>
  <si>
    <t>Blocking</t>
  </si>
  <si>
    <t>BE_CollegeFootballFALL_National_2017</t>
  </si>
  <si>
    <t>Monitoring</t>
  </si>
  <si>
    <t>ACQ_AutoHomePriorityMarket_National_2017</t>
  </si>
  <si>
    <t>ACQ_AutoPostHurricaneTexas_National_2017</t>
  </si>
  <si>
    <t>ACQ_ARSAMC_National_2017</t>
  </si>
  <si>
    <t>ACQ_MobileApp_National_2017</t>
  </si>
  <si>
    <t>BE_AutoHomeVideo_National_2017</t>
  </si>
  <si>
    <t>ACQ_AutoHomeTEST|GA_National_2017</t>
  </si>
  <si>
    <t>ACQ_AMCCross_National_2017</t>
  </si>
  <si>
    <t>ACQ_Moto_National_2017</t>
  </si>
  <si>
    <t>CON_Life_National_2017</t>
  </si>
  <si>
    <t>CON_Moto_National_2017</t>
  </si>
  <si>
    <t>BE_MLSHispanic_National_2017</t>
  </si>
  <si>
    <t>CON_Condo_National_2017</t>
  </si>
  <si>
    <t>ACQ_Condo_National_2017</t>
  </si>
  <si>
    <t>ACQ_Life_National_2017</t>
  </si>
  <si>
    <t>CON_EA_National_2017</t>
  </si>
  <si>
    <t>BE_EAVideo_National_2017</t>
  </si>
  <si>
    <t>ACQ_AutoHomeMilewise_National_2017</t>
  </si>
  <si>
    <t>DBM</t>
  </si>
  <si>
    <t>AOL</t>
  </si>
  <si>
    <t>ESPN</t>
  </si>
  <si>
    <t>TubeMogul</t>
  </si>
  <si>
    <t>Yahoo!</t>
  </si>
  <si>
    <t>ROCKETFUEL</t>
  </si>
  <si>
    <t>Max Point</t>
  </si>
  <si>
    <t>Vertical Scope</t>
  </si>
  <si>
    <t>MLS</t>
  </si>
  <si>
    <t>Cycletrader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</si>
</sst>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  <xf numFmtId="11" fontId="11" fillId="0" borderId="0" xfId="2" applyNumberFormat="1" applyFont="1" applyFill="1" applyBorder="1" applyAlignment="1" applyProtection="1">
      <alignment horizontal="right" vertical="center"/>
      <protection locked="0"/>
    </xf>
    <xf numFmtId="0" fontId="37" fillId="0" borderId="0" xfId="0" applyFont="1" applyFill="1" applyAlignment="1" applyProtection="1">
      <alignment vertical="center"/>
      <protection locked="0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36" totalsRowShown="0" headerRowDxfId="483" dataDxfId="481" headerRowBorderDxfId="482" dataCellStyle="Percent">
  <autoFilter ref="B15:AA36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25" totalsRowShown="0" headerRowDxfId="423" dataDxfId="421" headerRowBorderDxfId="422" dataCellStyle="Percent">
  <autoFilter ref="B15:AA25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47" totalsRowShown="0" headerRowDxfId="363" dataDxfId="361" headerRowBorderDxfId="362" dataCellStyle="Percent">
  <autoFilter ref="B15:AA47" xr:uid="{00000000-0009-0000-0100-000008000000}"/>
  <tableColumns count="26">
    <tableColumn id="74" xr3:uid="{00000000-0010-0000-0900-00004A000000}" name="Brand" dataDxfId="360"/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0" customWidth="1"/>
    <col min="2" max="2" width="22.1796875" style="202" hidden="1" customWidth="1"/>
    <col min="3" max="3" width="60.7265625" style="202" customWidth="1"/>
    <col min="4" max="4" width="60.7265625" style="202" hidden="1" customWidth="1"/>
    <col min="5" max="5" width="60.54296875" style="202" hidden="1" customWidth="1"/>
    <col min="6" max="6" width="60.7265625" style="202" hidden="1" customWidth="1"/>
    <col min="7" max="7" width="16.26953125" style="202" hidden="1" customWidth="1"/>
    <col min="8" max="8" width="21.81640625" style="202" customWidth="1"/>
    <col min="9" max="9" width="21.7265625" style="202" hidden="1" customWidth="1"/>
    <col min="10" max="10" width="24.453125" style="130" customWidth="1"/>
    <col min="11" max="11" width="24.453125" style="134" customWidth="1"/>
    <col min="12" max="47" width="23.453125" style="134" customWidth="1"/>
    <col min="48" max="79" width="17" style="134" customWidth="1"/>
    <col min="80" max="81" width="17.1796875" style="134" customWidth="1"/>
    <col min="82" max="102" width="17.1796875" style="130" customWidth="1"/>
    <col min="103" max="106" width="12.26953125" style="130" customWidth="1"/>
    <col min="107" max="114" width="12.453125" style="130" customWidth="1"/>
    <col min="115" max="121" width="8.81640625" style="130" customWidth="1"/>
    <col min="122" max="122" width="8.453125" style="135" customWidth="1"/>
    <col min="123" max="123" width="8.81640625" style="130" customWidth="1"/>
    <col min="124" max="16384" width="8.81640625" style="130" hidden="1"/>
  </cols>
  <sheetData>
    <row r="1" spans="1:122" ht="15.75" customHeight="1" thickBot="1" x14ac:dyDescent="0.3">
      <c r="B1" s="131"/>
      <c r="C1" s="131"/>
      <c r="D1" s="131"/>
      <c r="E1" s="132"/>
      <c r="F1" s="133" t="s">
        <v>21</v>
      </c>
      <c r="G1" s="133" t="s">
        <v>21</v>
      </c>
      <c r="H1" s="131"/>
      <c r="I1" s="133" t="s">
        <v>21</v>
      </c>
      <c r="J1" s="134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DQ1" s="135"/>
      <c r="DR1" s="130"/>
    </row>
    <row r="2" spans="1:122" ht="15.75" customHeight="1" thickBot="1" x14ac:dyDescent="0.3">
      <c r="B2" s="131"/>
      <c r="C2" s="131"/>
      <c r="D2" s="131"/>
      <c r="E2" s="132"/>
      <c r="F2" s="136"/>
      <c r="G2" s="136"/>
      <c r="H2" s="131"/>
      <c r="I2" s="136"/>
      <c r="J2" s="137" t="s">
        <v>12</v>
      </c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8"/>
      <c r="Y2" s="138"/>
      <c r="Z2" s="130"/>
      <c r="AA2" s="130"/>
      <c r="AB2" s="130"/>
      <c r="AC2" s="131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DQ2" s="135"/>
      <c r="DR2" s="130"/>
    </row>
    <row r="3" spans="1:122" ht="15" customHeight="1" x14ac:dyDescent="0.25">
      <c r="B3" s="131"/>
      <c r="C3" s="131"/>
      <c r="D3" s="131"/>
      <c r="E3" s="132"/>
      <c r="F3" s="136"/>
      <c r="G3" s="136"/>
      <c r="H3" s="131"/>
      <c r="I3" s="136"/>
      <c r="J3" s="139">
        <v>0.3</v>
      </c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8"/>
      <c r="Y3" s="138"/>
      <c r="Z3" s="130"/>
      <c r="AA3" s="130"/>
      <c r="AB3" s="130"/>
      <c r="AC3" s="131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DQ3" s="135"/>
      <c r="DR3" s="130"/>
    </row>
    <row r="4" spans="1:122" ht="15" customHeight="1" thickBot="1" x14ac:dyDescent="0.3">
      <c r="B4" s="131"/>
      <c r="C4" s="131"/>
      <c r="D4" s="131"/>
      <c r="E4" s="132"/>
      <c r="F4" s="136"/>
      <c r="G4" s="136"/>
      <c r="H4" s="131"/>
      <c r="I4" s="136"/>
      <c r="J4" s="140">
        <v>0.3</v>
      </c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DQ4" s="135"/>
      <c r="DR4" s="130"/>
    </row>
    <row r="5" spans="1:122" ht="15.75" customHeight="1" thickBot="1" x14ac:dyDescent="0.3">
      <c r="B5" s="131"/>
      <c r="C5" s="131"/>
      <c r="D5" s="131"/>
      <c r="E5" s="132"/>
      <c r="F5" s="136"/>
      <c r="G5" s="136"/>
      <c r="H5" s="131"/>
      <c r="I5" s="136"/>
      <c r="J5" s="141"/>
      <c r="K5" s="130"/>
      <c r="L5" s="130"/>
      <c r="M5" s="130"/>
      <c r="N5" s="130"/>
      <c r="O5" s="142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8"/>
      <c r="AH5" s="138"/>
      <c r="AI5" s="138"/>
      <c r="AJ5" s="138"/>
      <c r="AK5" s="138"/>
      <c r="AL5" s="138"/>
      <c r="AM5" s="138"/>
      <c r="AN5" s="138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DQ5" s="135"/>
      <c r="DR5" s="130"/>
    </row>
    <row r="6" spans="1:122" s="138" customFormat="1" ht="42.65" customHeight="1" thickBot="1" x14ac:dyDescent="0.4">
      <c r="A6" s="143"/>
      <c r="B6" s="215" t="s">
        <v>155</v>
      </c>
      <c r="C6" s="215"/>
      <c r="D6" s="216"/>
      <c r="E6" s="144"/>
      <c r="F6" s="145"/>
      <c r="G6" s="209" t="s">
        <v>133</v>
      </c>
      <c r="H6" s="210"/>
      <c r="I6" s="146"/>
      <c r="J6" s="147" t="s">
        <v>1</v>
      </c>
      <c r="K6" s="148" t="s">
        <v>4</v>
      </c>
      <c r="L6" s="148" t="s">
        <v>162</v>
      </c>
      <c r="M6" s="148" t="s">
        <v>23</v>
      </c>
      <c r="N6" s="148" t="s">
        <v>5</v>
      </c>
      <c r="O6" s="148" t="s">
        <v>24</v>
      </c>
      <c r="P6" s="148" t="s">
        <v>25</v>
      </c>
      <c r="Q6" s="148" t="s">
        <v>26</v>
      </c>
      <c r="R6" s="148" t="s">
        <v>27</v>
      </c>
      <c r="S6" s="148" t="s">
        <v>156</v>
      </c>
      <c r="T6" s="148" t="s">
        <v>28</v>
      </c>
      <c r="U6" s="148" t="s">
        <v>157</v>
      </c>
      <c r="V6" s="148" t="s">
        <v>158</v>
      </c>
      <c r="W6" s="148" t="s">
        <v>159</v>
      </c>
      <c r="X6" s="148" t="s">
        <v>160</v>
      </c>
      <c r="Y6" s="148" t="s">
        <v>161</v>
      </c>
      <c r="Z6" s="148" t="s">
        <v>163</v>
      </c>
      <c r="AA6" s="148" t="s">
        <v>164</v>
      </c>
      <c r="AB6" s="149"/>
    </row>
    <row r="7" spans="1:122" s="138" customFormat="1" ht="15" hidden="1" customHeight="1" thickBot="1" x14ac:dyDescent="0.4">
      <c r="A7" s="150"/>
      <c r="B7" s="151"/>
      <c r="C7" s="151"/>
      <c r="D7" s="152"/>
      <c r="E7" s="144"/>
      <c r="F7" s="145"/>
      <c r="G7" s="211" t="s">
        <v>132</v>
      </c>
      <c r="H7" s="212"/>
      <c r="I7" s="153"/>
      <c r="J7" s="1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149"/>
    </row>
    <row r="8" spans="1:122" s="138" customFormat="1" ht="15.75" customHeight="1" x14ac:dyDescent="0.35">
      <c r="A8" s="143"/>
      <c r="B8" s="217" t="str">
        <f ca="1">MID(CELL("filename",A1),FIND("]",CELL("filename",A1))+1,255)&amp;" Level Scorecard"</f>
        <v>Team Level Scorecard</v>
      </c>
      <c r="C8" s="217"/>
      <c r="D8" s="218"/>
      <c r="E8" s="144"/>
      <c r="F8" s="145"/>
      <c r="G8" s="213" t="s">
        <v>132</v>
      </c>
      <c r="H8" s="214"/>
      <c r="I8" s="157"/>
      <c r="J8" s="158" t="s">
        <v>16</v>
      </c>
      <c r="K8" s="203">
        <f>VLOOKUP(K6,Benchmark_Legend[],MATCH(ColumnT[[#This Row],[Metric]],Benchmark_Legend[#Headers],0),0)</f>
        <v>0.7</v>
      </c>
      <c r="L8" s="159">
        <f>VLOOKUP(L6,Benchmark_Legend[],MATCH(ColumnT[[#This Row],[Metric]],Benchmark_Legend[#Headers],0),0)</f>
        <v>0.98</v>
      </c>
      <c r="M8" s="160">
        <f>VLOOKUP(M6,Benchmark_Legend[],MATCH(ColumnT[[#This Row],[Metric]],Benchmark_Legend[#Headers],0),0)</f>
        <v>0.95</v>
      </c>
      <c r="N8" s="161">
        <f>VLOOKUP(N6,Benchmark_Legend[],MATCH(ColumnT[[#This Row],[Metric]],Benchmark_Legend[#Headers],0),0)</f>
        <v>0.05</v>
      </c>
      <c r="O8" s="161">
        <f>VLOOKUP(O6,Benchmark_Legend[],MATCH(ColumnT[[#This Row],[Metric]],Benchmark_Legend[#Headers],0),0)</f>
        <v>0.02</v>
      </c>
      <c r="P8" s="161">
        <f>VLOOKUP(P6,Benchmark_Legend[],MATCH(ColumnT[[#This Row],[Metric]],Benchmark_Legend[#Headers],0),0)</f>
        <v>0.02</v>
      </c>
      <c r="Q8" s="159">
        <f>VLOOKUP(Q6,Benchmark_Legend[],MATCH(ColumnT[[#This Row],[Metric]],Benchmark_Legend[#Headers],0),0)</f>
        <v>0.01</v>
      </c>
      <c r="R8" s="159">
        <f>VLOOKUP(R6,Benchmark_Legend[],MATCH(ColumnT[[#This Row],[Metric]],Benchmark_Legend[#Headers],0),0)</f>
        <v>0.01</v>
      </c>
      <c r="S8" s="159">
        <f>VLOOKUP(S6,Benchmark_Legend[],MATCH(ColumnT[[#This Row],[Metric]],Benchmark_Legend[#Headers],0),0)</f>
        <v>0.01</v>
      </c>
      <c r="T8" s="162">
        <f>VLOOKUP(T6,Benchmark_Legend[],MATCH(ColumnT[[#This Row],[Metric]],Benchmark_Legend[#Headers],0),0)</f>
        <v>0.03</v>
      </c>
      <c r="U8" s="162">
        <f>VLOOKUP(U6,Benchmark_Legend[],MATCH(ColumnT[[#This Row],[Metric]],Benchmark_Legend[#Headers],0),0)</f>
        <v>0.55000000000000004</v>
      </c>
      <c r="V8" s="162">
        <f>VLOOKUP(V6,Benchmark_Legend[],MATCH(ColumnT[[#This Row],[Metric]],Benchmark_Legend[#Headers],0),0)</f>
        <v>0.6</v>
      </c>
      <c r="W8" s="163">
        <f>VLOOKUP(W6,Benchmark_Legend[],MATCH(ColumnT[[#This Row],[Metric]],Benchmark_Legend[#Headers],0),0)</f>
        <v>0.5</v>
      </c>
      <c r="X8" s="159">
        <f>VLOOKUP(X6,Benchmark_Legend[],MATCH(ColumnT[[#This Row],[Metric]],Benchmark_Legend[#Headers],0),0)</f>
        <v>0.35</v>
      </c>
      <c r="Y8" s="161">
        <f>VLOOKUP(Y6,Benchmark_Legend[],MATCH(ColumnT[[#This Row],[Metric]],Benchmark_Legend[#Headers],0),0)</f>
        <v>0.25</v>
      </c>
      <c r="Z8" s="159">
        <f>VLOOKUP(Z6,Benchmark_Legend[],MATCH(ColumnT[[#This Row],[Metric]],Benchmark_Legend[#Headers],0),0)</f>
        <v>0.35</v>
      </c>
      <c r="AA8" s="159">
        <f>VLOOKUP(AA6,Benchmark_Legend[],MATCH(ColumnT[[#This Row],[Metric]],Benchmark_Legend[#Headers],0),0)</f>
        <v>0.25</v>
      </c>
      <c r="AB8" s="149"/>
    </row>
    <row r="9" spans="1:122" s="138" customFormat="1" ht="15.75" customHeight="1" thickBot="1" x14ac:dyDescent="0.4">
      <c r="A9" s="143"/>
      <c r="B9" s="206" t="s">
        <v>154</v>
      </c>
      <c r="C9" s="206"/>
      <c r="D9" s="207"/>
      <c r="E9" s="164"/>
      <c r="F9" s="145"/>
      <c r="G9" s="165" t="s">
        <v>14</v>
      </c>
      <c r="H9" s="166" t="s">
        <v>14</v>
      </c>
      <c r="I9" s="167"/>
      <c r="J9" s="168" t="s">
        <v>130</v>
      </c>
      <c r="K9" s="169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69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0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0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0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0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69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69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69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69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69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69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0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69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0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69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69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49"/>
    </row>
    <row r="10" spans="1:122" s="138" customFormat="1" ht="15.75" hidden="1" customHeight="1" x14ac:dyDescent="0.35">
      <c r="A10" s="150"/>
      <c r="B10" s="151"/>
      <c r="C10" s="151"/>
      <c r="D10" s="152"/>
      <c r="E10" s="144"/>
      <c r="F10" s="145"/>
      <c r="G10" s="171" t="s">
        <v>14</v>
      </c>
      <c r="H10" s="171"/>
      <c r="I10" s="150"/>
      <c r="J10" s="172" t="s">
        <v>126</v>
      </c>
      <c r="K10" s="173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4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4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4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4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4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4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4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4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4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4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4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4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4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4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4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4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49"/>
    </row>
    <row r="11" spans="1:122" s="138" customFormat="1" ht="16" hidden="1" customHeight="1" x14ac:dyDescent="0.35">
      <c r="A11" s="175"/>
      <c r="B11" s="176"/>
      <c r="C11" s="176"/>
      <c r="D11" s="177"/>
      <c r="E11" s="144"/>
      <c r="F11" s="145"/>
      <c r="G11" s="171" t="s">
        <v>14</v>
      </c>
      <c r="H11" s="171"/>
      <c r="I11" s="150"/>
      <c r="J11" s="172" t="s">
        <v>140</v>
      </c>
      <c r="K11" s="173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4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4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4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4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4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4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4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4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4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4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4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4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4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4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4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4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49"/>
    </row>
    <row r="12" spans="1:122" s="138" customFormat="1" ht="16.5" hidden="1" customHeight="1" x14ac:dyDescent="0.35">
      <c r="A12" s="150"/>
      <c r="B12" s="151"/>
      <c r="C12" s="151"/>
      <c r="D12" s="152"/>
      <c r="E12" s="144"/>
      <c r="F12" s="145"/>
      <c r="G12" s="208" t="s">
        <v>8</v>
      </c>
      <c r="H12" s="208"/>
      <c r="I12" s="150"/>
      <c r="J12" s="178" t="s">
        <v>7</v>
      </c>
      <c r="K12" s="179"/>
      <c r="L12" s="179"/>
      <c r="M12" s="180"/>
      <c r="N12" s="179"/>
      <c r="O12" s="179"/>
      <c r="P12" s="179"/>
      <c r="Q12" s="179"/>
      <c r="R12" s="179"/>
      <c r="S12" s="179"/>
      <c r="T12" s="179"/>
      <c r="U12" s="179"/>
      <c r="V12" s="179"/>
      <c r="W12" s="174"/>
      <c r="X12" s="179"/>
      <c r="Y12" s="179"/>
      <c r="Z12" s="179"/>
      <c r="AA12" s="179"/>
      <c r="AB12" s="149"/>
    </row>
    <row r="13" spans="1:122" s="138" customFormat="1" ht="15.75" hidden="1" customHeight="1" x14ac:dyDescent="0.35">
      <c r="A13" s="143"/>
      <c r="B13" s="181"/>
      <c r="C13" s="181"/>
      <c r="D13" s="182"/>
      <c r="E13" s="183"/>
      <c r="F13" s="145"/>
      <c r="G13" s="208" t="s">
        <v>8</v>
      </c>
      <c r="H13" s="208"/>
      <c r="I13" s="150"/>
      <c r="J13" s="184" t="s">
        <v>6</v>
      </c>
      <c r="K13" s="185">
        <v>0</v>
      </c>
      <c r="L13" s="185">
        <v>0</v>
      </c>
      <c r="M13" s="185">
        <v>0</v>
      </c>
      <c r="N13" s="185">
        <v>0</v>
      </c>
      <c r="O13" s="185">
        <v>0</v>
      </c>
      <c r="P13" s="185">
        <v>0</v>
      </c>
      <c r="Q13" s="185">
        <v>1</v>
      </c>
      <c r="R13" s="185">
        <v>0</v>
      </c>
      <c r="S13" s="185">
        <v>0</v>
      </c>
      <c r="T13" s="185">
        <v>0</v>
      </c>
      <c r="U13" s="185">
        <v>0</v>
      </c>
      <c r="V13" s="185">
        <v>0</v>
      </c>
      <c r="W13" s="185">
        <v>0</v>
      </c>
      <c r="X13" s="185">
        <v>0</v>
      </c>
      <c r="Y13" s="185">
        <v>0</v>
      </c>
      <c r="Z13" s="185">
        <v>0</v>
      </c>
      <c r="AA13" s="185">
        <v>0</v>
      </c>
      <c r="AB13" s="149"/>
    </row>
    <row r="14" spans="1:122" s="138" customFormat="1" ht="15.75" customHeight="1" thickBot="1" x14ac:dyDescent="0.4">
      <c r="B14" s="143"/>
      <c r="C14" s="186"/>
      <c r="D14" s="143"/>
      <c r="E14" s="187"/>
      <c r="F14" s="133" t="s">
        <v>21</v>
      </c>
      <c r="G14" s="133" t="s">
        <v>21</v>
      </c>
      <c r="H14" s="186"/>
      <c r="I14" s="133" t="s">
        <v>21</v>
      </c>
      <c r="J14" s="188"/>
      <c r="K14" s="189"/>
      <c r="L14" s="189"/>
      <c r="M14" s="189"/>
      <c r="N14" s="189"/>
      <c r="O14" s="189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DQ14" s="149"/>
    </row>
    <row r="15" spans="1:122" s="141" customFormat="1" ht="42.75" customHeight="1" thickBot="1" x14ac:dyDescent="0.3">
      <c r="B15" s="190" t="s">
        <v>151</v>
      </c>
      <c r="C15" s="191" t="s">
        <v>20</v>
      </c>
      <c r="D15" s="192" t="s">
        <v>9</v>
      </c>
      <c r="E15" s="192" t="s">
        <v>141</v>
      </c>
      <c r="F15" s="192" t="s">
        <v>22</v>
      </c>
      <c r="G15" s="192" t="s">
        <v>38</v>
      </c>
      <c r="H15" s="148" t="s">
        <v>19</v>
      </c>
      <c r="I15" s="193" t="s">
        <v>11</v>
      </c>
      <c r="J15" s="194" t="s">
        <v>13</v>
      </c>
      <c r="K15" s="194" t="s">
        <v>4</v>
      </c>
      <c r="L15" s="194" t="s">
        <v>162</v>
      </c>
      <c r="M15" s="194" t="s">
        <v>23</v>
      </c>
      <c r="N15" s="194" t="s">
        <v>5</v>
      </c>
      <c r="O15" s="194" t="s">
        <v>24</v>
      </c>
      <c r="P15" s="194" t="s">
        <v>25</v>
      </c>
      <c r="Q15" s="194" t="s">
        <v>26</v>
      </c>
      <c r="R15" s="194" t="s">
        <v>27</v>
      </c>
      <c r="S15" s="194" t="s">
        <v>156</v>
      </c>
      <c r="T15" s="194" t="s">
        <v>28</v>
      </c>
      <c r="U15" s="194" t="s">
        <v>157</v>
      </c>
      <c r="V15" s="194" t="s">
        <v>158</v>
      </c>
      <c r="W15" s="194" t="s">
        <v>159</v>
      </c>
      <c r="X15" s="194" t="s">
        <v>160</v>
      </c>
      <c r="Y15" s="148" t="s">
        <v>161</v>
      </c>
      <c r="Z15" s="148" t="s">
        <v>163</v>
      </c>
      <c r="AA15" s="148" t="s">
        <v>164</v>
      </c>
    </row>
    <row r="16" spans="1:122" s="131" customFormat="1" ht="15" customHeight="1" thickBot="1" x14ac:dyDescent="0.3">
      <c r="B16" s="195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6" t="s">
        <v>35</v>
      </c>
      <c r="D16" s="197" t="s">
        <v>10</v>
      </c>
      <c r="E16" s="197" t="s">
        <v>10</v>
      </c>
      <c r="F16" s="197" t="s">
        <v>10</v>
      </c>
      <c r="G16" s="197" t="s">
        <v>10</v>
      </c>
      <c r="H16" s="197" t="s">
        <v>124</v>
      </c>
      <c r="I16" s="198">
        <v>292953764</v>
      </c>
      <c r="J16" s="199">
        <v>450881961</v>
      </c>
      <c r="K16" s="200">
        <v>0.7</v>
      </c>
      <c r="L16" s="200">
        <v>0.98</v>
      </c>
      <c r="M16" s="200">
        <v>0.95</v>
      </c>
      <c r="N16" s="200">
        <v>0.05</v>
      </c>
      <c r="O16" s="200">
        <v>0.02</v>
      </c>
      <c r="P16" s="200">
        <v>0.02</v>
      </c>
      <c r="Q16" s="200">
        <v>0.01</v>
      </c>
      <c r="R16" s="200">
        <v>0.01</v>
      </c>
      <c r="S16" s="200">
        <v>0.01</v>
      </c>
      <c r="T16" s="200">
        <v>0.03</v>
      </c>
      <c r="U16" s="200">
        <v>0.55000000000000004</v>
      </c>
      <c r="V16" s="200">
        <v>0.6</v>
      </c>
      <c r="W16" s="200">
        <v>0.5</v>
      </c>
      <c r="X16" s="200">
        <v>0.35</v>
      </c>
      <c r="Y16" s="200">
        <v>0.25</v>
      </c>
      <c r="Z16" s="200">
        <v>0.35</v>
      </c>
      <c r="AA16" s="200">
        <v>0.25</v>
      </c>
    </row>
    <row r="21" spans="7:8" ht="15" customHeight="1" x14ac:dyDescent="0.25">
      <c r="G21" s="201"/>
      <c r="H21" s="201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6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21" sqref="D21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6" t="s">
        <v>155</v>
      </c>
      <c r="C6" s="76"/>
      <c r="D6" s="79" t="s">
        <v>155</v>
      </c>
      <c r="E6" s="81"/>
      <c r="F6" s="28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75" customHeight="1" x14ac:dyDescent="0.35">
      <c r="B8" s="70"/>
      <c r="C8" s="70"/>
      <c r="D8" s="80" t="str">
        <f ca="1">MID(CELL("filename",A1),FIND("]",CELL("filename",A1))+1,255)&amp;" Level Scorecard"</f>
        <v>Campaign Level Scorecard</v>
      </c>
      <c r="E8" s="28"/>
      <c r="F8" s="28"/>
      <c r="G8" s="230" t="s">
        <v>132</v>
      </c>
      <c r="H8" s="231"/>
      <c r="I8" s="128"/>
      <c r="J8" s="126" t="s">
        <v>16</v>
      </c>
      <c r="K8" s="127">
        <f>VLOOKUP(K6,Benchmark_Legend[],MATCH(ColumnC[[#This Row],[Metric]],Benchmark_Legend[#Headers],0),0)</f>
        <v>0.7</v>
      </c>
      <c r="L8" s="127">
        <f>VLOOKUP(L6,Benchmark_Legend[],MATCH(ColumnC[[#This Row],[Metric]],Benchmark_Legend[#Headers],0),0)</f>
        <v>0.98</v>
      </c>
      <c r="M8" s="127">
        <f>VLOOKUP(M6,Benchmark_Legend[],MATCH(ColumnC[[#This Row],[Metric]],Benchmark_Legend[#Headers],0),0)</f>
        <v>0.95</v>
      </c>
      <c r="N8" s="127">
        <f>VLOOKUP(N6,Benchmark_Legend[],MATCH(ColumnC[[#This Row],[Metric]],Benchmark_Legend[#Headers],0),0)</f>
        <v>0.05</v>
      </c>
      <c r="O8" s="127">
        <f>VLOOKUP(O6,Benchmark_Legend[],MATCH(ColumnC[[#This Row],[Metric]],Benchmark_Legend[#Headers],0),0)</f>
        <v>0.02</v>
      </c>
      <c r="P8" s="127">
        <f>VLOOKUP(P6,Benchmark_Legend[],MATCH(ColumnC[[#This Row],[Metric]],Benchmark_Legend[#Headers],0),0)</f>
        <v>0.02</v>
      </c>
      <c r="Q8" s="127">
        <f>VLOOKUP(Q6,Benchmark_Legend[],MATCH(ColumnC[[#This Row],[Metric]],Benchmark_Legend[#Headers],0),0)</f>
        <v>0.01</v>
      </c>
      <c r="R8" s="127">
        <f>VLOOKUP(R6,Benchmark_Legend[],MATCH(ColumnC[[#This Row],[Metric]],Benchmark_Legend[#Headers],0),0)</f>
        <v>0.01</v>
      </c>
      <c r="S8" s="127">
        <f>VLOOKUP(S6,Benchmark_Legend[],MATCH(ColumnC[[#This Row],[Metric]],Benchmark_Legend[#Headers],0),0)</f>
        <v>0.01</v>
      </c>
      <c r="T8" s="127">
        <f>VLOOKUP(T6,Benchmark_Legend[],MATCH(ColumnC[[#This Row],[Metric]],Benchmark_Legend[#Headers],0),0)</f>
        <v>0.03</v>
      </c>
      <c r="U8" s="127">
        <f>VLOOKUP(U6,Benchmark_Legend[],MATCH(ColumnC[[#This Row],[Metric]],Benchmark_Legend[#Headers],0),0)</f>
        <v>0.55000000000000004</v>
      </c>
      <c r="V8" s="127">
        <f>VLOOKUP(V6,Benchmark_Legend[],MATCH(ColumnC[[#This Row],[Metric]],Benchmark_Legend[#Headers],0),0)</f>
        <v>0.6</v>
      </c>
      <c r="W8" s="127">
        <f>VLOOKUP(W6,Benchmark_Legend[],MATCH(ColumnC[[#This Row],[Metric]],Benchmark_Legend[#Headers],0),0)</f>
        <v>0.5</v>
      </c>
      <c r="X8" s="127">
        <f>VLOOKUP(X6,Benchmark_Legend[],MATCH(ColumnC[[#This Row],[Metric]],Benchmark_Legend[#Headers],0),0)</f>
        <v>0.35</v>
      </c>
      <c r="Y8" s="127">
        <f>VLOOKUP(Y6,Benchmark_Legend[],MATCH(ColumnC[[#This Row],[Metric]],Benchmark_Legend[#Headers],0),0)</f>
        <v>0.25</v>
      </c>
      <c r="Z8" s="127">
        <f>VLOOKUP(Z6,Benchmark_Legend[],MATCH(ColumnC[[#This Row],[Metric]],Benchmark_Legend[#Headers],0),0)</f>
        <v>0.35</v>
      </c>
      <c r="AA8" s="127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32" t="s">
        <v>154</v>
      </c>
      <c r="C9" s="232"/>
      <c r="D9" s="232"/>
      <c r="E9" s="28"/>
      <c r="F9" s="28"/>
      <c r="G9" s="117" t="s">
        <v>14</v>
      </c>
      <c r="H9" s="121" t="s">
        <v>14</v>
      </c>
      <c r="I9" s="109"/>
      <c r="J9" s="110" t="s">
        <v>130</v>
      </c>
      <c r="K9" s="99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0.88252030435315654</v>
      </c>
      <c r="L9" s="99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0.91735895483078334</v>
      </c>
      <c r="M9" s="111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0.9492450856593152</v>
      </c>
      <c r="N9" s="111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5.0754914340494915E-2</v>
      </c>
      <c r="O9" s="111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2.7882843656090357E-2</v>
      </c>
      <c r="P9" s="111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1.3660668622695158E-3</v>
      </c>
      <c r="Q9" s="99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5.5442529242671285E-3</v>
      </c>
      <c r="R9" s="99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8.3386598114654068E-4</v>
      </c>
      <c r="S9" s="99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0</v>
      </c>
      <c r="T9" s="99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1.5849109943985137E-2</v>
      </c>
      <c r="U9" s="99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0.52646838678891172</v>
      </c>
      <c r="V9" s="99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0.52420279945195059</v>
      </c>
      <c r="W9" s="111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0.60256848357708737</v>
      </c>
      <c r="X9" s="99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1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0</v>
      </c>
      <c r="Z9" s="99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99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0</v>
      </c>
    </row>
    <row r="10" spans="1:121" s="18" customFormat="1" ht="15.75" hidden="1" customHeight="1" x14ac:dyDescent="0.35">
      <c r="A10" s="224"/>
      <c r="B10" s="225"/>
      <c r="C10" s="225"/>
      <c r="D10" s="226"/>
      <c r="E10" s="23"/>
      <c r="F10" s="28"/>
      <c r="G10" s="115" t="s">
        <v>14</v>
      </c>
      <c r="H10" s="115"/>
      <c r="I10" s="27"/>
      <c r="J10" s="101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21"/>
      <c r="B11" s="222"/>
      <c r="C11" s="222"/>
      <c r="D11" s="223"/>
      <c r="E11" s="23"/>
      <c r="F11" s="28"/>
      <c r="G11" s="115" t="s">
        <v>14</v>
      </c>
      <c r="H11" s="115"/>
      <c r="I11" s="27"/>
      <c r="J11" s="101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24"/>
      <c r="B12" s="225"/>
      <c r="C12" s="225"/>
      <c r="D12" s="226"/>
      <c r="E12" s="23"/>
      <c r="F12" s="28"/>
      <c r="G12" s="227" t="s">
        <v>8</v>
      </c>
      <c r="H12" s="227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3" t="s">
        <v>9</v>
      </c>
      <c r="E15" s="84" t="s">
        <v>141</v>
      </c>
      <c r="F15" s="84" t="s">
        <v>22</v>
      </c>
      <c r="G15" s="84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>
        <v>3634</v>
      </c>
      <c r="C16" s="45" t="s">
        <v>165</v>
      </c>
      <c r="D16" s="90" t="s">
        <v>166</v>
      </c>
      <c r="E16" s="85" t="s">
        <v>10</v>
      </c>
      <c r="F16" s="85" t="s">
        <v>10</v>
      </c>
      <c r="G16" s="85" t="s">
        <v>10</v>
      </c>
      <c r="H16" s="85" t="s">
        <v>124</v>
      </c>
      <c r="I16" s="86">
        <v>585214443</v>
      </c>
      <c r="J16" s="87">
        <v>712405793</v>
      </c>
      <c r="K16" s="88">
        <v>0.87099001080100003</v>
      </c>
      <c r="L16" s="88">
        <v>0.94407037338599997</v>
      </c>
      <c r="M16" s="88">
        <v>0.94308773539099999</v>
      </c>
      <c r="N16" s="88">
        <v>5.6912264608699997E-2</v>
      </c>
      <c r="O16" s="88">
        <v>3.28580876658E-2</v>
      </c>
      <c r="P16" s="88">
        <v>8.4873958906699998E-4</v>
      </c>
      <c r="Q16" s="88">
        <v>5.9382195394400003E-3</v>
      </c>
      <c r="R16" s="88">
        <v>4.2955714707400001E-4</v>
      </c>
      <c r="S16" s="88">
        <v>0</v>
      </c>
      <c r="T16" s="88">
        <v>1.7703888884599998E-2</v>
      </c>
      <c r="U16" s="88">
        <v>0.46671591288800002</v>
      </c>
      <c r="V16" s="88">
        <v>0.46671591288800002</v>
      </c>
      <c r="W16" s="88" t="s">
        <v>167</v>
      </c>
      <c r="X16" s="88">
        <v>0</v>
      </c>
      <c r="Y16" s="88" t="s">
        <v>167</v>
      </c>
      <c r="Z16" s="88">
        <v>0</v>
      </c>
      <c r="AA16" s="88" t="s">
        <v>167</v>
      </c>
    </row>
    <row r="17" spans="2:121" ht="15" customHeight="1" x14ac:dyDescent="0.25">
      <c r="B17" s="261">
        <v>3634</v>
      </c>
      <c r="C17" s="262" t="s">
        <v>165</v>
      </c>
      <c r="D17" s="263" t="s">
        <v>168</v>
      </c>
      <c r="E17" s="264" t="s">
        <v>10</v>
      </c>
      <c r="F17" s="264" t="s">
        <v>10</v>
      </c>
      <c r="G17" s="264" t="s">
        <v>10</v>
      </c>
      <c r="H17" s="264" t="s">
        <v>124</v>
      </c>
      <c r="I17" s="265">
        <v>219071596</v>
      </c>
      <c r="J17" s="266">
        <v>264968163</v>
      </c>
      <c r="K17" s="267">
        <v>0.870580571079</v>
      </c>
      <c r="L17" s="267">
        <v>0.83567924347199996</v>
      </c>
      <c r="M17" s="267">
        <v>0.94903358257399995</v>
      </c>
      <c r="N17" s="267">
        <v>5.0966417425799999E-2</v>
      </c>
      <c r="O17" s="267">
        <v>2.37624359422E-2</v>
      </c>
      <c r="P17" s="267">
        <v>1.0189978937199999E-3</v>
      </c>
      <c r="Q17" s="267">
        <v>6.9263906245200001E-3</v>
      </c>
      <c r="R17" s="267">
        <v>5.4482017147099995E-4</v>
      </c>
      <c r="S17" s="267">
        <v>0</v>
      </c>
      <c r="T17" s="267">
        <v>1.93253443811E-2</v>
      </c>
      <c r="U17" s="267">
        <v>0.63357546817699995</v>
      </c>
      <c r="V17" s="268">
        <v>0.63357546817699995</v>
      </c>
      <c r="W17" s="269" t="s">
        <v>167</v>
      </c>
      <c r="X17" s="268">
        <v>0</v>
      </c>
      <c r="Y17" s="267" t="s">
        <v>167</v>
      </c>
      <c r="Z17" s="267">
        <v>0</v>
      </c>
      <c r="AA17" s="267" t="s">
        <v>167</v>
      </c>
      <c r="CB17" s="10"/>
      <c r="DP17" s="15"/>
      <c r="DQ17" s="10"/>
    </row>
    <row r="18" spans="2:121" ht="15" customHeight="1" x14ac:dyDescent="0.25">
      <c r="B18" s="261">
        <v>3634</v>
      </c>
      <c r="C18" s="262" t="s">
        <v>165</v>
      </c>
      <c r="D18" s="263" t="s">
        <v>169</v>
      </c>
      <c r="E18" s="264" t="s">
        <v>10</v>
      </c>
      <c r="F18" s="264" t="s">
        <v>10</v>
      </c>
      <c r="G18" s="264" t="s">
        <v>10</v>
      </c>
      <c r="H18" s="264" t="s">
        <v>170</v>
      </c>
      <c r="I18" s="265">
        <v>202589330</v>
      </c>
      <c r="J18" s="266">
        <v>226263774</v>
      </c>
      <c r="K18" s="267">
        <v>0.91881539554400005</v>
      </c>
      <c r="L18" s="267">
        <v>0.97848483690499999</v>
      </c>
      <c r="M18" s="267">
        <v>0.97448078011799999</v>
      </c>
      <c r="N18" s="267">
        <v>2.55192198818E-2</v>
      </c>
      <c r="O18" s="267">
        <v>1.79067949251E-2</v>
      </c>
      <c r="P18" s="267">
        <v>6.8869619402700001E-4</v>
      </c>
      <c r="Q18" s="267">
        <v>1.76690679614E-3</v>
      </c>
      <c r="R18" s="267">
        <v>4.4792853141400002E-5</v>
      </c>
      <c r="S18" s="267">
        <v>0</v>
      </c>
      <c r="T18" s="267">
        <v>5.2501422521099997E-3</v>
      </c>
      <c r="U18" s="267">
        <v>0.49593865580199997</v>
      </c>
      <c r="V18" s="268">
        <v>0.49593865580199997</v>
      </c>
      <c r="W18" s="269" t="s">
        <v>167</v>
      </c>
      <c r="X18" s="268">
        <v>0</v>
      </c>
      <c r="Y18" s="267" t="s">
        <v>167</v>
      </c>
      <c r="Z18" s="267">
        <v>0</v>
      </c>
      <c r="AA18" s="267" t="s">
        <v>167</v>
      </c>
      <c r="CB18" s="10"/>
      <c r="DP18" s="15"/>
      <c r="DQ18" s="10"/>
    </row>
    <row r="19" spans="2:121" ht="15" customHeight="1" x14ac:dyDescent="0.25">
      <c r="B19" s="261">
        <v>3634</v>
      </c>
      <c r="C19" s="262" t="s">
        <v>165</v>
      </c>
      <c r="D19" s="263" t="s">
        <v>171</v>
      </c>
      <c r="E19" s="264" t="s">
        <v>10</v>
      </c>
      <c r="F19" s="264" t="s">
        <v>10</v>
      </c>
      <c r="G19" s="264" t="s">
        <v>10</v>
      </c>
      <c r="H19" s="264" t="s">
        <v>172</v>
      </c>
      <c r="I19" s="265">
        <v>182954396</v>
      </c>
      <c r="J19" s="266">
        <v>187945366</v>
      </c>
      <c r="K19" s="267">
        <v>0.98033669209700003</v>
      </c>
      <c r="L19" s="267">
        <v>0.99390591519000004</v>
      </c>
      <c r="M19" s="267">
        <v>0.98768438909</v>
      </c>
      <c r="N19" s="267">
        <v>1.231561091E-2</v>
      </c>
      <c r="O19" s="267">
        <v>4.69612004161E-3</v>
      </c>
      <c r="P19" s="267">
        <v>2.6997207262899998E-4</v>
      </c>
      <c r="Q19" s="267">
        <v>3.5340057280299999E-4</v>
      </c>
      <c r="R19" s="267">
        <v>1.91545025909E-7</v>
      </c>
      <c r="S19" s="267">
        <v>0</v>
      </c>
      <c r="T19" s="267">
        <v>7.0761734024299998E-3</v>
      </c>
      <c r="U19" s="267">
        <v>0.601702229664</v>
      </c>
      <c r="V19" s="268">
        <v>0.601702229664</v>
      </c>
      <c r="W19" s="269" t="s">
        <v>167</v>
      </c>
      <c r="X19" s="268">
        <v>0</v>
      </c>
      <c r="Y19" s="267" t="s">
        <v>167</v>
      </c>
      <c r="Z19" s="267">
        <v>0</v>
      </c>
      <c r="AA19" s="267" t="s">
        <v>167</v>
      </c>
      <c r="CB19" s="10"/>
      <c r="DP19" s="15"/>
      <c r="DQ19" s="10"/>
    </row>
    <row r="20" spans="2:121" ht="15" customHeight="1" x14ac:dyDescent="0.25">
      <c r="B20" s="261">
        <v>3634</v>
      </c>
      <c r="C20" s="262" t="s">
        <v>165</v>
      </c>
      <c r="D20" s="263" t="s">
        <v>173</v>
      </c>
      <c r="E20" s="264" t="s">
        <v>10</v>
      </c>
      <c r="F20" s="264" t="s">
        <v>10</v>
      </c>
      <c r="G20" s="264" t="s">
        <v>10</v>
      </c>
      <c r="H20" s="264" t="s">
        <v>170</v>
      </c>
      <c r="I20" s="265">
        <v>72295440</v>
      </c>
      <c r="J20" s="266">
        <v>93172786</v>
      </c>
      <c r="K20" s="267">
        <v>0.85541490132999998</v>
      </c>
      <c r="L20" s="267">
        <v>0.95053417207000002</v>
      </c>
      <c r="M20" s="267">
        <v>0.90707879015199999</v>
      </c>
      <c r="N20" s="267">
        <v>9.2921209847699998E-2</v>
      </c>
      <c r="O20" s="267">
        <v>5.6437380760499999E-2</v>
      </c>
      <c r="P20" s="267">
        <v>2.4644535154299998E-4</v>
      </c>
      <c r="Q20" s="267">
        <v>9.5494729544699994E-3</v>
      </c>
      <c r="R20" s="267">
        <v>5.5792042109799995E-4</v>
      </c>
      <c r="S20" s="267">
        <v>0</v>
      </c>
      <c r="T20" s="267">
        <v>2.7865668844500001E-2</v>
      </c>
      <c r="U20" s="267">
        <v>0.51838374591799996</v>
      </c>
      <c r="V20" s="268">
        <v>0.51838374591799996</v>
      </c>
      <c r="W20" s="269" t="s">
        <v>167</v>
      </c>
      <c r="X20" s="268">
        <v>0</v>
      </c>
      <c r="Y20" s="267" t="s">
        <v>167</v>
      </c>
      <c r="Z20" s="267">
        <v>0</v>
      </c>
      <c r="AA20" s="267" t="s">
        <v>167</v>
      </c>
      <c r="CB20" s="10"/>
      <c r="DP20" s="15"/>
      <c r="DQ20" s="10"/>
    </row>
    <row r="21" spans="2:121" ht="15" customHeight="1" x14ac:dyDescent="0.25">
      <c r="B21" s="261">
        <v>3634</v>
      </c>
      <c r="C21" s="262" t="s">
        <v>165</v>
      </c>
      <c r="D21" s="263" t="s">
        <v>174</v>
      </c>
      <c r="E21" s="264" t="s">
        <v>10</v>
      </c>
      <c r="F21" s="264" t="s">
        <v>10</v>
      </c>
      <c r="G21" s="264" t="s">
        <v>10</v>
      </c>
      <c r="H21" s="264" t="s">
        <v>124</v>
      </c>
      <c r="I21" s="265">
        <v>68765258</v>
      </c>
      <c r="J21" s="266">
        <v>82077314</v>
      </c>
      <c r="K21" s="267">
        <v>0.91265564542699995</v>
      </c>
      <c r="L21" s="267">
        <v>0.96690255970100003</v>
      </c>
      <c r="M21" s="267">
        <v>0.91756420050499998</v>
      </c>
      <c r="N21" s="267">
        <v>8.2435799495100007E-2</v>
      </c>
      <c r="O21" s="267">
        <v>5.1578430064099998E-2</v>
      </c>
      <c r="P21" s="267">
        <v>6.5797718478000002E-4</v>
      </c>
      <c r="Q21" s="267">
        <v>7.8327124593799997E-3</v>
      </c>
      <c r="R21" s="267">
        <v>8.5880003334400004E-4</v>
      </c>
      <c r="S21" s="267">
        <v>0</v>
      </c>
      <c r="T21" s="267">
        <v>2.2818424589300002E-2</v>
      </c>
      <c r="U21" s="267">
        <v>0.54021481312599995</v>
      </c>
      <c r="V21" s="268">
        <v>0.54021481312599995</v>
      </c>
      <c r="W21" s="269" t="s">
        <v>167</v>
      </c>
      <c r="X21" s="268">
        <v>0</v>
      </c>
      <c r="Y21" s="267" t="s">
        <v>167</v>
      </c>
      <c r="Z21" s="267">
        <v>0</v>
      </c>
      <c r="AA21" s="267" t="s">
        <v>167</v>
      </c>
      <c r="CB21" s="10"/>
      <c r="DP21" s="15"/>
      <c r="DQ21" s="10"/>
    </row>
    <row r="22" spans="2:121" ht="15" customHeight="1" x14ac:dyDescent="0.25">
      <c r="B22" s="261">
        <v>3634</v>
      </c>
      <c r="C22" s="262" t="s">
        <v>165</v>
      </c>
      <c r="D22" s="263" t="s">
        <v>175</v>
      </c>
      <c r="E22" s="264" t="s">
        <v>10</v>
      </c>
      <c r="F22" s="264" t="s">
        <v>10</v>
      </c>
      <c r="G22" s="264" t="s">
        <v>10</v>
      </c>
      <c r="H22" s="264" t="s">
        <v>170</v>
      </c>
      <c r="I22" s="265">
        <v>55115694</v>
      </c>
      <c r="J22" s="266">
        <v>65304698</v>
      </c>
      <c r="K22" s="267">
        <v>0.94862726937499997</v>
      </c>
      <c r="L22" s="267">
        <v>0.97151990504600005</v>
      </c>
      <c r="M22" s="267">
        <v>0.88968291377800002</v>
      </c>
      <c r="N22" s="267">
        <v>0.110317086222</v>
      </c>
      <c r="O22" s="267">
        <v>7.2361945537200004E-2</v>
      </c>
      <c r="P22" s="267">
        <v>5.3386051949899996E-3</v>
      </c>
      <c r="Q22" s="267">
        <v>6.6713117638200004E-3</v>
      </c>
      <c r="R22" s="267">
        <v>3.7542475121799999E-4</v>
      </c>
      <c r="S22" s="267">
        <v>0</v>
      </c>
      <c r="T22" s="267">
        <v>2.7336930644700001E-2</v>
      </c>
      <c r="U22" s="267">
        <v>0.494490698058</v>
      </c>
      <c r="V22" s="268">
        <v>0.494490698058</v>
      </c>
      <c r="W22" s="269" t="s">
        <v>167</v>
      </c>
      <c r="X22" s="268">
        <v>0</v>
      </c>
      <c r="Y22" s="267" t="s">
        <v>167</v>
      </c>
      <c r="Z22" s="267">
        <v>0</v>
      </c>
      <c r="AA22" s="267" t="s">
        <v>167</v>
      </c>
      <c r="CB22" s="10"/>
      <c r="DP22" s="15"/>
      <c r="DQ22" s="10"/>
    </row>
    <row r="23" spans="2:121" ht="15" customHeight="1" x14ac:dyDescent="0.25">
      <c r="B23" s="261">
        <v>3634</v>
      </c>
      <c r="C23" s="262" t="s">
        <v>165</v>
      </c>
      <c r="D23" s="263" t="s">
        <v>176</v>
      </c>
      <c r="E23" s="264" t="s">
        <v>10</v>
      </c>
      <c r="F23" s="264" t="s">
        <v>10</v>
      </c>
      <c r="G23" s="264" t="s">
        <v>10</v>
      </c>
      <c r="H23" s="264" t="s">
        <v>170</v>
      </c>
      <c r="I23" s="265">
        <v>41889569</v>
      </c>
      <c r="J23" s="266">
        <v>68024058</v>
      </c>
      <c r="K23" s="267">
        <v>0.62114071582800001</v>
      </c>
      <c r="L23" s="267">
        <v>0.53499595687199997</v>
      </c>
      <c r="M23" s="267">
        <v>0.99141014198199995</v>
      </c>
      <c r="N23" s="267">
        <v>8.5898580175899995E-3</v>
      </c>
      <c r="O23" s="267">
        <v>4.2335757152300001E-3</v>
      </c>
      <c r="P23" s="267">
        <v>1.7398697384399999E-3</v>
      </c>
      <c r="Q23" s="267">
        <v>8.0481820123099997E-4</v>
      </c>
      <c r="R23" s="267">
        <v>9.2614292431699994E-5</v>
      </c>
      <c r="S23" s="267">
        <v>0</v>
      </c>
      <c r="T23" s="267">
        <v>1.7873529391600001E-3</v>
      </c>
      <c r="U23" s="267">
        <v>0.55817561646400005</v>
      </c>
      <c r="V23" s="268">
        <v>0.55817561646400005</v>
      </c>
      <c r="W23" s="269" t="s">
        <v>167</v>
      </c>
      <c r="X23" s="268">
        <v>0</v>
      </c>
      <c r="Y23" s="267" t="s">
        <v>167</v>
      </c>
      <c r="Z23" s="267">
        <v>0</v>
      </c>
      <c r="AA23" s="267" t="s">
        <v>167</v>
      </c>
      <c r="CB23" s="10"/>
      <c r="DP23" s="15"/>
      <c r="DQ23" s="10"/>
    </row>
    <row r="24" spans="2:121" ht="15" customHeight="1" x14ac:dyDescent="0.25">
      <c r="B24" s="261">
        <v>3634</v>
      </c>
      <c r="C24" s="262" t="s">
        <v>165</v>
      </c>
      <c r="D24" s="263" t="s">
        <v>177</v>
      </c>
      <c r="E24" s="264" t="s">
        <v>10</v>
      </c>
      <c r="F24" s="264" t="s">
        <v>10</v>
      </c>
      <c r="G24" s="264" t="s">
        <v>10</v>
      </c>
      <c r="H24" s="264" t="s">
        <v>172</v>
      </c>
      <c r="I24" s="265">
        <v>33545464</v>
      </c>
      <c r="J24" s="266">
        <v>34708085</v>
      </c>
      <c r="K24" s="267">
        <v>0.99460657620199999</v>
      </c>
      <c r="L24" s="267">
        <v>0.98784643405100003</v>
      </c>
      <c r="M24" s="267">
        <v>0.91554238731399995</v>
      </c>
      <c r="N24" s="267">
        <v>8.4457612685900005E-2</v>
      </c>
      <c r="O24" s="267">
        <v>1.08864548419E-2</v>
      </c>
      <c r="P24" s="267">
        <v>1.7318270368400002E-2</v>
      </c>
      <c r="Q24" s="267">
        <v>2.4799121011699999E-2</v>
      </c>
      <c r="R24" s="267">
        <v>4.0581322766700002E-3</v>
      </c>
      <c r="S24" s="267">
        <v>0</v>
      </c>
      <c r="T24" s="267">
        <v>2.8252581495100001E-2</v>
      </c>
      <c r="U24" s="267">
        <v>0.60470005721200004</v>
      </c>
      <c r="V24" s="268">
        <v>0.5</v>
      </c>
      <c r="W24" s="269">
        <v>0.60470006345399996</v>
      </c>
      <c r="X24" s="268">
        <v>0</v>
      </c>
      <c r="Y24" s="267">
        <v>0</v>
      </c>
      <c r="Z24" s="267">
        <v>0</v>
      </c>
      <c r="AA24" s="267">
        <v>0</v>
      </c>
      <c r="CB24" s="10"/>
      <c r="DP24" s="15"/>
      <c r="DQ24" s="10"/>
    </row>
    <row r="25" spans="2:121" ht="15" customHeight="1" x14ac:dyDescent="0.25">
      <c r="B25" s="261">
        <v>3634</v>
      </c>
      <c r="C25" s="262" t="s">
        <v>165</v>
      </c>
      <c r="D25" s="263" t="s">
        <v>178</v>
      </c>
      <c r="E25" s="264" t="s">
        <v>10</v>
      </c>
      <c r="F25" s="264" t="s">
        <v>10</v>
      </c>
      <c r="G25" s="264" t="s">
        <v>10</v>
      </c>
      <c r="H25" s="264" t="s">
        <v>124</v>
      </c>
      <c r="I25" s="265">
        <v>23321995</v>
      </c>
      <c r="J25" s="266">
        <v>31806611</v>
      </c>
      <c r="K25" s="267">
        <v>0.760440663101</v>
      </c>
      <c r="L25" s="267">
        <v>0.72325743852400004</v>
      </c>
      <c r="M25" s="267">
        <v>0.96338934066299997</v>
      </c>
      <c r="N25" s="267">
        <v>3.6610659337499997E-2</v>
      </c>
      <c r="O25" s="267">
        <v>7.0134790531399998E-3</v>
      </c>
      <c r="P25" s="267">
        <v>2.0291379046999999E-4</v>
      </c>
      <c r="Q25" s="267">
        <v>9.3745605276799992E-3</v>
      </c>
      <c r="R25" s="267">
        <v>9.0519860792500004E-3</v>
      </c>
      <c r="S25" s="267">
        <v>0</v>
      </c>
      <c r="T25" s="267">
        <v>1.14267125158E-2</v>
      </c>
      <c r="U25" s="267">
        <v>0.60997740544900003</v>
      </c>
      <c r="V25" s="268">
        <v>0.60997740544900003</v>
      </c>
      <c r="W25" s="269" t="s">
        <v>167</v>
      </c>
      <c r="X25" s="268">
        <v>0</v>
      </c>
      <c r="Y25" s="267" t="s">
        <v>167</v>
      </c>
      <c r="Z25" s="267">
        <v>0</v>
      </c>
      <c r="AA25" s="267" t="s">
        <v>167</v>
      </c>
      <c r="CB25" s="10"/>
      <c r="DP25" s="15"/>
      <c r="DQ25" s="10"/>
    </row>
    <row r="26" spans="2:121" ht="15" customHeight="1" x14ac:dyDescent="0.25">
      <c r="B26" s="261">
        <v>3634</v>
      </c>
      <c r="C26" s="262" t="s">
        <v>165</v>
      </c>
      <c r="D26" s="263" t="s">
        <v>179</v>
      </c>
      <c r="E26" s="264" t="s">
        <v>10</v>
      </c>
      <c r="F26" s="264" t="s">
        <v>10</v>
      </c>
      <c r="G26" s="264" t="s">
        <v>10</v>
      </c>
      <c r="H26" s="264" t="s">
        <v>170</v>
      </c>
      <c r="I26" s="265">
        <v>16939480</v>
      </c>
      <c r="J26" s="266">
        <v>19839610</v>
      </c>
      <c r="K26" s="267">
        <v>0.93530014476599999</v>
      </c>
      <c r="L26" s="267">
        <v>0.97031312611499998</v>
      </c>
      <c r="M26" s="267">
        <v>0.91288472908499996</v>
      </c>
      <c r="N26" s="267">
        <v>8.7115270915100004E-2</v>
      </c>
      <c r="O26" s="267">
        <v>6.4301768028699996E-2</v>
      </c>
      <c r="P26" s="267">
        <v>3.0580238220399999E-4</v>
      </c>
      <c r="Q26" s="267">
        <v>7.3082081754599999E-3</v>
      </c>
      <c r="R26" s="267">
        <v>2.9629110652899999E-3</v>
      </c>
      <c r="S26" s="267">
        <v>0</v>
      </c>
      <c r="T26" s="267">
        <v>1.33043441882E-2</v>
      </c>
      <c r="U26" s="267">
        <v>0.42436993343399998</v>
      </c>
      <c r="V26" s="268">
        <v>0.42436993343399998</v>
      </c>
      <c r="W26" s="269" t="s">
        <v>167</v>
      </c>
      <c r="X26" s="268">
        <v>0</v>
      </c>
      <c r="Y26" s="267" t="s">
        <v>167</v>
      </c>
      <c r="Z26" s="267">
        <v>0</v>
      </c>
      <c r="AA26" s="267" t="s">
        <v>167</v>
      </c>
      <c r="CB26" s="10"/>
      <c r="DP26" s="15"/>
      <c r="DQ26" s="10"/>
    </row>
    <row r="27" spans="2:121" ht="15" customHeight="1" x14ac:dyDescent="0.25">
      <c r="B27" s="261">
        <v>3634</v>
      </c>
      <c r="C27" s="262" t="s">
        <v>165</v>
      </c>
      <c r="D27" s="263" t="s">
        <v>180</v>
      </c>
      <c r="E27" s="264" t="s">
        <v>10</v>
      </c>
      <c r="F27" s="264" t="s">
        <v>10</v>
      </c>
      <c r="G27" s="264" t="s">
        <v>10</v>
      </c>
      <c r="H27" s="264" t="s">
        <v>124</v>
      </c>
      <c r="I27" s="265">
        <v>10266008</v>
      </c>
      <c r="J27" s="266">
        <v>10514236</v>
      </c>
      <c r="K27" s="267">
        <v>0.99425808172999997</v>
      </c>
      <c r="L27" s="267">
        <v>0.99587949138700005</v>
      </c>
      <c r="M27" s="267">
        <v>0.961358010225</v>
      </c>
      <c r="N27" s="267">
        <v>3.8641989774599997E-2</v>
      </c>
      <c r="O27" s="267">
        <v>2.5850665707000001E-4</v>
      </c>
      <c r="P27" s="267">
        <v>1.7802815154599999E-2</v>
      </c>
      <c r="Q27" s="267">
        <v>2.7967795282499998E-3</v>
      </c>
      <c r="R27" s="267">
        <v>1.67392095821E-5</v>
      </c>
      <c r="S27" s="267">
        <v>0</v>
      </c>
      <c r="T27" s="267">
        <v>1.78416196859E-2</v>
      </c>
      <c r="U27" s="267">
        <v>0.47867710603800001</v>
      </c>
      <c r="V27" s="268">
        <v>0.47867710603800001</v>
      </c>
      <c r="W27" s="269" t="s">
        <v>167</v>
      </c>
      <c r="X27" s="268">
        <v>0</v>
      </c>
      <c r="Y27" s="267" t="s">
        <v>167</v>
      </c>
      <c r="Z27" s="267">
        <v>0</v>
      </c>
      <c r="AA27" s="267" t="s">
        <v>167</v>
      </c>
      <c r="CB27" s="10"/>
      <c r="DP27" s="15"/>
      <c r="DQ27" s="10"/>
    </row>
    <row r="28" spans="2:121" ht="15" customHeight="1" x14ac:dyDescent="0.25">
      <c r="B28" s="261">
        <v>3634</v>
      </c>
      <c r="C28" s="262" t="s">
        <v>165</v>
      </c>
      <c r="D28" s="263" t="s">
        <v>181</v>
      </c>
      <c r="E28" s="264" t="s">
        <v>10</v>
      </c>
      <c r="F28" s="264" t="s">
        <v>10</v>
      </c>
      <c r="G28" s="264" t="s">
        <v>10</v>
      </c>
      <c r="H28" s="264" t="s">
        <v>124</v>
      </c>
      <c r="I28" s="265">
        <v>7876768</v>
      </c>
      <c r="J28" s="266">
        <v>10470693</v>
      </c>
      <c r="K28" s="267">
        <v>0.77869363449399998</v>
      </c>
      <c r="L28" s="267">
        <v>0.53529732941300001</v>
      </c>
      <c r="M28" s="267">
        <v>0.96588468404100003</v>
      </c>
      <c r="N28" s="267">
        <v>3.4115315958599998E-2</v>
      </c>
      <c r="O28" s="267">
        <v>4.76501412084E-3</v>
      </c>
      <c r="P28" s="267">
        <v>5.1658471889099995E-4</v>
      </c>
      <c r="Q28" s="267">
        <v>7.6818220150300003E-3</v>
      </c>
      <c r="R28" s="267">
        <v>1.8059931658799999E-3</v>
      </c>
      <c r="S28" s="267">
        <v>0</v>
      </c>
      <c r="T28" s="267">
        <v>2.0625282395299999E-2</v>
      </c>
      <c r="U28" s="267">
        <v>0.71456681217499995</v>
      </c>
      <c r="V28" s="268">
        <v>0.71456681217499995</v>
      </c>
      <c r="W28" s="269" t="s">
        <v>167</v>
      </c>
      <c r="X28" s="268">
        <v>0</v>
      </c>
      <c r="Y28" s="267" t="s">
        <v>167</v>
      </c>
      <c r="Z28" s="267">
        <v>0</v>
      </c>
      <c r="AA28" s="267" t="s">
        <v>167</v>
      </c>
      <c r="CB28" s="10"/>
      <c r="DP28" s="15"/>
      <c r="DQ28" s="10"/>
    </row>
    <row r="29" spans="2:121" ht="15" customHeight="1" x14ac:dyDescent="0.25">
      <c r="B29" s="261">
        <v>3634</v>
      </c>
      <c r="C29" s="262" t="s">
        <v>165</v>
      </c>
      <c r="D29" s="263" t="s">
        <v>182</v>
      </c>
      <c r="E29" s="264" t="s">
        <v>10</v>
      </c>
      <c r="F29" s="264" t="s">
        <v>10</v>
      </c>
      <c r="G29" s="264" t="s">
        <v>10</v>
      </c>
      <c r="H29" s="264" t="s">
        <v>124</v>
      </c>
      <c r="I29" s="265">
        <v>4927249</v>
      </c>
      <c r="J29" s="266">
        <v>5207320</v>
      </c>
      <c r="K29" s="267">
        <v>0.97370535548399995</v>
      </c>
      <c r="L29" s="267">
        <v>0.98247851101899997</v>
      </c>
      <c r="M29" s="267">
        <v>0.96717217301799996</v>
      </c>
      <c r="N29" s="267">
        <v>3.2827826982E-2</v>
      </c>
      <c r="O29" s="267">
        <v>2.3532258436199998E-3</v>
      </c>
      <c r="P29" s="267">
        <v>1.08424295031E-3</v>
      </c>
      <c r="Q29" s="267">
        <v>1.6976102870599999E-3</v>
      </c>
      <c r="R29" s="267">
        <v>0</v>
      </c>
      <c r="S29" s="267">
        <v>0</v>
      </c>
      <c r="T29" s="267">
        <v>2.78179562616E-2</v>
      </c>
      <c r="U29" s="267">
        <v>0.49185681503000001</v>
      </c>
      <c r="V29" s="268">
        <v>0.49185681503000001</v>
      </c>
      <c r="W29" s="269" t="s">
        <v>167</v>
      </c>
      <c r="X29" s="268">
        <v>0</v>
      </c>
      <c r="Y29" s="267" t="s">
        <v>167</v>
      </c>
      <c r="Z29" s="267">
        <v>0</v>
      </c>
      <c r="AA29" s="267" t="s">
        <v>167</v>
      </c>
      <c r="CB29" s="10"/>
      <c r="DP29" s="15"/>
      <c r="DQ29" s="10"/>
    </row>
    <row r="30" spans="2:121" ht="15" customHeight="1" x14ac:dyDescent="0.25">
      <c r="B30" s="261">
        <v>3634</v>
      </c>
      <c r="C30" s="262" t="s">
        <v>165</v>
      </c>
      <c r="D30" s="263" t="s">
        <v>183</v>
      </c>
      <c r="E30" s="264" t="s">
        <v>10</v>
      </c>
      <c r="F30" s="264" t="s">
        <v>10</v>
      </c>
      <c r="G30" s="264" t="s">
        <v>10</v>
      </c>
      <c r="H30" s="264" t="s">
        <v>172</v>
      </c>
      <c r="I30" s="265">
        <v>4644642</v>
      </c>
      <c r="J30" s="266">
        <v>5349213</v>
      </c>
      <c r="K30" s="267">
        <v>0.87498389302699997</v>
      </c>
      <c r="L30" s="267">
        <v>0.93637381797999997</v>
      </c>
      <c r="M30" s="267">
        <v>0.98849494308800001</v>
      </c>
      <c r="N30" s="267">
        <v>1.1505056912099999E-2</v>
      </c>
      <c r="O30" s="267">
        <v>4.8287477055E-4</v>
      </c>
      <c r="P30" s="267">
        <v>3.5552893481699999E-3</v>
      </c>
      <c r="Q30" s="267">
        <v>4.5389854545E-4</v>
      </c>
      <c r="R30" s="267">
        <v>0</v>
      </c>
      <c r="S30" s="267">
        <v>0</v>
      </c>
      <c r="T30" s="267">
        <v>7.4868957358799997E-3</v>
      </c>
      <c r="U30" s="267">
        <v>0.371659430372</v>
      </c>
      <c r="V30" s="268">
        <v>0.371659430372</v>
      </c>
      <c r="W30" s="269" t="s">
        <v>167</v>
      </c>
      <c r="X30" s="268">
        <v>0</v>
      </c>
      <c r="Y30" s="267" t="s">
        <v>167</v>
      </c>
      <c r="Z30" s="267">
        <v>0</v>
      </c>
      <c r="AA30" s="267" t="s">
        <v>167</v>
      </c>
      <c r="CB30" s="10"/>
      <c r="DP30" s="15"/>
      <c r="DQ30" s="10"/>
    </row>
    <row r="31" spans="2:121" ht="15" customHeight="1" x14ac:dyDescent="0.25">
      <c r="B31" s="261">
        <v>3634</v>
      </c>
      <c r="C31" s="262" t="s">
        <v>165</v>
      </c>
      <c r="D31" s="263" t="s">
        <v>184</v>
      </c>
      <c r="E31" s="264" t="s">
        <v>10</v>
      </c>
      <c r="F31" s="264" t="s">
        <v>10</v>
      </c>
      <c r="G31" s="264" t="s">
        <v>10</v>
      </c>
      <c r="H31" s="264" t="s">
        <v>170</v>
      </c>
      <c r="I31" s="265">
        <v>4230562</v>
      </c>
      <c r="J31" s="266">
        <v>8921657</v>
      </c>
      <c r="K31" s="267">
        <v>0.48350130962299998</v>
      </c>
      <c r="L31" s="267">
        <v>0.42134415165299999</v>
      </c>
      <c r="M31" s="267">
        <v>0.98074225449399999</v>
      </c>
      <c r="N31" s="267">
        <v>1.9257745506199998E-2</v>
      </c>
      <c r="O31" s="267">
        <v>4.4914302354400002E-3</v>
      </c>
      <c r="P31" s="267">
        <v>9.4074452761399999E-4</v>
      </c>
      <c r="Q31" s="267">
        <v>4.4278770188099998E-3</v>
      </c>
      <c r="R31" s="267">
        <v>1.18341245354E-3</v>
      </c>
      <c r="S31" s="267">
        <v>0</v>
      </c>
      <c r="T31" s="267">
        <v>8.8538485619900006E-3</v>
      </c>
      <c r="U31" s="267">
        <v>0.55688014973</v>
      </c>
      <c r="V31" s="268">
        <v>0.55688014973</v>
      </c>
      <c r="W31" s="269" t="s">
        <v>167</v>
      </c>
      <c r="X31" s="268">
        <v>0</v>
      </c>
      <c r="Y31" s="267" t="s">
        <v>167</v>
      </c>
      <c r="Z31" s="267">
        <v>0</v>
      </c>
      <c r="AA31" s="267" t="s">
        <v>167</v>
      </c>
    </row>
    <row r="32" spans="2:121" ht="15" customHeight="1" x14ac:dyDescent="0.25">
      <c r="B32" s="261">
        <v>3634</v>
      </c>
      <c r="C32" s="262" t="s">
        <v>165</v>
      </c>
      <c r="D32" s="263" t="s">
        <v>185</v>
      </c>
      <c r="E32" s="264" t="s">
        <v>10</v>
      </c>
      <c r="F32" s="264" t="s">
        <v>10</v>
      </c>
      <c r="G32" s="264" t="s">
        <v>10</v>
      </c>
      <c r="H32" s="264" t="s">
        <v>124</v>
      </c>
      <c r="I32" s="265">
        <v>3948826</v>
      </c>
      <c r="J32" s="266">
        <v>4484307</v>
      </c>
      <c r="K32" s="267">
        <v>0.935901325251</v>
      </c>
      <c r="L32" s="267">
        <v>0.97679619169700005</v>
      </c>
      <c r="M32" s="267">
        <v>0.93598141251300004</v>
      </c>
      <c r="N32" s="267">
        <v>6.4018587487399997E-2</v>
      </c>
      <c r="O32" s="267">
        <v>1.5097316040099999E-2</v>
      </c>
      <c r="P32" s="267">
        <v>3.8355982317900001E-4</v>
      </c>
      <c r="Q32" s="267">
        <v>2.0007104776700001E-2</v>
      </c>
      <c r="R32" s="267">
        <v>6.72634589915E-3</v>
      </c>
      <c r="S32" s="267">
        <v>0</v>
      </c>
      <c r="T32" s="267">
        <v>2.31458283298E-2</v>
      </c>
      <c r="U32" s="267">
        <v>0.61280694565899996</v>
      </c>
      <c r="V32" s="268">
        <v>0.61280694565899996</v>
      </c>
      <c r="W32" s="269" t="s">
        <v>167</v>
      </c>
      <c r="X32" s="268">
        <v>0</v>
      </c>
      <c r="Y32" s="267" t="s">
        <v>167</v>
      </c>
      <c r="Z32" s="267">
        <v>0</v>
      </c>
      <c r="AA32" s="267" t="s">
        <v>167</v>
      </c>
    </row>
    <row r="33" spans="2:27" ht="15" customHeight="1" x14ac:dyDescent="0.25">
      <c r="B33" s="261">
        <v>3634</v>
      </c>
      <c r="C33" s="262" t="s">
        <v>165</v>
      </c>
      <c r="D33" s="263" t="s">
        <v>186</v>
      </c>
      <c r="E33" s="264" t="s">
        <v>10</v>
      </c>
      <c r="F33" s="264" t="s">
        <v>10</v>
      </c>
      <c r="G33" s="264" t="s">
        <v>10</v>
      </c>
      <c r="H33" s="264" t="s">
        <v>124</v>
      </c>
      <c r="I33" s="265">
        <v>2597864</v>
      </c>
      <c r="J33" s="266">
        <v>3038093</v>
      </c>
      <c r="K33" s="267">
        <v>0.88634231253999995</v>
      </c>
      <c r="L33" s="267">
        <v>0.95340926034899998</v>
      </c>
      <c r="M33" s="267">
        <v>0.95046267510600002</v>
      </c>
      <c r="N33" s="267">
        <v>4.9537324894300003E-2</v>
      </c>
      <c r="O33" s="267">
        <v>5.7302393310499997E-3</v>
      </c>
      <c r="P33" s="267">
        <v>8.1093633407500008E-3</v>
      </c>
      <c r="Q33" s="267">
        <v>1.14690366621E-2</v>
      </c>
      <c r="R33" s="267">
        <v>3.1411151666500001E-3</v>
      </c>
      <c r="S33" s="267">
        <v>0</v>
      </c>
      <c r="T33" s="267">
        <v>2.1861740243E-2</v>
      </c>
      <c r="U33" s="267">
        <v>0.64772020398300001</v>
      </c>
      <c r="V33" s="268">
        <v>0.64772020398300001</v>
      </c>
      <c r="W33" s="269" t="s">
        <v>167</v>
      </c>
      <c r="X33" s="268">
        <v>0</v>
      </c>
      <c r="Y33" s="267" t="s">
        <v>167</v>
      </c>
      <c r="Z33" s="267">
        <v>0</v>
      </c>
      <c r="AA33" s="267" t="s">
        <v>167</v>
      </c>
    </row>
    <row r="34" spans="2:27" ht="15" customHeight="1" x14ac:dyDescent="0.25">
      <c r="B34" s="261">
        <v>3634</v>
      </c>
      <c r="C34" s="262" t="s">
        <v>165</v>
      </c>
      <c r="D34" s="263" t="s">
        <v>187</v>
      </c>
      <c r="E34" s="264" t="s">
        <v>10</v>
      </c>
      <c r="F34" s="264" t="s">
        <v>10</v>
      </c>
      <c r="G34" s="264" t="s">
        <v>10</v>
      </c>
      <c r="H34" s="264" t="s">
        <v>124</v>
      </c>
      <c r="I34" s="265">
        <v>2089522</v>
      </c>
      <c r="J34" s="266">
        <v>2833631</v>
      </c>
      <c r="K34" s="267">
        <v>0.86552181779600001</v>
      </c>
      <c r="L34" s="267">
        <v>0.61276609410299998</v>
      </c>
      <c r="M34" s="267">
        <v>0.83595570488899995</v>
      </c>
      <c r="N34" s="267">
        <v>0.16404429511099999</v>
      </c>
      <c r="O34" s="267">
        <v>6.6328325741800004E-3</v>
      </c>
      <c r="P34" s="267">
        <v>7.2034785051400003E-3</v>
      </c>
      <c r="Q34" s="267">
        <v>1.0996844684400001E-2</v>
      </c>
      <c r="R34" s="267">
        <v>0.127016538145</v>
      </c>
      <c r="S34" s="267">
        <v>0</v>
      </c>
      <c r="T34" s="267">
        <v>1.69069296602E-2</v>
      </c>
      <c r="U34" s="267">
        <v>0.62883329297299995</v>
      </c>
      <c r="V34" s="268">
        <v>0.62883329297299995</v>
      </c>
      <c r="W34" s="269" t="s">
        <v>167</v>
      </c>
      <c r="X34" s="268">
        <v>0</v>
      </c>
      <c r="Y34" s="267" t="s">
        <v>167</v>
      </c>
      <c r="Z34" s="267">
        <v>0</v>
      </c>
      <c r="AA34" s="267" t="s">
        <v>167</v>
      </c>
    </row>
    <row r="35" spans="2:27" ht="15" customHeight="1" x14ac:dyDescent="0.25">
      <c r="B35" s="261">
        <v>3634</v>
      </c>
      <c r="C35" s="262" t="s">
        <v>165</v>
      </c>
      <c r="D35" s="263" t="s">
        <v>188</v>
      </c>
      <c r="E35" s="264" t="s">
        <v>10</v>
      </c>
      <c r="F35" s="264" t="s">
        <v>10</v>
      </c>
      <c r="G35" s="264" t="s">
        <v>10</v>
      </c>
      <c r="H35" s="264" t="s">
        <v>172</v>
      </c>
      <c r="I35" s="265">
        <v>723354</v>
      </c>
      <c r="J35" s="266">
        <v>743701</v>
      </c>
      <c r="K35" s="267">
        <v>0.99970148016100002</v>
      </c>
      <c r="L35" s="267">
        <v>0.98699477343700004</v>
      </c>
      <c r="M35" s="267">
        <v>0.91083110013299995</v>
      </c>
      <c r="N35" s="267">
        <v>8.9168899866999995E-2</v>
      </c>
      <c r="O35" s="267">
        <v>3.5136432517900003E-2</v>
      </c>
      <c r="P35" s="267">
        <v>1.0259499449399999E-3</v>
      </c>
      <c r="Q35" s="267">
        <v>2.3536340545499999E-2</v>
      </c>
      <c r="R35" s="267">
        <v>3.6103218901100001E-3</v>
      </c>
      <c r="S35" s="267">
        <v>0</v>
      </c>
      <c r="T35" s="267">
        <v>2.7063295598600001E-2</v>
      </c>
      <c r="U35" s="267">
        <v>0.50354183428900001</v>
      </c>
      <c r="V35" s="268" t="s">
        <v>167</v>
      </c>
      <c r="W35" s="269">
        <v>0.50371669589900003</v>
      </c>
      <c r="X35" s="268">
        <v>0</v>
      </c>
      <c r="Y35" s="267">
        <v>0</v>
      </c>
      <c r="Z35" s="267">
        <v>0</v>
      </c>
      <c r="AA35" s="267">
        <v>0</v>
      </c>
    </row>
    <row r="36" spans="2:27" ht="15" customHeight="1" x14ac:dyDescent="0.25">
      <c r="B36" s="261">
        <v>3634</v>
      </c>
      <c r="C36" s="262" t="s">
        <v>165</v>
      </c>
      <c r="D36" s="263" t="s">
        <v>189</v>
      </c>
      <c r="E36" s="264" t="s">
        <v>10</v>
      </c>
      <c r="F36" s="264" t="s">
        <v>10</v>
      </c>
      <c r="G36" s="264" t="s">
        <v>10</v>
      </c>
      <c r="H36" s="264" t="s">
        <v>170</v>
      </c>
      <c r="I36" s="265">
        <v>639413</v>
      </c>
      <c r="J36" s="266">
        <v>754750</v>
      </c>
      <c r="K36" s="267">
        <v>0.86899671924400002</v>
      </c>
      <c r="L36" s="267">
        <v>0.89435707187799995</v>
      </c>
      <c r="M36" s="267">
        <v>0.97490029811199996</v>
      </c>
      <c r="N36" s="267">
        <v>2.5099701887999998E-2</v>
      </c>
      <c r="O36" s="267">
        <v>1.7828420006599999E-2</v>
      </c>
      <c r="P36" s="267">
        <v>1.58993044054E-5</v>
      </c>
      <c r="Q36" s="267">
        <v>3.0076184166899999E-3</v>
      </c>
      <c r="R36" s="267">
        <v>5.2997681351399999E-6</v>
      </c>
      <c r="S36" s="267">
        <v>0</v>
      </c>
      <c r="T36" s="267">
        <v>4.4769791321599998E-3</v>
      </c>
      <c r="U36" s="267">
        <v>0.63949904052600004</v>
      </c>
      <c r="V36" s="268">
        <v>0.63949904052600004</v>
      </c>
      <c r="W36" s="269" t="s">
        <v>167</v>
      </c>
      <c r="X36" s="268">
        <v>0</v>
      </c>
      <c r="Y36" s="267" t="s">
        <v>167</v>
      </c>
      <c r="Z36" s="267">
        <v>0</v>
      </c>
      <c r="AA36" s="267" t="s">
        <v>167</v>
      </c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36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36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25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3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79" t="s">
        <v>155</v>
      </c>
      <c r="F6" s="74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1"/>
      <c r="F7" s="74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0" t="str">
        <f ca="1">MID(CELL("filename",A1),FIND("]",CELL("filename",A1))+1,255)&amp;" Level Scorecard"</f>
        <v>Partner Level Scorecard</v>
      </c>
      <c r="F8" s="74"/>
      <c r="G8" s="230" t="s">
        <v>132</v>
      </c>
      <c r="H8" s="231"/>
      <c r="I8" s="128"/>
      <c r="J8" s="126" t="s">
        <v>16</v>
      </c>
      <c r="K8" s="127">
        <f>VLOOKUP(K6,Benchmark_Legend[],MATCH(ColumnP[[#This Row],[Metric]],Benchmark_Legend[#Headers],0),0)</f>
        <v>0.7</v>
      </c>
      <c r="L8" s="127">
        <f>VLOOKUP(L6,Benchmark_Legend[],MATCH(ColumnP[[#This Row],[Metric]],Benchmark_Legend[#Headers],0),0)</f>
        <v>0.98</v>
      </c>
      <c r="M8" s="127">
        <f>VLOOKUP(M6,Benchmark_Legend[],MATCH(ColumnP[[#This Row],[Metric]],Benchmark_Legend[#Headers],0),0)</f>
        <v>0.95</v>
      </c>
      <c r="N8" s="127">
        <f>VLOOKUP(N6,Benchmark_Legend[],MATCH(ColumnP[[#This Row],[Metric]],Benchmark_Legend[#Headers],0),0)</f>
        <v>0.05</v>
      </c>
      <c r="O8" s="127">
        <f>VLOOKUP(O6,Benchmark_Legend[],MATCH(ColumnP[[#This Row],[Metric]],Benchmark_Legend[#Headers],0),0)</f>
        <v>0.02</v>
      </c>
      <c r="P8" s="127">
        <f>VLOOKUP(P6,Benchmark_Legend[],MATCH(ColumnP[[#This Row],[Metric]],Benchmark_Legend[#Headers],0),0)</f>
        <v>0.02</v>
      </c>
      <c r="Q8" s="127">
        <f>VLOOKUP(Q6,Benchmark_Legend[],MATCH(ColumnP[[#This Row],[Metric]],Benchmark_Legend[#Headers],0),0)</f>
        <v>0.01</v>
      </c>
      <c r="R8" s="127">
        <f>VLOOKUP(R6,Benchmark_Legend[],MATCH(ColumnP[[#This Row],[Metric]],Benchmark_Legend[#Headers],0),0)</f>
        <v>0.01</v>
      </c>
      <c r="S8" s="127">
        <f>VLOOKUP(S6,Benchmark_Legend[],MATCH(ColumnP[[#This Row],[Metric]],Benchmark_Legend[#Headers],0),0)</f>
        <v>0.01</v>
      </c>
      <c r="T8" s="127">
        <f>VLOOKUP(T6,Benchmark_Legend[],MATCH(ColumnP[[#This Row],[Metric]],Benchmark_Legend[#Headers],0),0)</f>
        <v>0.03</v>
      </c>
      <c r="U8" s="127">
        <f>VLOOKUP(U6,Benchmark_Legend[],MATCH(ColumnP[[#This Row],[Metric]],Benchmark_Legend[#Headers],0),0)</f>
        <v>0.55000000000000004</v>
      </c>
      <c r="V8" s="127">
        <f>VLOOKUP(V6,Benchmark_Legend[],MATCH(ColumnP[[#This Row],[Metric]],Benchmark_Legend[#Headers],0),0)</f>
        <v>0.6</v>
      </c>
      <c r="W8" s="127">
        <f>VLOOKUP(W6,Benchmark_Legend[],MATCH(ColumnP[[#This Row],[Metric]],Benchmark_Legend[#Headers],0),0)</f>
        <v>0.5</v>
      </c>
      <c r="X8" s="127">
        <f>VLOOKUP(X6,Benchmark_Legend[],MATCH(ColumnP[[#This Row],[Metric]],Benchmark_Legend[#Headers],0),0)</f>
        <v>0.35</v>
      </c>
      <c r="Y8" s="127">
        <f>VLOOKUP(Y6,Benchmark_Legend[],MATCH(ColumnP[[#This Row],[Metric]],Benchmark_Legend[#Headers],0),0)</f>
        <v>0.25</v>
      </c>
      <c r="Z8" s="127">
        <f>VLOOKUP(Z6,Benchmark_Legend[],MATCH(ColumnP[[#This Row],[Metric]],Benchmark_Legend[#Headers],0),0)</f>
        <v>0.35</v>
      </c>
      <c r="AA8" s="127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57"/>
      <c r="G9" s="117" t="s">
        <v>14</v>
      </c>
      <c r="H9" s="121" t="s">
        <v>14</v>
      </c>
      <c r="I9" s="109"/>
      <c r="J9" s="110" t="s">
        <v>130</v>
      </c>
      <c r="K9" s="113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0.88303017144281348</v>
      </c>
      <c r="L9" s="113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0.91735262276031759</v>
      </c>
      <c r="M9" s="113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0.94924467051033001</v>
      </c>
      <c r="N9" s="113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5.0755329489671E-2</v>
      </c>
      <c r="O9" s="113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2.7882389332733067E-2</v>
      </c>
      <c r="P9" s="113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1.3661769768234478E-3</v>
      </c>
      <c r="Q9" s="113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5.5442710698686429E-3</v>
      </c>
      <c r="R9" s="113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8.3384189039465708E-4</v>
      </c>
      <c r="S9" s="113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0</v>
      </c>
      <c r="T9" s="113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1.5849981057326615E-2</v>
      </c>
      <c r="U9" s="113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0.52647815705845702</v>
      </c>
      <c r="V9" s="113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0.52756104375362911</v>
      </c>
      <c r="W9" s="113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0.60284256448999995</v>
      </c>
      <c r="X9" s="113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3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0</v>
      </c>
      <c r="Z9" s="113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3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0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5" t="s">
        <v>14</v>
      </c>
      <c r="H10" s="115"/>
      <c r="I10" s="27"/>
      <c r="J10" s="101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5" t="s">
        <v>14</v>
      </c>
      <c r="H11" s="115"/>
      <c r="I11" s="27"/>
      <c r="J11" s="101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1"/>
      <c r="C12" s="81"/>
      <c r="D12" s="28"/>
      <c r="E12" s="60"/>
      <c r="F12" s="57"/>
      <c r="G12" s="227" t="s">
        <v>8</v>
      </c>
      <c r="H12" s="227"/>
      <c r="I12" s="27"/>
      <c r="J12" s="102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0"/>
      <c r="C13" s="28"/>
      <c r="D13" s="28"/>
      <c r="E13" s="63"/>
      <c r="F13" s="57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>
        <v>3634</v>
      </c>
      <c r="C16" s="46" t="s">
        <v>165</v>
      </c>
      <c r="D16" s="46" t="s">
        <v>10</v>
      </c>
      <c r="E16" s="46" t="s">
        <v>190</v>
      </c>
      <c r="F16" s="46" t="s">
        <v>10</v>
      </c>
      <c r="G16" s="46" t="s">
        <v>10</v>
      </c>
      <c r="H16" s="46" t="s">
        <v>124</v>
      </c>
      <c r="I16" s="47">
        <v>610218703</v>
      </c>
      <c r="J16" s="48">
        <v>714617923</v>
      </c>
      <c r="K16" s="49">
        <v>0.87564112486699996</v>
      </c>
      <c r="L16" s="49">
        <v>0.96815297060500005</v>
      </c>
      <c r="M16" s="49">
        <v>0.97517265600400005</v>
      </c>
      <c r="N16" s="49">
        <v>2.4827343995999999E-2</v>
      </c>
      <c r="O16" s="49">
        <v>1.3516729274600001E-2</v>
      </c>
      <c r="P16" s="49">
        <v>1.1067606542499999E-3</v>
      </c>
      <c r="Q16" s="49">
        <v>1.85829372208E-3</v>
      </c>
      <c r="R16" s="270">
        <v>2.5214872759400001E-5</v>
      </c>
      <c r="S16" s="49">
        <v>0</v>
      </c>
      <c r="T16" s="49">
        <v>8.48677006944E-3</v>
      </c>
      <c r="U16" s="49">
        <v>0.43667826582500002</v>
      </c>
      <c r="V16" s="49">
        <v>0.43667826582500002</v>
      </c>
      <c r="W16" s="49" t="s">
        <v>167</v>
      </c>
      <c r="X16" s="49">
        <v>0</v>
      </c>
      <c r="Y16" s="49" t="s">
        <v>167</v>
      </c>
      <c r="Z16" s="49">
        <v>0</v>
      </c>
      <c r="AA16" s="49" t="s">
        <v>167</v>
      </c>
    </row>
    <row r="17" spans="2:65" ht="15" customHeight="1" x14ac:dyDescent="0.25">
      <c r="B17" s="261">
        <v>3634</v>
      </c>
      <c r="C17" s="264" t="s">
        <v>165</v>
      </c>
      <c r="D17" s="271" t="s">
        <v>10</v>
      </c>
      <c r="E17" s="264" t="s">
        <v>191</v>
      </c>
      <c r="F17" s="264" t="s">
        <v>10</v>
      </c>
      <c r="G17" s="264" t="s">
        <v>10</v>
      </c>
      <c r="H17" s="264" t="s">
        <v>124</v>
      </c>
      <c r="I17" s="265">
        <v>334399743</v>
      </c>
      <c r="J17" s="266">
        <v>405201496</v>
      </c>
      <c r="K17" s="267">
        <v>0.92309671747800004</v>
      </c>
      <c r="L17" s="267">
        <v>0.97168896434700003</v>
      </c>
      <c r="M17" s="267">
        <v>0.89369974586699996</v>
      </c>
      <c r="N17" s="267">
        <v>0.106300254133</v>
      </c>
      <c r="O17" s="267">
        <v>7.2118620707200001E-2</v>
      </c>
      <c r="P17" s="267">
        <v>1.09798212591E-3</v>
      </c>
      <c r="Q17" s="267">
        <v>9.5650288517199998E-3</v>
      </c>
      <c r="R17" s="267">
        <v>1.28855397908E-3</v>
      </c>
      <c r="S17" s="267">
        <v>0</v>
      </c>
      <c r="T17" s="267">
        <v>2.3944948613900001E-2</v>
      </c>
      <c r="U17" s="267">
        <v>0.56043987749099999</v>
      </c>
      <c r="V17" s="268">
        <v>0.56043987749099999</v>
      </c>
      <c r="W17" s="269" t="s">
        <v>167</v>
      </c>
      <c r="X17" s="268">
        <v>0</v>
      </c>
      <c r="Y17" s="267" t="s">
        <v>167</v>
      </c>
      <c r="Z17" s="267">
        <v>0</v>
      </c>
      <c r="AA17" s="267" t="s">
        <v>167</v>
      </c>
    </row>
    <row r="18" spans="2:65" ht="15" customHeight="1" x14ac:dyDescent="0.25">
      <c r="B18" s="261">
        <v>3634</v>
      </c>
      <c r="C18" s="264" t="s">
        <v>165</v>
      </c>
      <c r="D18" s="271" t="s">
        <v>10</v>
      </c>
      <c r="E18" s="264" t="s">
        <v>193</v>
      </c>
      <c r="F18" s="264" t="s">
        <v>10</v>
      </c>
      <c r="G18" s="264" t="s">
        <v>10</v>
      </c>
      <c r="H18" s="264" t="s">
        <v>124</v>
      </c>
      <c r="I18" s="265">
        <v>225243115</v>
      </c>
      <c r="J18" s="266">
        <v>281245729</v>
      </c>
      <c r="K18" s="267">
        <v>0.83795655505300004</v>
      </c>
      <c r="L18" s="267">
        <v>0.728170759173</v>
      </c>
      <c r="M18" s="267">
        <v>0.94776398897799996</v>
      </c>
      <c r="N18" s="267">
        <v>5.2236011022199998E-2</v>
      </c>
      <c r="O18" s="267">
        <v>9.07604893797E-3</v>
      </c>
      <c r="P18" s="267">
        <v>2.9534635173099999E-3</v>
      </c>
      <c r="Q18" s="267">
        <v>1.20913516166E-2</v>
      </c>
      <c r="R18" s="267">
        <v>3.1342449292800002E-3</v>
      </c>
      <c r="S18" s="267">
        <v>0</v>
      </c>
      <c r="T18" s="267">
        <v>2.57945357101E-2</v>
      </c>
      <c r="U18" s="267">
        <v>0.64416909258199995</v>
      </c>
      <c r="V18" s="268">
        <v>0.65159065287600004</v>
      </c>
      <c r="W18" s="269">
        <v>0.60284256448999995</v>
      </c>
      <c r="X18" s="268">
        <v>0</v>
      </c>
      <c r="Y18" s="267">
        <v>0</v>
      </c>
      <c r="Z18" s="267">
        <v>0</v>
      </c>
      <c r="AA18" s="267">
        <v>0</v>
      </c>
    </row>
    <row r="19" spans="2:65" ht="15" customHeight="1" x14ac:dyDescent="0.25">
      <c r="B19" s="261">
        <v>3634</v>
      </c>
      <c r="C19" s="264" t="s">
        <v>165</v>
      </c>
      <c r="D19" s="271" t="s">
        <v>10</v>
      </c>
      <c r="E19" s="264" t="s">
        <v>192</v>
      </c>
      <c r="F19" s="264" t="s">
        <v>10</v>
      </c>
      <c r="G19" s="264" t="s">
        <v>10</v>
      </c>
      <c r="H19" s="264" t="s">
        <v>172</v>
      </c>
      <c r="I19" s="265">
        <v>182957204</v>
      </c>
      <c r="J19" s="266">
        <v>187949863</v>
      </c>
      <c r="K19" s="267">
        <v>0.98033549087100003</v>
      </c>
      <c r="L19" s="267">
        <v>0.99388284736300003</v>
      </c>
      <c r="M19" s="267">
        <v>0.98767721368299999</v>
      </c>
      <c r="N19" s="267">
        <v>1.23227863167E-2</v>
      </c>
      <c r="O19" s="267">
        <v>4.69600767945E-3</v>
      </c>
      <c r="P19" s="267">
        <v>2.6996561311699998E-4</v>
      </c>
      <c r="Q19" s="267">
        <v>3.53392117131E-4</v>
      </c>
      <c r="R19" s="267">
        <v>1.9154044288900001E-7</v>
      </c>
      <c r="S19" s="267">
        <v>0</v>
      </c>
      <c r="T19" s="267">
        <v>7.0834741709800003E-3</v>
      </c>
      <c r="U19" s="267">
        <v>0.60170027521799996</v>
      </c>
      <c r="V19" s="268">
        <v>0.60170027521799996</v>
      </c>
      <c r="W19" s="269" t="s">
        <v>167</v>
      </c>
      <c r="X19" s="268">
        <v>0</v>
      </c>
      <c r="Y19" s="267" t="s">
        <v>167</v>
      </c>
      <c r="Z19" s="267">
        <v>0</v>
      </c>
      <c r="AA19" s="267" t="s">
        <v>167</v>
      </c>
    </row>
    <row r="20" spans="2:65" ht="15" customHeight="1" x14ac:dyDescent="0.25">
      <c r="B20" s="261">
        <v>3634</v>
      </c>
      <c r="C20" s="264" t="s">
        <v>165</v>
      </c>
      <c r="D20" s="271" t="s">
        <v>10</v>
      </c>
      <c r="E20" s="264" t="s">
        <v>194</v>
      </c>
      <c r="F20" s="264" t="s">
        <v>10</v>
      </c>
      <c r="G20" s="264" t="s">
        <v>10</v>
      </c>
      <c r="H20" s="264" t="s">
        <v>124</v>
      </c>
      <c r="I20" s="265">
        <v>107560855</v>
      </c>
      <c r="J20" s="266">
        <v>137364569</v>
      </c>
      <c r="K20" s="267">
        <v>0.87224575246000002</v>
      </c>
      <c r="L20" s="267">
        <v>0.95508812028500001</v>
      </c>
      <c r="M20" s="267">
        <v>0.89771949126100004</v>
      </c>
      <c r="N20" s="267">
        <v>0.10228050873900001</v>
      </c>
      <c r="O20" s="267">
        <v>6.2611312819700005E-2</v>
      </c>
      <c r="P20" s="267">
        <v>3.7991601749900002E-4</v>
      </c>
      <c r="Q20" s="267">
        <v>1.0130982174899999E-2</v>
      </c>
      <c r="R20" s="267">
        <v>7.6547395566000005E-4</v>
      </c>
      <c r="S20" s="267">
        <v>0</v>
      </c>
      <c r="T20" s="267">
        <v>3.0273658122099999E-2</v>
      </c>
      <c r="U20" s="267">
        <v>0.50807311823599999</v>
      </c>
      <c r="V20" s="268">
        <v>0.50807311823599999</v>
      </c>
      <c r="W20" s="269" t="s">
        <v>167</v>
      </c>
      <c r="X20" s="268">
        <v>0</v>
      </c>
      <c r="Y20" s="267" t="s">
        <v>167</v>
      </c>
      <c r="Z20" s="267">
        <v>0</v>
      </c>
      <c r="AA20" s="267" t="s">
        <v>167</v>
      </c>
    </row>
    <row r="21" spans="2:65" ht="15" customHeight="1" x14ac:dyDescent="0.25">
      <c r="B21" s="261">
        <v>3634</v>
      </c>
      <c r="C21" s="264" t="s">
        <v>165</v>
      </c>
      <c r="D21" s="271" t="s">
        <v>10</v>
      </c>
      <c r="E21" s="264" t="s">
        <v>195</v>
      </c>
      <c r="F21" s="264" t="s">
        <v>10</v>
      </c>
      <c r="G21" s="264" t="s">
        <v>10</v>
      </c>
      <c r="H21" s="264" t="s">
        <v>170</v>
      </c>
      <c r="I21" s="265">
        <v>41889692</v>
      </c>
      <c r="J21" s="266">
        <v>68024382</v>
      </c>
      <c r="K21" s="267">
        <v>0.62113964764700003</v>
      </c>
      <c r="L21" s="267">
        <v>0.53499423192100004</v>
      </c>
      <c r="M21" s="267">
        <v>0.99141003588999999</v>
      </c>
      <c r="N21" s="267">
        <v>8.5899641102200001E-3</v>
      </c>
      <c r="O21" s="267">
        <v>4.2335555507100001E-3</v>
      </c>
      <c r="P21" s="267">
        <v>1.7398614514400001E-3</v>
      </c>
      <c r="Q21" s="267">
        <v>8.0481436788400001E-4</v>
      </c>
      <c r="R21" s="267">
        <v>9.2613851309999995E-5</v>
      </c>
      <c r="S21" s="267">
        <v>0</v>
      </c>
      <c r="T21" s="267">
        <v>1.7874914321199999E-3</v>
      </c>
      <c r="U21" s="267">
        <v>0.55817426396900005</v>
      </c>
      <c r="V21" s="268">
        <v>0.55817426396900005</v>
      </c>
      <c r="W21" s="269" t="s">
        <v>167</v>
      </c>
      <c r="X21" s="268">
        <v>0</v>
      </c>
      <c r="Y21" s="267" t="s">
        <v>167</v>
      </c>
      <c r="Z21" s="267">
        <v>0</v>
      </c>
      <c r="AA21" s="267" t="s">
        <v>167</v>
      </c>
    </row>
    <row r="22" spans="2:65" ht="15" customHeight="1" x14ac:dyDescent="0.25">
      <c r="B22" s="261">
        <v>3634</v>
      </c>
      <c r="C22" s="264" t="s">
        <v>165</v>
      </c>
      <c r="D22" s="271" t="s">
        <v>10</v>
      </c>
      <c r="E22" s="264" t="s">
        <v>196</v>
      </c>
      <c r="F22" s="264" t="s">
        <v>10</v>
      </c>
      <c r="G22" s="264" t="s">
        <v>10</v>
      </c>
      <c r="H22" s="264" t="s">
        <v>170</v>
      </c>
      <c r="I22" s="265">
        <v>21595772</v>
      </c>
      <c r="J22" s="266">
        <v>23429102</v>
      </c>
      <c r="K22" s="267">
        <v>0.93125095326399998</v>
      </c>
      <c r="L22" s="267">
        <v>0.92001421992200005</v>
      </c>
      <c r="M22" s="267">
        <v>0.98979751763400003</v>
      </c>
      <c r="N22" s="267">
        <v>1.02024823657E-2</v>
      </c>
      <c r="O22" s="267">
        <v>2.12688476067E-3</v>
      </c>
      <c r="P22" s="267">
        <v>5.4120725583099998E-4</v>
      </c>
      <c r="Q22" s="267">
        <v>1.6017259218899999E-3</v>
      </c>
      <c r="R22" s="267">
        <v>2.4755536938599999E-6</v>
      </c>
      <c r="S22" s="267">
        <v>0</v>
      </c>
      <c r="T22" s="267">
        <v>6.0053944875900003E-3</v>
      </c>
      <c r="U22" s="267">
        <v>0.76733950515899996</v>
      </c>
      <c r="V22" s="268">
        <v>0.76733950515899996</v>
      </c>
      <c r="W22" s="269" t="s">
        <v>167</v>
      </c>
      <c r="X22" s="268">
        <v>0</v>
      </c>
      <c r="Y22" s="267" t="s">
        <v>167</v>
      </c>
      <c r="Z22" s="267">
        <v>0</v>
      </c>
      <c r="AA22" s="267" t="s">
        <v>167</v>
      </c>
      <c r="BM22" s="14" t="e">
        <v>#VALUE!</v>
      </c>
    </row>
    <row r="23" spans="2:65" ht="15" customHeight="1" x14ac:dyDescent="0.25">
      <c r="B23" s="261">
        <v>3634</v>
      </c>
      <c r="C23" s="264" t="s">
        <v>165</v>
      </c>
      <c r="D23" s="271" t="s">
        <v>10</v>
      </c>
      <c r="E23" s="264" t="s">
        <v>197</v>
      </c>
      <c r="F23" s="264" t="s">
        <v>10</v>
      </c>
      <c r="G23" s="264" t="s">
        <v>10</v>
      </c>
      <c r="H23" s="264" t="s">
        <v>124</v>
      </c>
      <c r="I23" s="265">
        <v>10335329</v>
      </c>
      <c r="J23" s="266">
        <v>10657305</v>
      </c>
      <c r="K23" s="267">
        <v>0.99437902693799995</v>
      </c>
      <c r="L23" s="267">
        <v>0.99526381200500003</v>
      </c>
      <c r="M23" s="267">
        <v>0.97032007622899996</v>
      </c>
      <c r="N23" s="267">
        <v>2.9679923770600001E-2</v>
      </c>
      <c r="O23" s="267">
        <v>1.40194917946E-3</v>
      </c>
      <c r="P23" s="267">
        <v>1.16408416574E-3</v>
      </c>
      <c r="Q23" s="267">
        <v>2.5549611276000001E-3</v>
      </c>
      <c r="R23" s="267">
        <v>0</v>
      </c>
      <c r="S23" s="267">
        <v>0</v>
      </c>
      <c r="T23" s="267">
        <v>2.4629866556299999E-2</v>
      </c>
      <c r="U23" s="267">
        <v>0.51184746997399999</v>
      </c>
      <c r="V23" s="268">
        <v>0.51184746997399999</v>
      </c>
      <c r="W23" s="269" t="s">
        <v>167</v>
      </c>
      <c r="X23" s="268">
        <v>0</v>
      </c>
      <c r="Y23" s="267" t="s">
        <v>167</v>
      </c>
      <c r="Z23" s="267">
        <v>0</v>
      </c>
      <c r="AA23" s="267" t="s">
        <v>167</v>
      </c>
    </row>
    <row r="24" spans="2:65" ht="15" customHeight="1" x14ac:dyDescent="0.25">
      <c r="B24" s="261">
        <v>3634</v>
      </c>
      <c r="C24" s="264" t="s">
        <v>165</v>
      </c>
      <c r="D24" s="271" t="s">
        <v>10</v>
      </c>
      <c r="E24" s="264" t="s">
        <v>199</v>
      </c>
      <c r="F24" s="264" t="s">
        <v>10</v>
      </c>
      <c r="G24" s="264" t="s">
        <v>10</v>
      </c>
      <c r="H24" s="264" t="s">
        <v>124</v>
      </c>
      <c r="I24" s="265">
        <v>4857870</v>
      </c>
      <c r="J24" s="266">
        <v>5064193</v>
      </c>
      <c r="K24" s="267">
        <v>0.97317136347599997</v>
      </c>
      <c r="L24" s="267">
        <v>0.98340110655299995</v>
      </c>
      <c r="M24" s="267">
        <v>0.94847589734399995</v>
      </c>
      <c r="N24" s="267">
        <v>5.15241026556E-2</v>
      </c>
      <c r="O24" s="267">
        <v>6.1214096698099996E-6</v>
      </c>
      <c r="P24" s="267">
        <v>3.56266042783E-2</v>
      </c>
      <c r="Q24" s="267">
        <v>2.1754700107200001E-3</v>
      </c>
      <c r="R24" s="267">
        <v>3.4753809738300003E-5</v>
      </c>
      <c r="S24" s="267">
        <v>0</v>
      </c>
      <c r="T24" s="267">
        <v>1.3815231765499999E-2</v>
      </c>
      <c r="U24" s="267">
        <v>0.42147463806199997</v>
      </c>
      <c r="V24" s="268">
        <v>0.42147463806199997</v>
      </c>
      <c r="W24" s="269" t="s">
        <v>167</v>
      </c>
      <c r="X24" s="268">
        <v>0</v>
      </c>
      <c r="Y24" s="267" t="s">
        <v>167</v>
      </c>
      <c r="Z24" s="267">
        <v>0</v>
      </c>
      <c r="AA24" s="267" t="s">
        <v>167</v>
      </c>
    </row>
    <row r="25" spans="2:65" ht="15" customHeight="1" x14ac:dyDescent="0.25">
      <c r="B25" s="261">
        <v>3634</v>
      </c>
      <c r="C25" s="264" t="s">
        <v>165</v>
      </c>
      <c r="D25" s="271" t="s">
        <v>10</v>
      </c>
      <c r="E25" s="264" t="s">
        <v>198</v>
      </c>
      <c r="F25" s="264" t="s">
        <v>10</v>
      </c>
      <c r="G25" s="264" t="s">
        <v>10</v>
      </c>
      <c r="H25" s="264" t="s">
        <v>172</v>
      </c>
      <c r="I25" s="265">
        <v>4644642</v>
      </c>
      <c r="J25" s="266">
        <v>5349213</v>
      </c>
      <c r="K25" s="267">
        <v>0.87498389302699997</v>
      </c>
      <c r="L25" s="267">
        <v>0.93637381797999997</v>
      </c>
      <c r="M25" s="267">
        <v>0.98849494308800001</v>
      </c>
      <c r="N25" s="267">
        <v>1.1505056912099999E-2</v>
      </c>
      <c r="O25" s="267">
        <v>4.8287477055E-4</v>
      </c>
      <c r="P25" s="267">
        <v>3.5552893481699999E-3</v>
      </c>
      <c r="Q25" s="267">
        <v>4.5389854545E-4</v>
      </c>
      <c r="R25" s="267">
        <v>0</v>
      </c>
      <c r="S25" s="267">
        <v>0</v>
      </c>
      <c r="T25" s="267">
        <v>7.4868957358799997E-3</v>
      </c>
      <c r="U25" s="267">
        <v>0.371659430372</v>
      </c>
      <c r="V25" s="268">
        <v>0.371659430372</v>
      </c>
      <c r="W25" s="269" t="s">
        <v>167</v>
      </c>
      <c r="X25" s="268">
        <v>0</v>
      </c>
      <c r="Y25" s="267" t="s">
        <v>167</v>
      </c>
      <c r="Z25" s="267">
        <v>0</v>
      </c>
      <c r="AA25" s="267" t="s">
        <v>167</v>
      </c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25">
    <cfRule type="cellIs" dxfId="430" priority="32" operator="equal">
      <formula>""</formula>
    </cfRule>
  </conditionalFormatting>
  <conditionalFormatting sqref="A9:G9 A1:XFD6 I9:XFD9 A8:XFD8 A7:J7 AB7:XFD7 A10:XFD1048576">
    <cfRule type="expression" dxfId="429" priority="31">
      <formula>ISERROR(A1)</formula>
    </cfRule>
  </conditionalFormatting>
  <conditionalFormatting sqref="K16:AA25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18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47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22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237" t="s">
        <v>155</v>
      </c>
      <c r="E6" s="237"/>
      <c r="F6" s="28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75" customHeight="1" x14ac:dyDescent="0.35">
      <c r="A8" s="22"/>
      <c r="B8" s="70"/>
      <c r="C8" s="70"/>
      <c r="D8" s="238" t="str">
        <f ca="1">MID(CELL("filename",A1),FIND("]",CELL("filename",A1))+1,255)&amp;" Level Scorecard"</f>
        <v>Campaign &amp; Partner Level Scorecard</v>
      </c>
      <c r="E8" s="238"/>
      <c r="F8" s="28"/>
      <c r="G8" s="230" t="s">
        <v>132</v>
      </c>
      <c r="H8" s="231"/>
      <c r="I8" s="128"/>
      <c r="J8" s="126" t="s">
        <v>16</v>
      </c>
      <c r="K8" s="127">
        <f>VLOOKUP(K6,Benchmark_Legend[],MATCH(ColumnCP[[#This Row],[Metric]],Benchmark_Legend[#Headers],0),0)</f>
        <v>0.7</v>
      </c>
      <c r="L8" s="127">
        <f>VLOOKUP(L6,Benchmark_Legend[],MATCH(ColumnCP[[#This Row],[Metric]],Benchmark_Legend[#Headers],0),0)</f>
        <v>0.98</v>
      </c>
      <c r="M8" s="127">
        <f>VLOOKUP(M6,Benchmark_Legend[],MATCH(ColumnCP[[#This Row],[Metric]],Benchmark_Legend[#Headers],0),0)</f>
        <v>0.95</v>
      </c>
      <c r="N8" s="127">
        <f>VLOOKUP(N6,Benchmark_Legend[],MATCH(ColumnCP[[#This Row],[Metric]],Benchmark_Legend[#Headers],0),0)</f>
        <v>0.05</v>
      </c>
      <c r="O8" s="127">
        <f>VLOOKUP(O6,Benchmark_Legend[],MATCH(ColumnCP[[#This Row],[Metric]],Benchmark_Legend[#Headers],0),0)</f>
        <v>0.02</v>
      </c>
      <c r="P8" s="127">
        <f>VLOOKUP(P6,Benchmark_Legend[],MATCH(ColumnCP[[#This Row],[Metric]],Benchmark_Legend[#Headers],0),0)</f>
        <v>0.02</v>
      </c>
      <c r="Q8" s="127">
        <f>VLOOKUP(Q6,Benchmark_Legend[],MATCH(ColumnCP[[#This Row],[Metric]],Benchmark_Legend[#Headers],0),0)</f>
        <v>0.01</v>
      </c>
      <c r="R8" s="127">
        <f>VLOOKUP(R6,Benchmark_Legend[],MATCH(ColumnCP[[#This Row],[Metric]],Benchmark_Legend[#Headers],0),0)</f>
        <v>0.01</v>
      </c>
      <c r="S8" s="127">
        <f>VLOOKUP(S6,Benchmark_Legend[],MATCH(ColumnCP[[#This Row],[Metric]],Benchmark_Legend[#Headers],0),0)</f>
        <v>0.01</v>
      </c>
      <c r="T8" s="127">
        <f>VLOOKUP(T6,Benchmark_Legend[],MATCH(ColumnCP[[#This Row],[Metric]],Benchmark_Legend[#Headers],0),0)</f>
        <v>0.03</v>
      </c>
      <c r="U8" s="127">
        <f>VLOOKUP(U6,Benchmark_Legend[],MATCH(ColumnCP[[#This Row],[Metric]],Benchmark_Legend[#Headers],0),0)</f>
        <v>0.55000000000000004</v>
      </c>
      <c r="V8" s="127">
        <f>VLOOKUP(V6,Benchmark_Legend[],MATCH(ColumnCP[[#This Row],[Metric]],Benchmark_Legend[#Headers],0),0)</f>
        <v>0.6</v>
      </c>
      <c r="W8" s="127">
        <f>VLOOKUP(W6,Benchmark_Legend[],MATCH(ColumnCP[[#This Row],[Metric]],Benchmark_Legend[#Headers],0),0)</f>
        <v>0.5</v>
      </c>
      <c r="X8" s="127">
        <f>VLOOKUP(X6,Benchmark_Legend[],MATCH(ColumnCP[[#This Row],[Metric]],Benchmark_Legend[#Headers],0),0)</f>
        <v>0.35</v>
      </c>
      <c r="Y8" s="127">
        <f>VLOOKUP(Y6,Benchmark_Legend[],MATCH(ColumnCP[[#This Row],[Metric]],Benchmark_Legend[#Headers],0),0)</f>
        <v>0.25</v>
      </c>
      <c r="Z8" s="127">
        <f>VLOOKUP(Z6,Benchmark_Legend[],MATCH(ColumnCP[[#This Row],[Metric]],Benchmark_Legend[#Headers],0),0)</f>
        <v>0.35</v>
      </c>
      <c r="AA8" s="127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28"/>
      <c r="G9" s="117" t="s">
        <v>14</v>
      </c>
      <c r="H9" s="121" t="s">
        <v>14</v>
      </c>
      <c r="I9" s="109"/>
      <c r="J9" s="110" t="s">
        <v>130</v>
      </c>
      <c r="K9" s="99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0.8830225316605399</v>
      </c>
      <c r="L9" s="99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0.91735901377550055</v>
      </c>
      <c r="M9" s="111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0.94924508283051301</v>
      </c>
      <c r="N9" s="111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5.0754917169346547E-2</v>
      </c>
      <c r="O9" s="111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2.7882846703898692E-2</v>
      </c>
      <c r="P9" s="111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1.3660653801241881E-3</v>
      </c>
      <c r="Q9" s="99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5.544253530294036E-3</v>
      </c>
      <c r="R9" s="99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8.3386607229528874E-4</v>
      </c>
      <c r="S9" s="99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0</v>
      </c>
      <c r="T9" s="99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1.5849110588768565E-2</v>
      </c>
      <c r="U9" s="99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0.52646840029964126</v>
      </c>
      <c r="V9" s="99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0.52420281283832892</v>
      </c>
      <c r="W9" s="111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0.60256848357708737</v>
      </c>
      <c r="X9" s="99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0</v>
      </c>
      <c r="Y9" s="111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0</v>
      </c>
      <c r="Z9" s="99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0</v>
      </c>
      <c r="AA9" s="99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0</v>
      </c>
      <c r="AB9" s="26"/>
    </row>
    <row r="10" spans="1:121" s="18" customFormat="1" ht="15" hidden="1" customHeight="1" x14ac:dyDescent="0.35">
      <c r="A10" s="233"/>
      <c r="B10" s="234"/>
      <c r="C10" s="234"/>
      <c r="D10" s="234"/>
      <c r="E10" s="58"/>
      <c r="F10" s="28"/>
      <c r="G10" s="115" t="s">
        <v>14</v>
      </c>
      <c r="H10" s="115"/>
      <c r="I10" s="27"/>
      <c r="J10" s="101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35"/>
      <c r="B11" s="236"/>
      <c r="C11" s="236"/>
      <c r="D11" s="236"/>
      <c r="E11" s="58"/>
      <c r="F11" s="28"/>
      <c r="G11" s="115" t="s">
        <v>14</v>
      </c>
      <c r="H11" s="115"/>
      <c r="I11" s="27"/>
      <c r="J11" s="101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33"/>
      <c r="B12" s="234"/>
      <c r="C12" s="234"/>
      <c r="D12" s="234"/>
      <c r="E12" s="58"/>
      <c r="F12" s="28"/>
      <c r="G12" s="227" t="s">
        <v>8</v>
      </c>
      <c r="H12" s="227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>
        <v>3634</v>
      </c>
      <c r="C16" s="45" t="s">
        <v>165</v>
      </c>
      <c r="D16" s="46" t="s">
        <v>166</v>
      </c>
      <c r="E16" s="46" t="s">
        <v>190</v>
      </c>
      <c r="F16" s="46" t="s">
        <v>10</v>
      </c>
      <c r="G16" s="46" t="s">
        <v>10</v>
      </c>
      <c r="H16" s="46" t="s">
        <v>170</v>
      </c>
      <c r="I16" s="47">
        <v>298932446</v>
      </c>
      <c r="J16" s="48">
        <v>360186036</v>
      </c>
      <c r="K16" s="49">
        <v>0.84813877351400002</v>
      </c>
      <c r="L16" s="49">
        <v>0.964720745032</v>
      </c>
      <c r="M16" s="49">
        <v>0.97854153901700003</v>
      </c>
      <c r="N16" s="49">
        <v>2.14584609826E-2</v>
      </c>
      <c r="O16" s="49">
        <v>8.7592263016000003E-3</v>
      </c>
      <c r="P16" s="49">
        <v>1.1669303026499999E-3</v>
      </c>
      <c r="Q16" s="49">
        <v>1.8269420083800001E-3</v>
      </c>
      <c r="R16" s="270">
        <v>1.83544039447E-5</v>
      </c>
      <c r="S16" s="49">
        <v>0</v>
      </c>
      <c r="T16" s="49">
        <v>9.8518144662299995E-3</v>
      </c>
      <c r="U16" s="49">
        <v>0.30909406869799999</v>
      </c>
      <c r="V16" s="49">
        <v>0.30909406869799999</v>
      </c>
      <c r="W16" s="49" t="s">
        <v>167</v>
      </c>
      <c r="X16" s="49">
        <v>0</v>
      </c>
      <c r="Y16" s="49" t="s">
        <v>167</v>
      </c>
      <c r="Z16" s="49">
        <v>0</v>
      </c>
      <c r="AA16" s="49" t="s">
        <v>167</v>
      </c>
    </row>
    <row r="17" spans="2:27" ht="15" customHeight="1" x14ac:dyDescent="0.25">
      <c r="B17" s="261">
        <v>3634</v>
      </c>
      <c r="C17" s="262" t="s">
        <v>165</v>
      </c>
      <c r="D17" s="271" t="s">
        <v>166</v>
      </c>
      <c r="E17" s="264" t="s">
        <v>191</v>
      </c>
      <c r="F17" s="264" t="s">
        <v>10</v>
      </c>
      <c r="G17" s="264" t="s">
        <v>10</v>
      </c>
      <c r="H17" s="264" t="s">
        <v>124</v>
      </c>
      <c r="I17" s="265">
        <v>195494186</v>
      </c>
      <c r="J17" s="266">
        <v>244188827</v>
      </c>
      <c r="K17" s="267">
        <v>0.906647889825</v>
      </c>
      <c r="L17" s="267">
        <v>0.97069824984300002</v>
      </c>
      <c r="M17" s="267">
        <v>0.88292768612200001</v>
      </c>
      <c r="N17" s="267">
        <v>0.117072313878</v>
      </c>
      <c r="O17" s="267">
        <v>7.9328379754199999E-2</v>
      </c>
      <c r="P17" s="267">
        <v>3.5423406165899999E-4</v>
      </c>
      <c r="Q17" s="267">
        <v>1.07032702196E-2</v>
      </c>
      <c r="R17" s="267">
        <v>1.1911069133399999E-3</v>
      </c>
      <c r="S17" s="267">
        <v>0</v>
      </c>
      <c r="T17" s="267">
        <v>2.7548705166600001E-2</v>
      </c>
      <c r="U17" s="267">
        <v>0.61478558753699997</v>
      </c>
      <c r="V17" s="268">
        <v>0.61478558753699997</v>
      </c>
      <c r="W17" s="269" t="s">
        <v>167</v>
      </c>
      <c r="X17" s="268">
        <v>0</v>
      </c>
      <c r="Y17" s="267" t="s">
        <v>167</v>
      </c>
      <c r="Z17" s="267">
        <v>0</v>
      </c>
      <c r="AA17" s="267" t="s">
        <v>167</v>
      </c>
    </row>
    <row r="18" spans="2:27" ht="15" customHeight="1" x14ac:dyDescent="0.25">
      <c r="B18" s="261">
        <v>3634</v>
      </c>
      <c r="C18" s="262" t="s">
        <v>165</v>
      </c>
      <c r="D18" s="271" t="s">
        <v>169</v>
      </c>
      <c r="E18" s="264" t="s">
        <v>190</v>
      </c>
      <c r="F18" s="264" t="s">
        <v>10</v>
      </c>
      <c r="G18" s="264" t="s">
        <v>10</v>
      </c>
      <c r="H18" s="264" t="s">
        <v>170</v>
      </c>
      <c r="I18" s="265">
        <v>202589330</v>
      </c>
      <c r="J18" s="266">
        <v>226263774</v>
      </c>
      <c r="K18" s="267">
        <v>0.91881539554400005</v>
      </c>
      <c r="L18" s="267">
        <v>0.97848483690499999</v>
      </c>
      <c r="M18" s="267">
        <v>0.97448078011799999</v>
      </c>
      <c r="N18" s="267">
        <v>2.55192198818E-2</v>
      </c>
      <c r="O18" s="267">
        <v>1.79067949251E-2</v>
      </c>
      <c r="P18" s="267">
        <v>6.8869619402700001E-4</v>
      </c>
      <c r="Q18" s="267">
        <v>1.76690679614E-3</v>
      </c>
      <c r="R18" s="267">
        <v>4.4792853141400002E-5</v>
      </c>
      <c r="S18" s="267">
        <v>0</v>
      </c>
      <c r="T18" s="267">
        <v>5.2501422521099997E-3</v>
      </c>
      <c r="U18" s="267">
        <v>0.49593865580199997</v>
      </c>
      <c r="V18" s="268">
        <v>0.49593865580199997</v>
      </c>
      <c r="W18" s="269" t="s">
        <v>167</v>
      </c>
      <c r="X18" s="268">
        <v>0</v>
      </c>
      <c r="Y18" s="267" t="s">
        <v>167</v>
      </c>
      <c r="Z18" s="267">
        <v>0</v>
      </c>
      <c r="AA18" s="267" t="s">
        <v>167</v>
      </c>
    </row>
    <row r="19" spans="2:27" ht="15" customHeight="1" x14ac:dyDescent="0.25">
      <c r="B19" s="261">
        <v>3634</v>
      </c>
      <c r="C19" s="262" t="s">
        <v>165</v>
      </c>
      <c r="D19" s="271" t="s">
        <v>171</v>
      </c>
      <c r="E19" s="264" t="s">
        <v>192</v>
      </c>
      <c r="F19" s="264" t="s">
        <v>10</v>
      </c>
      <c r="G19" s="264" t="s">
        <v>10</v>
      </c>
      <c r="H19" s="264" t="s">
        <v>172</v>
      </c>
      <c r="I19" s="265">
        <v>182954396</v>
      </c>
      <c r="J19" s="266">
        <v>187945366</v>
      </c>
      <c r="K19" s="267">
        <v>0.98033669209700003</v>
      </c>
      <c r="L19" s="267">
        <v>0.99390591519000004</v>
      </c>
      <c r="M19" s="267">
        <v>0.98768438909</v>
      </c>
      <c r="N19" s="267">
        <v>1.231561091E-2</v>
      </c>
      <c r="O19" s="267">
        <v>4.69612004161E-3</v>
      </c>
      <c r="P19" s="267">
        <v>2.6997207262899998E-4</v>
      </c>
      <c r="Q19" s="267">
        <v>3.5340057280299999E-4</v>
      </c>
      <c r="R19" s="267">
        <v>1.91545025909E-7</v>
      </c>
      <c r="S19" s="267">
        <v>0</v>
      </c>
      <c r="T19" s="267">
        <v>7.0761734024299998E-3</v>
      </c>
      <c r="U19" s="267">
        <v>0.601702229664</v>
      </c>
      <c r="V19" s="268">
        <v>0.601702229664</v>
      </c>
      <c r="W19" s="269" t="s">
        <v>167</v>
      </c>
      <c r="X19" s="268">
        <v>0</v>
      </c>
      <c r="Y19" s="267" t="s">
        <v>167</v>
      </c>
      <c r="Z19" s="267">
        <v>0</v>
      </c>
      <c r="AA19" s="267" t="s">
        <v>167</v>
      </c>
    </row>
    <row r="20" spans="2:27" ht="15" customHeight="1" x14ac:dyDescent="0.25">
      <c r="B20" s="261">
        <v>3634</v>
      </c>
      <c r="C20" s="262" t="s">
        <v>165</v>
      </c>
      <c r="D20" s="271" t="s">
        <v>168</v>
      </c>
      <c r="E20" s="264" t="s">
        <v>193</v>
      </c>
      <c r="F20" s="264" t="s">
        <v>10</v>
      </c>
      <c r="G20" s="264" t="s">
        <v>10</v>
      </c>
      <c r="H20" s="264" t="s">
        <v>124</v>
      </c>
      <c r="I20" s="265">
        <v>76759133</v>
      </c>
      <c r="J20" s="266">
        <v>98562361</v>
      </c>
      <c r="K20" s="267">
        <v>0.82017989517800005</v>
      </c>
      <c r="L20" s="267">
        <v>0.61804956153599999</v>
      </c>
      <c r="M20" s="267">
        <v>0.94871700567299999</v>
      </c>
      <c r="N20" s="267">
        <v>5.1282994326800002E-2</v>
      </c>
      <c r="O20" s="267">
        <v>9.0321091232800008E-3</v>
      </c>
      <c r="P20" s="267">
        <v>7.6067577155499995E-4</v>
      </c>
      <c r="Q20" s="267">
        <v>1.0294132463E-2</v>
      </c>
      <c r="R20" s="267">
        <v>1.2582896629299999E-4</v>
      </c>
      <c r="S20" s="267">
        <v>0</v>
      </c>
      <c r="T20" s="267">
        <v>3.1958721037499999E-2</v>
      </c>
      <c r="U20" s="267">
        <v>0.67967156429499997</v>
      </c>
      <c r="V20" s="268">
        <v>0.67967156429499997</v>
      </c>
      <c r="W20" s="269" t="s">
        <v>167</v>
      </c>
      <c r="X20" s="268">
        <v>0</v>
      </c>
      <c r="Y20" s="267" t="s">
        <v>167</v>
      </c>
      <c r="Z20" s="267">
        <v>0</v>
      </c>
      <c r="AA20" s="267" t="s">
        <v>167</v>
      </c>
    </row>
    <row r="21" spans="2:27" ht="15" customHeight="1" x14ac:dyDescent="0.25">
      <c r="B21" s="261">
        <v>3634</v>
      </c>
      <c r="C21" s="262" t="s">
        <v>165</v>
      </c>
      <c r="D21" s="271" t="s">
        <v>168</v>
      </c>
      <c r="E21" s="264" t="s">
        <v>190</v>
      </c>
      <c r="F21" s="264" t="s">
        <v>10</v>
      </c>
      <c r="G21" s="264" t="s">
        <v>10</v>
      </c>
      <c r="H21" s="264" t="s">
        <v>170</v>
      </c>
      <c r="I21" s="265">
        <v>81992582</v>
      </c>
      <c r="J21" s="266">
        <v>98274049</v>
      </c>
      <c r="K21" s="267">
        <v>0.86506086364500001</v>
      </c>
      <c r="L21" s="267">
        <v>0.95721064672900003</v>
      </c>
      <c r="M21" s="267">
        <v>0.96447072207200002</v>
      </c>
      <c r="N21" s="267">
        <v>3.5529277927699998E-2</v>
      </c>
      <c r="O21" s="267">
        <v>2.01071495487E-2</v>
      </c>
      <c r="P21" s="267">
        <v>1.9616775940499999E-3</v>
      </c>
      <c r="Q21" s="267">
        <v>2.1203359597000001E-3</v>
      </c>
      <c r="R21" s="267">
        <v>9.5345618658699996E-6</v>
      </c>
      <c r="S21" s="267">
        <v>0</v>
      </c>
      <c r="T21" s="267">
        <v>1.1575619520900001E-2</v>
      </c>
      <c r="U21" s="267">
        <v>0.69394698413099998</v>
      </c>
      <c r="V21" s="268">
        <v>0.69394698413099998</v>
      </c>
      <c r="W21" s="269" t="s">
        <v>167</v>
      </c>
      <c r="X21" s="268">
        <v>0</v>
      </c>
      <c r="Y21" s="267" t="s">
        <v>167</v>
      </c>
      <c r="Z21" s="267">
        <v>0</v>
      </c>
      <c r="AA21" s="267" t="s">
        <v>167</v>
      </c>
    </row>
    <row r="22" spans="2:27" ht="15" customHeight="1" x14ac:dyDescent="0.25">
      <c r="B22" s="261">
        <v>3634</v>
      </c>
      <c r="C22" s="262" t="s">
        <v>165</v>
      </c>
      <c r="D22" s="271" t="s">
        <v>173</v>
      </c>
      <c r="E22" s="264" t="s">
        <v>194</v>
      </c>
      <c r="F22" s="264" t="s">
        <v>10</v>
      </c>
      <c r="G22" s="264" t="s">
        <v>10</v>
      </c>
      <c r="H22" s="264" t="s">
        <v>170</v>
      </c>
      <c r="I22" s="265">
        <v>72295440</v>
      </c>
      <c r="J22" s="266">
        <v>93172786</v>
      </c>
      <c r="K22" s="267">
        <v>0.85541490132999998</v>
      </c>
      <c r="L22" s="267">
        <v>0.95053417207000002</v>
      </c>
      <c r="M22" s="267">
        <v>0.90707879015199999</v>
      </c>
      <c r="N22" s="267">
        <v>9.2921209847699998E-2</v>
      </c>
      <c r="O22" s="267">
        <v>5.6437380760499999E-2</v>
      </c>
      <c r="P22" s="267">
        <v>2.4644535154299998E-4</v>
      </c>
      <c r="Q22" s="267">
        <v>9.5494729544699994E-3</v>
      </c>
      <c r="R22" s="267">
        <v>5.5792042109799995E-4</v>
      </c>
      <c r="S22" s="267">
        <v>0</v>
      </c>
      <c r="T22" s="267">
        <v>2.7865668844500001E-2</v>
      </c>
      <c r="U22" s="267">
        <v>0.51838374591799996</v>
      </c>
      <c r="V22" s="268">
        <v>0.51838374591799996</v>
      </c>
      <c r="W22" s="269" t="s">
        <v>167</v>
      </c>
      <c r="X22" s="268">
        <v>0</v>
      </c>
      <c r="Y22" s="267" t="s">
        <v>167</v>
      </c>
      <c r="Z22" s="267">
        <v>0</v>
      </c>
      <c r="AA22" s="267" t="s">
        <v>167</v>
      </c>
    </row>
    <row r="23" spans="2:27" ht="15" customHeight="1" x14ac:dyDescent="0.25">
      <c r="B23" s="261">
        <v>3634</v>
      </c>
      <c r="C23" s="262" t="s">
        <v>165</v>
      </c>
      <c r="D23" s="271" t="s">
        <v>166</v>
      </c>
      <c r="E23" s="264" t="s">
        <v>193</v>
      </c>
      <c r="F23" s="264" t="s">
        <v>10</v>
      </c>
      <c r="G23" s="264" t="s">
        <v>10</v>
      </c>
      <c r="H23" s="264" t="s">
        <v>124</v>
      </c>
      <c r="I23" s="265">
        <v>69192324</v>
      </c>
      <c r="J23" s="266">
        <v>84602220</v>
      </c>
      <c r="K23" s="267">
        <v>0.85818899998700005</v>
      </c>
      <c r="L23" s="267">
        <v>0.78595859541299995</v>
      </c>
      <c r="M23" s="267">
        <v>0.95285226557900005</v>
      </c>
      <c r="N23" s="267">
        <v>4.7147734421200002E-2</v>
      </c>
      <c r="O23" s="267">
        <v>9.8390562328000003E-3</v>
      </c>
      <c r="P23" s="267">
        <v>1.0065338711000001E-3</v>
      </c>
      <c r="Q23" s="267">
        <v>1.08890405004E-2</v>
      </c>
      <c r="R23" s="267">
        <v>1.00411076683E-4</v>
      </c>
      <c r="S23" s="267">
        <v>0</v>
      </c>
      <c r="T23" s="267">
        <v>2.59577112752E-2</v>
      </c>
      <c r="U23" s="267">
        <v>0.63551075405400004</v>
      </c>
      <c r="V23" s="268">
        <v>0.63551075405400004</v>
      </c>
      <c r="W23" s="269" t="s">
        <v>167</v>
      </c>
      <c r="X23" s="268">
        <v>0</v>
      </c>
      <c r="Y23" s="267" t="s">
        <v>167</v>
      </c>
      <c r="Z23" s="267">
        <v>0</v>
      </c>
      <c r="AA23" s="267" t="s">
        <v>167</v>
      </c>
    </row>
    <row r="24" spans="2:27" ht="15" customHeight="1" x14ac:dyDescent="0.25">
      <c r="B24" s="261">
        <v>3634</v>
      </c>
      <c r="C24" s="262" t="s">
        <v>165</v>
      </c>
      <c r="D24" s="271" t="s">
        <v>168</v>
      </c>
      <c r="E24" s="264" t="s">
        <v>191</v>
      </c>
      <c r="F24" s="264" t="s">
        <v>10</v>
      </c>
      <c r="G24" s="264" t="s">
        <v>10</v>
      </c>
      <c r="H24" s="264" t="s">
        <v>124</v>
      </c>
      <c r="I24" s="265">
        <v>60319881</v>
      </c>
      <c r="J24" s="266">
        <v>68131753</v>
      </c>
      <c r="K24" s="267">
        <v>0.95340422088900001</v>
      </c>
      <c r="L24" s="267">
        <v>0.97521348085699999</v>
      </c>
      <c r="M24" s="267">
        <v>0.92722484331199995</v>
      </c>
      <c r="N24" s="267">
        <v>7.2775156687999998E-2</v>
      </c>
      <c r="O24" s="267">
        <v>5.0344396686799998E-2</v>
      </c>
      <c r="P24" s="267">
        <v>3.29655395774E-5</v>
      </c>
      <c r="Q24" s="267">
        <v>8.9867788958799995E-3</v>
      </c>
      <c r="R24" s="267">
        <v>1.92305341094E-3</v>
      </c>
      <c r="S24" s="267">
        <v>0</v>
      </c>
      <c r="T24" s="267">
        <v>1.2227646630499999E-2</v>
      </c>
      <c r="U24" s="267">
        <v>0.49285382376699999</v>
      </c>
      <c r="V24" s="268">
        <v>0.49285382376699999</v>
      </c>
      <c r="W24" s="269" t="s">
        <v>167</v>
      </c>
      <c r="X24" s="268">
        <v>0</v>
      </c>
      <c r="Y24" s="267" t="s">
        <v>167</v>
      </c>
      <c r="Z24" s="267">
        <v>0</v>
      </c>
      <c r="AA24" s="267" t="s">
        <v>167</v>
      </c>
    </row>
    <row r="25" spans="2:27" ht="15" customHeight="1" x14ac:dyDescent="0.25">
      <c r="B25" s="261">
        <v>3634</v>
      </c>
      <c r="C25" s="262" t="s">
        <v>165</v>
      </c>
      <c r="D25" s="271" t="s">
        <v>176</v>
      </c>
      <c r="E25" s="264" t="s">
        <v>195</v>
      </c>
      <c r="F25" s="264" t="s">
        <v>10</v>
      </c>
      <c r="G25" s="264" t="s">
        <v>10</v>
      </c>
      <c r="H25" s="264" t="s">
        <v>170</v>
      </c>
      <c r="I25" s="265">
        <v>41889569</v>
      </c>
      <c r="J25" s="266">
        <v>68024058</v>
      </c>
      <c r="K25" s="267">
        <v>0.62114071582800001</v>
      </c>
      <c r="L25" s="267">
        <v>0.53499595687199997</v>
      </c>
      <c r="M25" s="267">
        <v>0.99141014198199995</v>
      </c>
      <c r="N25" s="267">
        <v>8.5898580175899995E-3</v>
      </c>
      <c r="O25" s="267">
        <v>4.2335757152300001E-3</v>
      </c>
      <c r="P25" s="267">
        <v>1.7398697384399999E-3</v>
      </c>
      <c r="Q25" s="267">
        <v>8.0481820123099997E-4</v>
      </c>
      <c r="R25" s="267">
        <v>9.2614292431699994E-5</v>
      </c>
      <c r="S25" s="267">
        <v>0</v>
      </c>
      <c r="T25" s="267">
        <v>1.7873529391600001E-3</v>
      </c>
      <c r="U25" s="267">
        <v>0.55817561646400005</v>
      </c>
      <c r="V25" s="268">
        <v>0.55817561646400005</v>
      </c>
      <c r="W25" s="269" t="s">
        <v>167</v>
      </c>
      <c r="X25" s="268">
        <v>0</v>
      </c>
      <c r="Y25" s="267" t="s">
        <v>167</v>
      </c>
      <c r="Z25" s="267">
        <v>0</v>
      </c>
      <c r="AA25" s="267" t="s">
        <v>167</v>
      </c>
    </row>
    <row r="26" spans="2:27" ht="15" customHeight="1" x14ac:dyDescent="0.25">
      <c r="B26" s="261">
        <v>3634</v>
      </c>
      <c r="C26" s="262" t="s">
        <v>165</v>
      </c>
      <c r="D26" s="271" t="s">
        <v>175</v>
      </c>
      <c r="E26" s="264" t="s">
        <v>191</v>
      </c>
      <c r="F26" s="264" t="s">
        <v>10</v>
      </c>
      <c r="G26" s="264" t="s">
        <v>10</v>
      </c>
      <c r="H26" s="264" t="s">
        <v>170</v>
      </c>
      <c r="I26" s="265">
        <v>55115694</v>
      </c>
      <c r="J26" s="266">
        <v>65304698</v>
      </c>
      <c r="K26" s="267">
        <v>0.94862726937499997</v>
      </c>
      <c r="L26" s="267">
        <v>0.97151990504600005</v>
      </c>
      <c r="M26" s="267">
        <v>0.88968291377800002</v>
      </c>
      <c r="N26" s="267">
        <v>0.110317086222</v>
      </c>
      <c r="O26" s="267">
        <v>7.2361945537200004E-2</v>
      </c>
      <c r="P26" s="267">
        <v>5.3386051949899996E-3</v>
      </c>
      <c r="Q26" s="267">
        <v>6.6713117638200004E-3</v>
      </c>
      <c r="R26" s="267">
        <v>3.7542475121799999E-4</v>
      </c>
      <c r="S26" s="267">
        <v>0</v>
      </c>
      <c r="T26" s="267">
        <v>2.7336930644700001E-2</v>
      </c>
      <c r="U26" s="267">
        <v>0.494490698058</v>
      </c>
      <c r="V26" s="268">
        <v>0.494490698058</v>
      </c>
      <c r="W26" s="269" t="s">
        <v>167</v>
      </c>
      <c r="X26" s="268">
        <v>0</v>
      </c>
      <c r="Y26" s="267" t="s">
        <v>167</v>
      </c>
      <c r="Z26" s="267">
        <v>0</v>
      </c>
      <c r="AA26" s="267" t="s">
        <v>167</v>
      </c>
    </row>
    <row r="27" spans="2:27" ht="15" customHeight="1" x14ac:dyDescent="0.25">
      <c r="B27" s="261">
        <v>3634</v>
      </c>
      <c r="C27" s="262" t="s">
        <v>165</v>
      </c>
      <c r="D27" s="271" t="s">
        <v>174</v>
      </c>
      <c r="E27" s="264" t="s">
        <v>194</v>
      </c>
      <c r="F27" s="264" t="s">
        <v>10</v>
      </c>
      <c r="G27" s="264" t="s">
        <v>10</v>
      </c>
      <c r="H27" s="264" t="s">
        <v>170</v>
      </c>
      <c r="I27" s="265">
        <v>35265046</v>
      </c>
      <c r="J27" s="266">
        <v>44191115</v>
      </c>
      <c r="K27" s="267">
        <v>0.90891343554799997</v>
      </c>
      <c r="L27" s="267">
        <v>0.96470055123099996</v>
      </c>
      <c r="M27" s="267">
        <v>0.87798474874400001</v>
      </c>
      <c r="N27" s="267">
        <v>0.122015251256</v>
      </c>
      <c r="O27" s="267">
        <v>7.5629411025300006E-2</v>
      </c>
      <c r="P27" s="267">
        <v>6.6133203473100002E-4</v>
      </c>
      <c r="Q27" s="267">
        <v>1.1357192503500001E-2</v>
      </c>
      <c r="R27" s="267">
        <v>1.20309252211E-3</v>
      </c>
      <c r="S27" s="267">
        <v>0</v>
      </c>
      <c r="T27" s="267">
        <v>3.5351133367E-2</v>
      </c>
      <c r="U27" s="267">
        <v>0.486940155983</v>
      </c>
      <c r="V27" s="268">
        <v>0.486940155983</v>
      </c>
      <c r="W27" s="269" t="s">
        <v>167</v>
      </c>
      <c r="X27" s="268">
        <v>0</v>
      </c>
      <c r="Y27" s="267" t="s">
        <v>167</v>
      </c>
      <c r="Z27" s="267">
        <v>0</v>
      </c>
      <c r="AA27" s="267" t="s">
        <v>167</v>
      </c>
    </row>
    <row r="28" spans="2:27" ht="15" customHeight="1" x14ac:dyDescent="0.25">
      <c r="B28" s="261">
        <v>3634</v>
      </c>
      <c r="C28" s="262" t="s">
        <v>165</v>
      </c>
      <c r="D28" s="271" t="s">
        <v>177</v>
      </c>
      <c r="E28" s="264" t="s">
        <v>193</v>
      </c>
      <c r="F28" s="264" t="s">
        <v>10</v>
      </c>
      <c r="G28" s="264" t="s">
        <v>10</v>
      </c>
      <c r="H28" s="264" t="s">
        <v>172</v>
      </c>
      <c r="I28" s="265">
        <v>33545464</v>
      </c>
      <c r="J28" s="266">
        <v>34708023</v>
      </c>
      <c r="K28" s="267">
        <v>0.99460840455999999</v>
      </c>
      <c r="L28" s="267">
        <v>0.98784819867200002</v>
      </c>
      <c r="M28" s="267">
        <v>0.91554223644499999</v>
      </c>
      <c r="N28" s="267">
        <v>8.4457763555099999E-2</v>
      </c>
      <c r="O28" s="267">
        <v>1.08864742887E-2</v>
      </c>
      <c r="P28" s="267">
        <v>1.7318301304599999E-2</v>
      </c>
      <c r="Q28" s="267">
        <v>2.4799165311100001E-2</v>
      </c>
      <c r="R28" s="267">
        <v>4.0581395258399997E-3</v>
      </c>
      <c r="S28" s="267">
        <v>0</v>
      </c>
      <c r="T28" s="267">
        <v>2.8252631963499999E-2</v>
      </c>
      <c r="U28" s="267">
        <v>0.60470005721200004</v>
      </c>
      <c r="V28" s="268">
        <v>0.5</v>
      </c>
      <c r="W28" s="269">
        <v>0.60470006345399996</v>
      </c>
      <c r="X28" s="268" t="s">
        <v>167</v>
      </c>
      <c r="Y28" s="267">
        <v>0</v>
      </c>
      <c r="Z28" s="267" t="s">
        <v>167</v>
      </c>
      <c r="AA28" s="267">
        <v>0</v>
      </c>
    </row>
    <row r="29" spans="2:27" ht="15" customHeight="1" x14ac:dyDescent="0.25">
      <c r="B29" s="261">
        <v>3634</v>
      </c>
      <c r="C29" s="262" t="s">
        <v>165</v>
      </c>
      <c r="D29" s="271" t="s">
        <v>178</v>
      </c>
      <c r="E29" s="264" t="s">
        <v>193</v>
      </c>
      <c r="F29" s="264" t="s">
        <v>10</v>
      </c>
      <c r="G29" s="264" t="s">
        <v>10</v>
      </c>
      <c r="H29" s="264" t="s">
        <v>124</v>
      </c>
      <c r="I29" s="265">
        <v>23321995</v>
      </c>
      <c r="J29" s="266">
        <v>31806611</v>
      </c>
      <c r="K29" s="267">
        <v>0.760440663101</v>
      </c>
      <c r="L29" s="267">
        <v>0.72325743852400004</v>
      </c>
      <c r="M29" s="267">
        <v>0.96338934066299997</v>
      </c>
      <c r="N29" s="267">
        <v>3.6610659337499997E-2</v>
      </c>
      <c r="O29" s="267">
        <v>7.0134790531399998E-3</v>
      </c>
      <c r="P29" s="267">
        <v>2.0291379046999999E-4</v>
      </c>
      <c r="Q29" s="267">
        <v>9.3745605276799992E-3</v>
      </c>
      <c r="R29" s="267">
        <v>9.0519860792500004E-3</v>
      </c>
      <c r="S29" s="267">
        <v>0</v>
      </c>
      <c r="T29" s="267">
        <v>1.14267125158E-2</v>
      </c>
      <c r="U29" s="267">
        <v>0.60997740544900003</v>
      </c>
      <c r="V29" s="268">
        <v>0.60997740544900003</v>
      </c>
      <c r="W29" s="269" t="s">
        <v>167</v>
      </c>
      <c r="X29" s="268">
        <v>0</v>
      </c>
      <c r="Y29" s="267" t="s">
        <v>167</v>
      </c>
      <c r="Z29" s="267">
        <v>0</v>
      </c>
      <c r="AA29" s="267" t="s">
        <v>167</v>
      </c>
    </row>
    <row r="30" spans="2:27" ht="15" customHeight="1" x14ac:dyDescent="0.25">
      <c r="B30" s="261">
        <v>3634</v>
      </c>
      <c r="C30" s="262" t="s">
        <v>165</v>
      </c>
      <c r="D30" s="271" t="s">
        <v>174</v>
      </c>
      <c r="E30" s="264" t="s">
        <v>190</v>
      </c>
      <c r="F30" s="264" t="s">
        <v>10</v>
      </c>
      <c r="G30" s="264" t="s">
        <v>10</v>
      </c>
      <c r="H30" s="264" t="s">
        <v>124</v>
      </c>
      <c r="I30" s="265">
        <v>26174662</v>
      </c>
      <c r="J30" s="266">
        <v>29302041</v>
      </c>
      <c r="K30" s="267">
        <v>0.91590712753299997</v>
      </c>
      <c r="L30" s="267">
        <v>0.96756362466400003</v>
      </c>
      <c r="M30" s="267">
        <v>0.97506948406799998</v>
      </c>
      <c r="N30" s="267">
        <v>2.4930515932300001E-2</v>
      </c>
      <c r="O30" s="267">
        <v>1.5835279187499999E-2</v>
      </c>
      <c r="P30" s="267">
        <v>7.4022147467500004E-4</v>
      </c>
      <c r="Q30" s="267">
        <v>2.04968657303E-3</v>
      </c>
      <c r="R30" s="267">
        <v>1.12620141375E-5</v>
      </c>
      <c r="S30" s="267">
        <v>0</v>
      </c>
      <c r="T30" s="267">
        <v>6.4273679775400001E-3</v>
      </c>
      <c r="U30" s="267">
        <v>0.62520746208699995</v>
      </c>
      <c r="V30" s="268">
        <v>0.62520746208699995</v>
      </c>
      <c r="W30" s="269" t="s">
        <v>167</v>
      </c>
      <c r="X30" s="268">
        <v>0</v>
      </c>
      <c r="Y30" s="267" t="s">
        <v>167</v>
      </c>
      <c r="Z30" s="267">
        <v>0</v>
      </c>
      <c r="AA30" s="267" t="s">
        <v>167</v>
      </c>
    </row>
    <row r="31" spans="2:27" ht="15" customHeight="1" x14ac:dyDescent="0.25">
      <c r="B31" s="261">
        <v>3634</v>
      </c>
      <c r="C31" s="262" t="s">
        <v>165</v>
      </c>
      <c r="D31" s="271" t="s">
        <v>166</v>
      </c>
      <c r="E31" s="264" t="s">
        <v>196</v>
      </c>
      <c r="F31" s="264" t="s">
        <v>10</v>
      </c>
      <c r="G31" s="264" t="s">
        <v>10</v>
      </c>
      <c r="H31" s="264" t="s">
        <v>170</v>
      </c>
      <c r="I31" s="265">
        <v>21595487</v>
      </c>
      <c r="J31" s="266">
        <v>23428710</v>
      </c>
      <c r="K31" s="267">
        <v>0.93125440524699998</v>
      </c>
      <c r="L31" s="267">
        <v>0.92001450357299996</v>
      </c>
      <c r="M31" s="267">
        <v>0.98979734692999999</v>
      </c>
      <c r="N31" s="267">
        <v>1.02026530697E-2</v>
      </c>
      <c r="O31" s="267">
        <v>2.1269203468700002E-3</v>
      </c>
      <c r="P31" s="267">
        <v>5.4121631109900004E-4</v>
      </c>
      <c r="Q31" s="267">
        <v>1.60175272134E-3</v>
      </c>
      <c r="R31" s="267">
        <v>2.4755951138600002E-6</v>
      </c>
      <c r="S31" s="267">
        <v>0</v>
      </c>
      <c r="T31" s="267">
        <v>6.0054949675000004E-3</v>
      </c>
      <c r="U31" s="267">
        <v>0.76734426040000003</v>
      </c>
      <c r="V31" s="268">
        <v>0.76734426040000003</v>
      </c>
      <c r="W31" s="269" t="s">
        <v>167</v>
      </c>
      <c r="X31" s="268">
        <v>0</v>
      </c>
      <c r="Y31" s="267" t="s">
        <v>167</v>
      </c>
      <c r="Z31" s="267">
        <v>0</v>
      </c>
      <c r="AA31" s="267" t="s">
        <v>167</v>
      </c>
    </row>
    <row r="32" spans="2:27" ht="15" customHeight="1" x14ac:dyDescent="0.25">
      <c r="B32" s="261">
        <v>3634</v>
      </c>
      <c r="C32" s="262" t="s">
        <v>165</v>
      </c>
      <c r="D32" s="271" t="s">
        <v>179</v>
      </c>
      <c r="E32" s="264" t="s">
        <v>191</v>
      </c>
      <c r="F32" s="264" t="s">
        <v>10</v>
      </c>
      <c r="G32" s="264" t="s">
        <v>10</v>
      </c>
      <c r="H32" s="264" t="s">
        <v>170</v>
      </c>
      <c r="I32" s="265">
        <v>16939480</v>
      </c>
      <c r="J32" s="266">
        <v>19839610</v>
      </c>
      <c r="K32" s="267">
        <v>0.93530014476599999</v>
      </c>
      <c r="L32" s="267">
        <v>0.97031312611499998</v>
      </c>
      <c r="M32" s="267">
        <v>0.91288472908499996</v>
      </c>
      <c r="N32" s="267">
        <v>8.7115270915100004E-2</v>
      </c>
      <c r="O32" s="267">
        <v>6.4301768028699996E-2</v>
      </c>
      <c r="P32" s="267">
        <v>3.0580238220399999E-4</v>
      </c>
      <c r="Q32" s="267">
        <v>7.3082081754599999E-3</v>
      </c>
      <c r="R32" s="267">
        <v>2.9629110652899999E-3</v>
      </c>
      <c r="S32" s="267">
        <v>0</v>
      </c>
      <c r="T32" s="267">
        <v>1.33043441882E-2</v>
      </c>
      <c r="U32" s="267">
        <v>0.42436993343399998</v>
      </c>
      <c r="V32" s="268">
        <v>0.42436993343399998</v>
      </c>
      <c r="W32" s="269" t="s">
        <v>167</v>
      </c>
      <c r="X32" s="268">
        <v>0</v>
      </c>
      <c r="Y32" s="267" t="s">
        <v>167</v>
      </c>
      <c r="Z32" s="267">
        <v>0</v>
      </c>
      <c r="AA32" s="267" t="s">
        <v>167</v>
      </c>
    </row>
    <row r="33" spans="2:27" ht="15" customHeight="1" x14ac:dyDescent="0.25">
      <c r="B33" s="261">
        <v>3634</v>
      </c>
      <c r="C33" s="262" t="s">
        <v>165</v>
      </c>
      <c r="D33" s="271" t="s">
        <v>181</v>
      </c>
      <c r="E33" s="264" t="s">
        <v>193</v>
      </c>
      <c r="F33" s="264" t="s">
        <v>10</v>
      </c>
      <c r="G33" s="264" t="s">
        <v>10</v>
      </c>
      <c r="H33" s="264" t="s">
        <v>124</v>
      </c>
      <c r="I33" s="265">
        <v>7876768</v>
      </c>
      <c r="J33" s="266">
        <v>10470693</v>
      </c>
      <c r="K33" s="267">
        <v>0.77869363449399998</v>
      </c>
      <c r="L33" s="267">
        <v>0.53529732941300001</v>
      </c>
      <c r="M33" s="267">
        <v>0.96588468404100003</v>
      </c>
      <c r="N33" s="267">
        <v>3.4115315958599998E-2</v>
      </c>
      <c r="O33" s="267">
        <v>4.76501412084E-3</v>
      </c>
      <c r="P33" s="267">
        <v>5.1658471889099995E-4</v>
      </c>
      <c r="Q33" s="267">
        <v>7.6818220150300003E-3</v>
      </c>
      <c r="R33" s="267">
        <v>1.8059931658799999E-3</v>
      </c>
      <c r="S33" s="267">
        <v>0</v>
      </c>
      <c r="T33" s="267">
        <v>2.0625282395299999E-2</v>
      </c>
      <c r="U33" s="267">
        <v>0.71456681217499995</v>
      </c>
      <c r="V33" s="268">
        <v>0.71456681217499995</v>
      </c>
      <c r="W33" s="269" t="s">
        <v>167</v>
      </c>
      <c r="X33" s="268">
        <v>0</v>
      </c>
      <c r="Y33" s="267" t="s">
        <v>167</v>
      </c>
      <c r="Z33" s="267">
        <v>0</v>
      </c>
      <c r="AA33" s="267" t="s">
        <v>167</v>
      </c>
    </row>
    <row r="34" spans="2:27" ht="15" customHeight="1" x14ac:dyDescent="0.25">
      <c r="B34" s="261">
        <v>3634</v>
      </c>
      <c r="C34" s="262" t="s">
        <v>165</v>
      </c>
      <c r="D34" s="271" t="s">
        <v>184</v>
      </c>
      <c r="E34" s="264" t="s">
        <v>193</v>
      </c>
      <c r="F34" s="264" t="s">
        <v>10</v>
      </c>
      <c r="G34" s="264" t="s">
        <v>10</v>
      </c>
      <c r="H34" s="264" t="s">
        <v>170</v>
      </c>
      <c r="I34" s="265">
        <v>4230562</v>
      </c>
      <c r="J34" s="266">
        <v>8921657</v>
      </c>
      <c r="K34" s="267">
        <v>0.48350130962299998</v>
      </c>
      <c r="L34" s="267">
        <v>0.42134415165299999</v>
      </c>
      <c r="M34" s="267">
        <v>0.98074225449399999</v>
      </c>
      <c r="N34" s="267">
        <v>1.9257745506199998E-2</v>
      </c>
      <c r="O34" s="267">
        <v>4.4914302354400002E-3</v>
      </c>
      <c r="P34" s="267">
        <v>9.4074452761399999E-4</v>
      </c>
      <c r="Q34" s="267">
        <v>4.4278770188099998E-3</v>
      </c>
      <c r="R34" s="267">
        <v>1.18341245354E-3</v>
      </c>
      <c r="S34" s="267">
        <v>0</v>
      </c>
      <c r="T34" s="267">
        <v>8.8538485619900006E-3</v>
      </c>
      <c r="U34" s="267">
        <v>0.55688014973</v>
      </c>
      <c r="V34" s="268">
        <v>0.55688014973</v>
      </c>
      <c r="W34" s="269" t="s">
        <v>167</v>
      </c>
      <c r="X34" s="268">
        <v>0</v>
      </c>
      <c r="Y34" s="267" t="s">
        <v>167</v>
      </c>
      <c r="Z34" s="267">
        <v>0</v>
      </c>
      <c r="AA34" s="267" t="s">
        <v>167</v>
      </c>
    </row>
    <row r="35" spans="2:27" ht="15" customHeight="1" x14ac:dyDescent="0.25">
      <c r="B35" s="261">
        <v>3634</v>
      </c>
      <c r="C35" s="262" t="s">
        <v>165</v>
      </c>
      <c r="D35" s="271" t="s">
        <v>174</v>
      </c>
      <c r="E35" s="264" t="s">
        <v>191</v>
      </c>
      <c r="F35" s="264" t="s">
        <v>10</v>
      </c>
      <c r="G35" s="264" t="s">
        <v>10</v>
      </c>
      <c r="H35" s="264" t="s">
        <v>124</v>
      </c>
      <c r="I35" s="265">
        <v>6530400</v>
      </c>
      <c r="J35" s="266">
        <v>7736175</v>
      </c>
      <c r="K35" s="267">
        <v>0.91264062609200003</v>
      </c>
      <c r="L35" s="267">
        <v>0.97689439548599999</v>
      </c>
      <c r="M35" s="267">
        <v>0.92316616415700004</v>
      </c>
      <c r="N35" s="267">
        <v>7.6833835842600007E-2</v>
      </c>
      <c r="O35" s="267">
        <v>5.4305519200399999E-2</v>
      </c>
      <c r="P35" s="267">
        <v>1.87948178525E-4</v>
      </c>
      <c r="Q35" s="267">
        <v>8.9449889641800007E-3</v>
      </c>
      <c r="R35" s="267">
        <v>2.1895833535300001E-3</v>
      </c>
      <c r="S35" s="267">
        <v>0</v>
      </c>
      <c r="T35" s="267">
        <v>1.20430316015E-2</v>
      </c>
      <c r="U35" s="267">
        <v>0.467389899547</v>
      </c>
      <c r="V35" s="268">
        <v>0.467389899547</v>
      </c>
      <c r="W35" s="269" t="s">
        <v>167</v>
      </c>
      <c r="X35" s="268">
        <v>0</v>
      </c>
      <c r="Y35" s="267" t="s">
        <v>167</v>
      </c>
      <c r="Z35" s="267">
        <v>0</v>
      </c>
      <c r="AA35" s="267" t="s">
        <v>167</v>
      </c>
    </row>
    <row r="36" spans="2:27" ht="15" customHeight="1" x14ac:dyDescent="0.25">
      <c r="B36" s="261">
        <v>3634</v>
      </c>
      <c r="C36" s="262" t="s">
        <v>165</v>
      </c>
      <c r="D36" s="271" t="s">
        <v>180</v>
      </c>
      <c r="E36" s="264" t="s">
        <v>197</v>
      </c>
      <c r="F36" s="264" t="s">
        <v>10</v>
      </c>
      <c r="G36" s="264" t="s">
        <v>10</v>
      </c>
      <c r="H36" s="264" t="s">
        <v>172</v>
      </c>
      <c r="I36" s="265">
        <v>6626844</v>
      </c>
      <c r="J36" s="266">
        <v>6827952</v>
      </c>
      <c r="K36" s="267">
        <v>0.99247337916199996</v>
      </c>
      <c r="L36" s="267">
        <v>0.99455986216699999</v>
      </c>
      <c r="M36" s="267">
        <v>0.97368552092899996</v>
      </c>
      <c r="N36" s="267">
        <v>2.63144790707E-2</v>
      </c>
      <c r="O36" s="267">
        <v>3.9601918701200002E-4</v>
      </c>
      <c r="P36" s="267">
        <v>1.0477519467000001E-3</v>
      </c>
      <c r="Q36" s="267">
        <v>2.8957438482299998E-3</v>
      </c>
      <c r="R36" s="267">
        <v>0</v>
      </c>
      <c r="S36" s="267">
        <v>0</v>
      </c>
      <c r="T36" s="267">
        <v>2.1992392448000001E-2</v>
      </c>
      <c r="U36" s="267">
        <v>0.55790011051999999</v>
      </c>
      <c r="V36" s="268">
        <v>0.55790011051999999</v>
      </c>
      <c r="W36" s="269" t="s">
        <v>167</v>
      </c>
      <c r="X36" s="268">
        <v>0</v>
      </c>
      <c r="Y36" s="267" t="s">
        <v>167</v>
      </c>
      <c r="Z36" s="267">
        <v>0</v>
      </c>
      <c r="AA36" s="267" t="s">
        <v>167</v>
      </c>
    </row>
    <row r="37" spans="2:27" ht="15" customHeight="1" x14ac:dyDescent="0.25">
      <c r="B37" s="261">
        <v>3634</v>
      </c>
      <c r="C37" s="262" t="s">
        <v>165</v>
      </c>
      <c r="D37" s="271" t="s">
        <v>183</v>
      </c>
      <c r="E37" s="264" t="s">
        <v>198</v>
      </c>
      <c r="F37" s="264" t="s">
        <v>10</v>
      </c>
      <c r="G37" s="264" t="s">
        <v>10</v>
      </c>
      <c r="H37" s="264" t="s">
        <v>172</v>
      </c>
      <c r="I37" s="265">
        <v>4644642</v>
      </c>
      <c r="J37" s="266">
        <v>5349213</v>
      </c>
      <c r="K37" s="267">
        <v>0.87498389302699997</v>
      </c>
      <c r="L37" s="267">
        <v>0.93637381797999997</v>
      </c>
      <c r="M37" s="267">
        <v>0.98849494308800001</v>
      </c>
      <c r="N37" s="267">
        <v>1.1505056912099999E-2</v>
      </c>
      <c r="O37" s="267">
        <v>4.8287477055E-4</v>
      </c>
      <c r="P37" s="267">
        <v>3.5552893481699999E-3</v>
      </c>
      <c r="Q37" s="267">
        <v>4.5389854545E-4</v>
      </c>
      <c r="R37" s="267">
        <v>0</v>
      </c>
      <c r="S37" s="267">
        <v>0</v>
      </c>
      <c r="T37" s="267">
        <v>7.4868957358799997E-3</v>
      </c>
      <c r="U37" s="267">
        <v>0.371659430372</v>
      </c>
      <c r="V37" s="268">
        <v>0.371659430372</v>
      </c>
      <c r="W37" s="269" t="s">
        <v>167</v>
      </c>
      <c r="X37" s="268">
        <v>0</v>
      </c>
      <c r="Y37" s="267" t="s">
        <v>167</v>
      </c>
      <c r="Z37" s="267">
        <v>0</v>
      </c>
      <c r="AA37" s="267" t="s">
        <v>167</v>
      </c>
    </row>
    <row r="38" spans="2:27" ht="15" customHeight="1" x14ac:dyDescent="0.25">
      <c r="B38" s="261">
        <v>3634</v>
      </c>
      <c r="C38" s="262" t="s">
        <v>165</v>
      </c>
      <c r="D38" s="271" t="s">
        <v>185</v>
      </c>
      <c r="E38" s="264" t="s">
        <v>193</v>
      </c>
      <c r="F38" s="264" t="s">
        <v>10</v>
      </c>
      <c r="G38" s="264" t="s">
        <v>10</v>
      </c>
      <c r="H38" s="264" t="s">
        <v>124</v>
      </c>
      <c r="I38" s="265">
        <v>3948826</v>
      </c>
      <c r="J38" s="266">
        <v>4484307</v>
      </c>
      <c r="K38" s="267">
        <v>0.935901325251</v>
      </c>
      <c r="L38" s="267">
        <v>0.97679619169700005</v>
      </c>
      <c r="M38" s="267">
        <v>0.93598141251300004</v>
      </c>
      <c r="N38" s="267">
        <v>6.4018587487399997E-2</v>
      </c>
      <c r="O38" s="267">
        <v>1.5097316040099999E-2</v>
      </c>
      <c r="P38" s="267">
        <v>3.8355982317900001E-4</v>
      </c>
      <c r="Q38" s="267">
        <v>2.0007104776700001E-2</v>
      </c>
      <c r="R38" s="267">
        <v>6.72634589915E-3</v>
      </c>
      <c r="S38" s="267">
        <v>0</v>
      </c>
      <c r="T38" s="267">
        <v>2.31458283298E-2</v>
      </c>
      <c r="U38" s="267">
        <v>0.61280694565899996</v>
      </c>
      <c r="V38" s="268">
        <v>0.61280694565899996</v>
      </c>
      <c r="W38" s="269" t="s">
        <v>167</v>
      </c>
      <c r="X38" s="268">
        <v>0</v>
      </c>
      <c r="Y38" s="267" t="s">
        <v>167</v>
      </c>
      <c r="Z38" s="267">
        <v>0</v>
      </c>
      <c r="AA38" s="267" t="s">
        <v>167</v>
      </c>
    </row>
    <row r="39" spans="2:27" ht="15" customHeight="1" x14ac:dyDescent="0.25">
      <c r="B39" s="261">
        <v>3634</v>
      </c>
      <c r="C39" s="262" t="s">
        <v>165</v>
      </c>
      <c r="D39" s="271" t="s">
        <v>182</v>
      </c>
      <c r="E39" s="264" t="s">
        <v>197</v>
      </c>
      <c r="F39" s="264" t="s">
        <v>10</v>
      </c>
      <c r="G39" s="264" t="s">
        <v>10</v>
      </c>
      <c r="H39" s="264" t="s">
        <v>124</v>
      </c>
      <c r="I39" s="265">
        <v>3708459</v>
      </c>
      <c r="J39" s="266">
        <v>3829325</v>
      </c>
      <c r="K39" s="267">
        <v>0.997803113794</v>
      </c>
      <c r="L39" s="267">
        <v>0.99651896874799994</v>
      </c>
      <c r="M39" s="267">
        <v>0.96431903795100005</v>
      </c>
      <c r="N39" s="267">
        <v>3.5680962049400002E-2</v>
      </c>
      <c r="O39" s="267">
        <v>3.1956023581199999E-3</v>
      </c>
      <c r="P39" s="267">
        <v>1.3715210905300001E-3</v>
      </c>
      <c r="Q39" s="267">
        <v>1.94734058875E-3</v>
      </c>
      <c r="R39" s="267">
        <v>0</v>
      </c>
      <c r="S39" s="267">
        <v>0</v>
      </c>
      <c r="T39" s="267">
        <v>2.9332845867099999E-2</v>
      </c>
      <c r="U39" s="267">
        <v>0.42955712871599999</v>
      </c>
      <c r="V39" s="268">
        <v>0.42955712871599999</v>
      </c>
      <c r="W39" s="269" t="s">
        <v>167</v>
      </c>
      <c r="X39" s="268">
        <v>0</v>
      </c>
      <c r="Y39" s="267" t="s">
        <v>167</v>
      </c>
      <c r="Z39" s="267">
        <v>0</v>
      </c>
      <c r="AA39" s="267" t="s">
        <v>167</v>
      </c>
    </row>
    <row r="40" spans="2:27" ht="15" customHeight="1" x14ac:dyDescent="0.25">
      <c r="B40" s="261">
        <v>3634</v>
      </c>
      <c r="C40" s="262" t="s">
        <v>165</v>
      </c>
      <c r="D40" s="271" t="s">
        <v>180</v>
      </c>
      <c r="E40" s="264" t="s">
        <v>199</v>
      </c>
      <c r="F40" s="264" t="s">
        <v>10</v>
      </c>
      <c r="G40" s="264" t="s">
        <v>10</v>
      </c>
      <c r="H40" s="264" t="s">
        <v>124</v>
      </c>
      <c r="I40" s="265">
        <v>3639148</v>
      </c>
      <c r="J40" s="266">
        <v>3686256</v>
      </c>
      <c r="K40" s="267">
        <v>0.99752670584799996</v>
      </c>
      <c r="L40" s="267">
        <v>0.99832947033499997</v>
      </c>
      <c r="M40" s="267">
        <v>0.93852488812500001</v>
      </c>
      <c r="N40" s="267">
        <v>6.1475111875000002E-2</v>
      </c>
      <c r="O40" s="267">
        <v>3.7978914106899999E-6</v>
      </c>
      <c r="P40" s="267">
        <v>4.8837356928000002E-2</v>
      </c>
      <c r="Q40" s="267">
        <v>2.6134918464699999E-3</v>
      </c>
      <c r="R40" s="267">
        <v>4.7744920591499999E-5</v>
      </c>
      <c r="S40" s="267">
        <v>0</v>
      </c>
      <c r="T40" s="267">
        <v>1.01528488526E-2</v>
      </c>
      <c r="U40" s="267">
        <v>0.33441453878799998</v>
      </c>
      <c r="V40" s="268">
        <v>0.33441453878799998</v>
      </c>
      <c r="W40" s="269" t="s">
        <v>167</v>
      </c>
      <c r="X40" s="268">
        <v>0</v>
      </c>
      <c r="Y40" s="267" t="s">
        <v>167</v>
      </c>
      <c r="Z40" s="267">
        <v>0</v>
      </c>
      <c r="AA40" s="267" t="s">
        <v>167</v>
      </c>
    </row>
    <row r="41" spans="2:27" ht="15" customHeight="1" x14ac:dyDescent="0.25">
      <c r="B41" s="261">
        <v>3634</v>
      </c>
      <c r="C41" s="262" t="s">
        <v>165</v>
      </c>
      <c r="D41" s="271" t="s">
        <v>186</v>
      </c>
      <c r="E41" s="264" t="s">
        <v>193</v>
      </c>
      <c r="F41" s="264" t="s">
        <v>10</v>
      </c>
      <c r="G41" s="264" t="s">
        <v>10</v>
      </c>
      <c r="H41" s="264" t="s">
        <v>124</v>
      </c>
      <c r="I41" s="265">
        <v>2597864</v>
      </c>
      <c r="J41" s="266">
        <v>3038093</v>
      </c>
      <c r="K41" s="267">
        <v>0.88634231253999995</v>
      </c>
      <c r="L41" s="267">
        <v>0.95340926034899998</v>
      </c>
      <c r="M41" s="267">
        <v>0.95046267510600002</v>
      </c>
      <c r="N41" s="267">
        <v>4.9537324894300003E-2</v>
      </c>
      <c r="O41" s="267">
        <v>5.7302393310499997E-3</v>
      </c>
      <c r="P41" s="267">
        <v>8.1093633407500008E-3</v>
      </c>
      <c r="Q41" s="267">
        <v>1.14690366621E-2</v>
      </c>
      <c r="R41" s="267">
        <v>3.1411151666500001E-3</v>
      </c>
      <c r="S41" s="267">
        <v>0</v>
      </c>
      <c r="T41" s="267">
        <v>2.1861740243E-2</v>
      </c>
      <c r="U41" s="267">
        <v>0.64772020398300001</v>
      </c>
      <c r="V41" s="268">
        <v>0.64772020398300001</v>
      </c>
      <c r="W41" s="269" t="s">
        <v>167</v>
      </c>
      <c r="X41" s="268">
        <v>0</v>
      </c>
      <c r="Y41" s="267" t="s">
        <v>167</v>
      </c>
      <c r="Z41" s="267">
        <v>0</v>
      </c>
      <c r="AA41" s="267" t="s">
        <v>167</v>
      </c>
    </row>
    <row r="42" spans="2:27" ht="15" customHeight="1" x14ac:dyDescent="0.25">
      <c r="B42" s="261">
        <v>3634</v>
      </c>
      <c r="C42" s="262" t="s">
        <v>165</v>
      </c>
      <c r="D42" s="271" t="s">
        <v>187</v>
      </c>
      <c r="E42" s="264" t="s">
        <v>193</v>
      </c>
      <c r="F42" s="264" t="s">
        <v>10</v>
      </c>
      <c r="G42" s="264" t="s">
        <v>10</v>
      </c>
      <c r="H42" s="264" t="s">
        <v>124</v>
      </c>
      <c r="I42" s="265">
        <v>2089522</v>
      </c>
      <c r="J42" s="266">
        <v>2833631</v>
      </c>
      <c r="K42" s="267">
        <v>0.86552181779600001</v>
      </c>
      <c r="L42" s="267">
        <v>0.61276609410299998</v>
      </c>
      <c r="M42" s="267">
        <v>0.83595570488899995</v>
      </c>
      <c r="N42" s="267">
        <v>0.16404429511099999</v>
      </c>
      <c r="O42" s="267">
        <v>6.6328325741800004E-3</v>
      </c>
      <c r="P42" s="267">
        <v>7.2034785051400003E-3</v>
      </c>
      <c r="Q42" s="267">
        <v>1.0996844684400001E-2</v>
      </c>
      <c r="R42" s="267">
        <v>0.127016538145</v>
      </c>
      <c r="S42" s="267">
        <v>0</v>
      </c>
      <c r="T42" s="267">
        <v>1.69069296602E-2</v>
      </c>
      <c r="U42" s="267">
        <v>0.62883329297299995</v>
      </c>
      <c r="V42" s="268">
        <v>0.62883329297299995</v>
      </c>
      <c r="W42" s="269" t="s">
        <v>167</v>
      </c>
      <c r="X42" s="268">
        <v>0</v>
      </c>
      <c r="Y42" s="267" t="s">
        <v>167</v>
      </c>
      <c r="Z42" s="267">
        <v>0</v>
      </c>
      <c r="AA42" s="267" t="s">
        <v>167</v>
      </c>
    </row>
    <row r="43" spans="2:27" ht="15" customHeight="1" x14ac:dyDescent="0.25">
      <c r="B43" s="261">
        <v>3634</v>
      </c>
      <c r="C43" s="262" t="s">
        <v>165</v>
      </c>
      <c r="D43" s="271" t="s">
        <v>182</v>
      </c>
      <c r="E43" s="264" t="s">
        <v>199</v>
      </c>
      <c r="F43" s="264" t="s">
        <v>10</v>
      </c>
      <c r="G43" s="264" t="s">
        <v>10</v>
      </c>
      <c r="H43" s="264" t="s">
        <v>170</v>
      </c>
      <c r="I43" s="265">
        <v>1218717</v>
      </c>
      <c r="J43" s="266">
        <v>1377884</v>
      </c>
      <c r="K43" s="267">
        <v>0.90707099125199997</v>
      </c>
      <c r="L43" s="267">
        <v>0.94348726017600004</v>
      </c>
      <c r="M43" s="267">
        <v>0.97509950039299997</v>
      </c>
      <c r="N43" s="267">
        <v>2.4900499606599999E-2</v>
      </c>
      <c r="O43" s="267">
        <v>1.2337758476E-5</v>
      </c>
      <c r="P43" s="267">
        <v>2.8521994594599999E-4</v>
      </c>
      <c r="Q43" s="267">
        <v>1.00371293955E-3</v>
      </c>
      <c r="R43" s="267">
        <v>0</v>
      </c>
      <c r="S43" s="267">
        <v>0</v>
      </c>
      <c r="T43" s="267">
        <v>2.3610115220100002E-2</v>
      </c>
      <c r="U43" s="267">
        <v>0.68143957949199996</v>
      </c>
      <c r="V43" s="268">
        <v>0.68143957949199996</v>
      </c>
      <c r="W43" s="269" t="s">
        <v>167</v>
      </c>
      <c r="X43" s="268">
        <v>0</v>
      </c>
      <c r="Y43" s="267" t="s">
        <v>167</v>
      </c>
      <c r="Z43" s="267">
        <v>0</v>
      </c>
      <c r="AA43" s="267" t="s">
        <v>167</v>
      </c>
    </row>
    <row r="44" spans="2:27" ht="15" customHeight="1" x14ac:dyDescent="0.25">
      <c r="B44" s="261">
        <v>3634</v>
      </c>
      <c r="C44" s="262" t="s">
        <v>165</v>
      </c>
      <c r="D44" s="271" t="s">
        <v>174</v>
      </c>
      <c r="E44" s="264" t="s">
        <v>193</v>
      </c>
      <c r="F44" s="264" t="s">
        <v>10</v>
      </c>
      <c r="G44" s="264" t="s">
        <v>10</v>
      </c>
      <c r="H44" s="264" t="s">
        <v>124</v>
      </c>
      <c r="I44" s="265">
        <v>795150</v>
      </c>
      <c r="J44" s="266">
        <v>847983</v>
      </c>
      <c r="K44" s="267">
        <v>0.97701799094200004</v>
      </c>
      <c r="L44" s="267">
        <v>0.96765737049</v>
      </c>
      <c r="M44" s="267">
        <v>0.94197525186200004</v>
      </c>
      <c r="N44" s="267">
        <v>5.8024748137600002E-2</v>
      </c>
      <c r="O44" s="267">
        <v>8.4294142689200005E-3</v>
      </c>
      <c r="P44" s="267">
        <v>1.9292839597E-3</v>
      </c>
      <c r="Q44" s="267">
        <v>1.3845796436999999E-2</v>
      </c>
      <c r="R44" s="267">
        <v>6.2501252973199995E-5</v>
      </c>
      <c r="S44" s="267">
        <v>0</v>
      </c>
      <c r="T44" s="267">
        <v>3.4395736707000003E-2</v>
      </c>
      <c r="U44" s="267">
        <v>0.703272338552</v>
      </c>
      <c r="V44" s="268">
        <v>0.703272338552</v>
      </c>
      <c r="W44" s="269" t="s">
        <v>167</v>
      </c>
      <c r="X44" s="268">
        <v>0</v>
      </c>
      <c r="Y44" s="267" t="s">
        <v>167</v>
      </c>
      <c r="Z44" s="267">
        <v>0</v>
      </c>
      <c r="AA44" s="267" t="s">
        <v>167</v>
      </c>
    </row>
    <row r="45" spans="2:27" ht="15" customHeight="1" x14ac:dyDescent="0.25">
      <c r="B45" s="261">
        <v>3634</v>
      </c>
      <c r="C45" s="262" t="s">
        <v>165</v>
      </c>
      <c r="D45" s="271" t="s">
        <v>188</v>
      </c>
      <c r="E45" s="264" t="s">
        <v>193</v>
      </c>
      <c r="F45" s="264" t="s">
        <v>10</v>
      </c>
      <c r="G45" s="264" t="s">
        <v>10</v>
      </c>
      <c r="H45" s="264" t="s">
        <v>172</v>
      </c>
      <c r="I45" s="265">
        <v>723354</v>
      </c>
      <c r="J45" s="266">
        <v>743701</v>
      </c>
      <c r="K45" s="267">
        <v>0.99970148016100002</v>
      </c>
      <c r="L45" s="267">
        <v>0.98699477343700004</v>
      </c>
      <c r="M45" s="267">
        <v>0.91083110013299995</v>
      </c>
      <c r="N45" s="267">
        <v>8.9168899866999995E-2</v>
      </c>
      <c r="O45" s="267">
        <v>3.5136432517900003E-2</v>
      </c>
      <c r="P45" s="267">
        <v>1.0259499449399999E-3</v>
      </c>
      <c r="Q45" s="267">
        <v>2.3536340545499999E-2</v>
      </c>
      <c r="R45" s="267">
        <v>3.6103218901100001E-3</v>
      </c>
      <c r="S45" s="267">
        <v>0</v>
      </c>
      <c r="T45" s="267">
        <v>2.7063295598600001E-2</v>
      </c>
      <c r="U45" s="267">
        <v>0.50354183428900001</v>
      </c>
      <c r="V45" s="268" t="s">
        <v>167</v>
      </c>
      <c r="W45" s="269">
        <v>0.50371669589900003</v>
      </c>
      <c r="X45" s="268">
        <v>0</v>
      </c>
      <c r="Y45" s="267">
        <v>0</v>
      </c>
      <c r="Z45" s="267">
        <v>0</v>
      </c>
      <c r="AA45" s="267">
        <v>0</v>
      </c>
    </row>
    <row r="46" spans="2:27" ht="15" customHeight="1" x14ac:dyDescent="0.25">
      <c r="B46" s="261">
        <v>3634</v>
      </c>
      <c r="C46" s="262" t="s">
        <v>165</v>
      </c>
      <c r="D46" s="271" t="s">
        <v>189</v>
      </c>
      <c r="E46" s="264" t="s">
        <v>190</v>
      </c>
      <c r="F46" s="264" t="s">
        <v>10</v>
      </c>
      <c r="G46" s="264" t="s">
        <v>10</v>
      </c>
      <c r="H46" s="264" t="s">
        <v>170</v>
      </c>
      <c r="I46" s="265">
        <v>523601</v>
      </c>
      <c r="J46" s="266">
        <v>577707</v>
      </c>
      <c r="K46" s="267">
        <v>0.93226658215299996</v>
      </c>
      <c r="L46" s="267">
        <v>0.97102164245900002</v>
      </c>
      <c r="M46" s="267">
        <v>0.97219351678300003</v>
      </c>
      <c r="N46" s="267">
        <v>2.7806483217300001E-2</v>
      </c>
      <c r="O46" s="267">
        <v>2.18242119275E-2</v>
      </c>
      <c r="P46" s="267">
        <v>0</v>
      </c>
      <c r="Q46" s="267">
        <v>2.95824700064E-3</v>
      </c>
      <c r="R46" s="267">
        <v>1.7309812759799999E-6</v>
      </c>
      <c r="S46" s="267">
        <v>0</v>
      </c>
      <c r="T46" s="267">
        <v>3.23001106097E-3</v>
      </c>
      <c r="U46" s="267">
        <v>0.635648136654</v>
      </c>
      <c r="V46" s="268">
        <v>0.635648136654</v>
      </c>
      <c r="W46" s="269" t="s">
        <v>167</v>
      </c>
      <c r="X46" s="268">
        <v>0</v>
      </c>
      <c r="Y46" s="267" t="s">
        <v>167</v>
      </c>
      <c r="Z46" s="267">
        <v>0</v>
      </c>
      <c r="AA46" s="267" t="s">
        <v>167</v>
      </c>
    </row>
    <row r="47" spans="2:27" ht="15" customHeight="1" x14ac:dyDescent="0.25">
      <c r="B47" s="261">
        <v>3634</v>
      </c>
      <c r="C47" s="262" t="s">
        <v>165</v>
      </c>
      <c r="D47" s="271" t="s">
        <v>189</v>
      </c>
      <c r="E47" s="264" t="s">
        <v>193</v>
      </c>
      <c r="F47" s="264" t="s">
        <v>10</v>
      </c>
      <c r="G47" s="264" t="s">
        <v>10</v>
      </c>
      <c r="H47" s="264" t="s">
        <v>170</v>
      </c>
      <c r="I47" s="265">
        <v>115812</v>
      </c>
      <c r="J47" s="266">
        <v>177043</v>
      </c>
      <c r="K47" s="267">
        <v>0.66496328152399997</v>
      </c>
      <c r="L47" s="267">
        <v>0.64419378343099998</v>
      </c>
      <c r="M47" s="267">
        <v>0.98373276548599997</v>
      </c>
      <c r="N47" s="267">
        <v>1.6267234513600001E-2</v>
      </c>
      <c r="O47" s="267">
        <v>4.78979682902E-3</v>
      </c>
      <c r="P47" s="267">
        <v>6.77801438069E-5</v>
      </c>
      <c r="Q47" s="267">
        <v>3.1687217229700001E-3</v>
      </c>
      <c r="R47" s="267">
        <v>1.6945035951699999E-5</v>
      </c>
      <c r="S47" s="267">
        <v>0</v>
      </c>
      <c r="T47" s="267">
        <v>8.5459464649799994E-3</v>
      </c>
      <c r="U47" s="267">
        <v>0.65690947397499999</v>
      </c>
      <c r="V47" s="268">
        <v>0.65690947397499999</v>
      </c>
      <c r="W47" s="269" t="s">
        <v>167</v>
      </c>
      <c r="X47" s="268">
        <v>0</v>
      </c>
      <c r="Y47" s="267" t="s">
        <v>167</v>
      </c>
      <c r="Z47" s="267">
        <v>0</v>
      </c>
      <c r="AA47" s="267" t="s">
        <v>167</v>
      </c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D6:E6"/>
    <mergeCell ref="D8:E8"/>
    <mergeCell ref="A12:D12"/>
    <mergeCell ref="G12:H12"/>
    <mergeCell ref="G13:H13"/>
    <mergeCell ref="B9:E9"/>
    <mergeCell ref="A10:D10"/>
    <mergeCell ref="A11:D11"/>
  </mergeCells>
  <conditionalFormatting sqref="K16:AA47">
    <cfRule type="cellIs" dxfId="370" priority="9" operator="equal">
      <formula>""</formula>
    </cfRule>
  </conditionalFormatting>
  <conditionalFormatting sqref="A6:D8 A1:XFD5 A9:G9 F6:XFD6 E7:J7 F8:XFD8 I9:XFD9 AB7:XFD7 A10:XFD1048576">
    <cfRule type="expression" dxfId="369" priority="8">
      <formula>ISERROR(A1)</formula>
    </cfRule>
  </conditionalFormatting>
  <conditionalFormatting sqref="K16:AA47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K16:AA47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237" t="s">
        <v>155</v>
      </c>
      <c r="F6" s="237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75" customHeight="1" x14ac:dyDescent="0.35">
      <c r="A8" s="22"/>
      <c r="B8" s="70"/>
      <c r="C8" s="70"/>
      <c r="D8" s="70"/>
      <c r="E8" s="238" t="str">
        <f ca="1">MID(CELL("filename",A1),FIND("]",CELL("filename",A1))+1,255)&amp;" Level Scorecard"</f>
        <v>Partner &amp; Placement Level Scorecard</v>
      </c>
      <c r="F8" s="238"/>
      <c r="G8" s="240" t="s">
        <v>132</v>
      </c>
      <c r="H8" s="241"/>
      <c r="I8" s="128"/>
      <c r="J8" s="126" t="s">
        <v>16</v>
      </c>
      <c r="K8" s="127">
        <f>VLOOKUP(K6,Benchmark_Legend[],MATCH(ColumnPP[[#This Row],[Metric]],Benchmark_Legend[#Headers],0),0)</f>
        <v>0.7</v>
      </c>
      <c r="L8" s="127">
        <f>VLOOKUP(L6,Benchmark_Legend[],MATCH(ColumnPP[[#This Row],[Metric]],Benchmark_Legend[#Headers],0),0)</f>
        <v>0.98</v>
      </c>
      <c r="M8" s="127">
        <f>VLOOKUP(M6,Benchmark_Legend[],MATCH(ColumnPP[[#This Row],[Metric]],Benchmark_Legend[#Headers],0),0)</f>
        <v>0.95</v>
      </c>
      <c r="N8" s="127">
        <f>VLOOKUP(N6,Benchmark_Legend[],MATCH(ColumnPP[[#This Row],[Metric]],Benchmark_Legend[#Headers],0),0)</f>
        <v>0.05</v>
      </c>
      <c r="O8" s="127">
        <f>VLOOKUP(O6,Benchmark_Legend[],MATCH(ColumnPP[[#This Row],[Metric]],Benchmark_Legend[#Headers],0),0)</f>
        <v>0.02</v>
      </c>
      <c r="P8" s="127">
        <f>VLOOKUP(P6,Benchmark_Legend[],MATCH(ColumnPP[[#This Row],[Metric]],Benchmark_Legend[#Headers],0),0)</f>
        <v>0.02</v>
      </c>
      <c r="Q8" s="127">
        <f>VLOOKUP(Q6,Benchmark_Legend[],MATCH(ColumnPP[[#This Row],[Metric]],Benchmark_Legend[#Headers],0),0)</f>
        <v>0.01</v>
      </c>
      <c r="R8" s="127">
        <f>VLOOKUP(R6,Benchmark_Legend[],MATCH(ColumnPP[[#This Row],[Metric]],Benchmark_Legend[#Headers],0),0)</f>
        <v>0.01</v>
      </c>
      <c r="S8" s="127">
        <f>VLOOKUP(S6,Benchmark_Legend[],MATCH(ColumnPP[[#This Row],[Metric]],Benchmark_Legend[#Headers],0),0)</f>
        <v>0.01</v>
      </c>
      <c r="T8" s="127">
        <f>VLOOKUP(T6,Benchmark_Legend[],MATCH(ColumnPP[[#This Row],[Metric]],Benchmark_Legend[#Headers],0),0)</f>
        <v>0.03</v>
      </c>
      <c r="U8" s="127">
        <f>VLOOKUP(U6,Benchmark_Legend[],MATCH(ColumnPP[[#This Row],[Metric]],Benchmark_Legend[#Headers],0),0)</f>
        <v>0.55000000000000004</v>
      </c>
      <c r="V8" s="127">
        <f>VLOOKUP(V6,Benchmark_Legend[],MATCH(ColumnPP[[#This Row],[Metric]],Benchmark_Legend[#Headers],0),0)</f>
        <v>0.6</v>
      </c>
      <c r="W8" s="127">
        <f>VLOOKUP(W6,Benchmark_Legend[],MATCH(ColumnPP[[#This Row],[Metric]],Benchmark_Legend[#Headers],0),0)</f>
        <v>0.5</v>
      </c>
      <c r="X8" s="127">
        <f>VLOOKUP(X6,Benchmark_Legend[],MATCH(ColumnPP[[#This Row],[Metric]],Benchmark_Legend[#Headers],0),0)</f>
        <v>0.35</v>
      </c>
      <c r="Y8" s="127">
        <f>VLOOKUP(Y6,Benchmark_Legend[],MATCH(ColumnPP[[#This Row],[Metric]],Benchmark_Legend[#Headers],0),0)</f>
        <v>0.25</v>
      </c>
      <c r="Z8" s="127">
        <f>VLOOKUP(Z6,Benchmark_Legend[],MATCH(ColumnPP[[#This Row],[Metric]],Benchmark_Legend[#Headers],0),0)</f>
        <v>0.35</v>
      </c>
      <c r="AA8" s="127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232"/>
      <c r="G9" s="120" t="s">
        <v>14</v>
      </c>
      <c r="H9" s="121" t="s">
        <v>14</v>
      </c>
      <c r="I9" s="109"/>
      <c r="J9" s="110" t="s">
        <v>130</v>
      </c>
      <c r="K9" s="99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99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1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1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1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1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99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99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99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99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99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99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1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99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1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99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99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33"/>
      <c r="B10" s="234"/>
      <c r="C10" s="234"/>
      <c r="D10" s="234"/>
      <c r="E10" s="60"/>
      <c r="F10" s="60"/>
      <c r="G10" s="123" t="s">
        <v>14</v>
      </c>
      <c r="H10" s="123"/>
      <c r="I10" s="27"/>
      <c r="J10" s="101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35"/>
      <c r="B11" s="236"/>
      <c r="C11" s="236"/>
      <c r="D11" s="236"/>
      <c r="E11" s="59"/>
      <c r="F11" s="59"/>
      <c r="G11" s="123" t="s">
        <v>14</v>
      </c>
      <c r="H11" s="123"/>
      <c r="I11" s="27"/>
      <c r="J11" s="101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33"/>
      <c r="B12" s="234"/>
      <c r="C12" s="234"/>
      <c r="D12" s="234"/>
      <c r="E12" s="60"/>
      <c r="F12" s="60"/>
      <c r="G12" s="239" t="s">
        <v>8</v>
      </c>
      <c r="H12" s="239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39" t="s">
        <v>8</v>
      </c>
      <c r="H13" s="239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E6:F6"/>
    <mergeCell ref="E8:F8"/>
    <mergeCell ref="A12:D12"/>
    <mergeCell ref="G12:H12"/>
    <mergeCell ref="G13:H13"/>
    <mergeCell ref="B9:F9"/>
    <mergeCell ref="A10:D10"/>
    <mergeCell ref="A11:D11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1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2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2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2"/>
      <c r="D4" s="16"/>
      <c r="E4" s="16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2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93" t="s">
        <v>155</v>
      </c>
      <c r="D6" s="70" t="s">
        <v>155</v>
      </c>
      <c r="E6" s="70"/>
      <c r="F6" s="70"/>
      <c r="G6" s="242" t="s">
        <v>133</v>
      </c>
      <c r="H6" s="243"/>
      <c r="I6" s="244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4"/>
      <c r="D7" s="28"/>
      <c r="E7" s="28"/>
      <c r="F7" s="28"/>
      <c r="G7" s="245" t="s">
        <v>132</v>
      </c>
      <c r="H7" s="246"/>
      <c r="I7" s="247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65" customHeight="1" x14ac:dyDescent="0.35">
      <c r="A8" s="22"/>
      <c r="B8" s="70"/>
      <c r="C8" s="95" t="str">
        <f ca="1">MID(CELL("filename",A1),FIND("]",CELL("filename",A1))+1,255)&amp;" Level Scorecard"</f>
        <v>Device Level Scorecard</v>
      </c>
      <c r="D8" s="70"/>
      <c r="E8" s="70"/>
      <c r="F8" s="70"/>
      <c r="G8" s="240" t="s">
        <v>132</v>
      </c>
      <c r="H8" s="241"/>
      <c r="I8" s="248"/>
      <c r="J8" s="126" t="s">
        <v>16</v>
      </c>
      <c r="K8" s="127">
        <f>VLOOKUP(K6,Benchmark_Legend[],MATCH(ColumnD[[#This Row],[Metric]],Benchmark_Legend[#Headers],0),0)</f>
        <v>0.7</v>
      </c>
      <c r="L8" s="127">
        <f>VLOOKUP(L6,Benchmark_Legend[],MATCH(ColumnD[[#This Row],[Metric]],Benchmark_Legend[#Headers],0),0)</f>
        <v>0.98</v>
      </c>
      <c r="M8" s="127">
        <f>VLOOKUP(M6,Benchmark_Legend[],MATCH(ColumnD[[#This Row],[Metric]],Benchmark_Legend[#Headers],0),0)</f>
        <v>0.95</v>
      </c>
      <c r="N8" s="127">
        <f>VLOOKUP(N6,Benchmark_Legend[],MATCH(ColumnD[[#This Row],[Metric]],Benchmark_Legend[#Headers],0),0)</f>
        <v>0.05</v>
      </c>
      <c r="O8" s="127">
        <f>VLOOKUP(O6,Benchmark_Legend[],MATCH(ColumnD[[#This Row],[Metric]],Benchmark_Legend[#Headers],0),0)</f>
        <v>0.02</v>
      </c>
      <c r="P8" s="127">
        <f>VLOOKUP(P6,Benchmark_Legend[],MATCH(ColumnD[[#This Row],[Metric]],Benchmark_Legend[#Headers],0),0)</f>
        <v>0.02</v>
      </c>
      <c r="Q8" s="127">
        <f>VLOOKUP(Q6,Benchmark_Legend[],MATCH(ColumnD[[#This Row],[Metric]],Benchmark_Legend[#Headers],0),0)</f>
        <v>0.01</v>
      </c>
      <c r="R8" s="127">
        <f>VLOOKUP(R6,Benchmark_Legend[],MATCH(ColumnD[[#This Row],[Metric]],Benchmark_Legend[#Headers],0),0)</f>
        <v>0.01</v>
      </c>
      <c r="S8" s="127">
        <f>VLOOKUP(S6,Benchmark_Legend[],MATCH(ColumnD[[#This Row],[Metric]],Benchmark_Legend[#Headers],0),0)</f>
        <v>0.01</v>
      </c>
      <c r="T8" s="127">
        <f>VLOOKUP(T6,Benchmark_Legend[],MATCH(ColumnD[[#This Row],[Metric]],Benchmark_Legend[#Headers],0),0)</f>
        <v>0.03</v>
      </c>
      <c r="U8" s="127">
        <f>VLOOKUP(U6,Benchmark_Legend[],MATCH(ColumnD[[#This Row],[Metric]],Benchmark_Legend[#Headers],0),0)</f>
        <v>0.55000000000000004</v>
      </c>
      <c r="V8" s="127">
        <f>VLOOKUP(V6,Benchmark_Legend[],MATCH(ColumnD[[#This Row],[Metric]],Benchmark_Legend[#Headers],0),0)</f>
        <v>0.6</v>
      </c>
      <c r="W8" s="127">
        <f>VLOOKUP(W6,Benchmark_Legend[],MATCH(ColumnD[[#This Row],[Metric]],Benchmark_Legend[#Headers],0),0)</f>
        <v>0.5</v>
      </c>
      <c r="X8" s="127">
        <f>VLOOKUP(X6,Benchmark_Legend[],MATCH(ColumnD[[#This Row],[Metric]],Benchmark_Legend[#Headers],0),0)</f>
        <v>0.35</v>
      </c>
      <c r="Y8" s="127">
        <f>VLOOKUP(Y6,Benchmark_Legend[],MATCH(ColumnD[[#This Row],[Metric]],Benchmark_Legend[#Headers],0),0)</f>
        <v>0.25</v>
      </c>
      <c r="Z8" s="127">
        <f>VLOOKUP(Z6,Benchmark_Legend[],MATCH(ColumnD[[#This Row],[Metric]],Benchmark_Legend[#Headers],0),0)</f>
        <v>0.35</v>
      </c>
      <c r="AA8" s="127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2" t="e">
        <f>RIGHT(#REF!,7)</f>
        <v>#REF!</v>
      </c>
      <c r="B9" s="68" t="s">
        <v>154</v>
      </c>
      <c r="C9" s="129" t="s">
        <v>154</v>
      </c>
      <c r="D9" s="68"/>
      <c r="E9" s="68"/>
      <c r="F9" s="68"/>
      <c r="G9" s="120" t="s">
        <v>14</v>
      </c>
      <c r="H9" s="121"/>
      <c r="I9" s="122"/>
      <c r="J9" s="112" t="s">
        <v>130</v>
      </c>
      <c r="K9" s="99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99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1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1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1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1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99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99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99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99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99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99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1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99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1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99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99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6"/>
      <c r="D10" s="68"/>
      <c r="E10" s="68"/>
      <c r="F10" s="68"/>
      <c r="G10" s="123" t="s">
        <v>14</v>
      </c>
      <c r="H10" s="123"/>
      <c r="I10" s="124"/>
      <c r="J10" s="101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6"/>
      <c r="D11" s="68"/>
      <c r="E11" s="68"/>
      <c r="F11" s="68"/>
      <c r="G11" s="123" t="s">
        <v>14</v>
      </c>
      <c r="H11" s="123"/>
      <c r="I11" s="124"/>
      <c r="J11" s="101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7"/>
      <c r="D12" s="28"/>
      <c r="E12" s="28"/>
      <c r="F12" s="28"/>
      <c r="G12" s="239" t="s">
        <v>8</v>
      </c>
      <c r="H12" s="239"/>
      <c r="I12" s="249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7"/>
      <c r="D13" s="28"/>
      <c r="E13" s="28"/>
      <c r="F13" s="28"/>
      <c r="G13" s="239" t="s">
        <v>8</v>
      </c>
      <c r="H13" s="239"/>
      <c r="I13" s="249"/>
      <c r="J13" s="103" t="s">
        <v>6</v>
      </c>
      <c r="K13" s="104">
        <v>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4">
        <v>0</v>
      </c>
      <c r="T13" s="104">
        <v>0</v>
      </c>
      <c r="U13" s="104">
        <v>0</v>
      </c>
      <c r="V13" s="104">
        <v>0</v>
      </c>
      <c r="W13" s="104">
        <v>0</v>
      </c>
      <c r="X13" s="104">
        <v>0</v>
      </c>
      <c r="Y13" s="104">
        <v>0</v>
      </c>
      <c r="Z13" s="104">
        <v>1</v>
      </c>
      <c r="AA13" s="104">
        <v>0</v>
      </c>
      <c r="AB13" s="26"/>
    </row>
    <row r="14" spans="1:121" s="18" customFormat="1" ht="15.75" customHeight="1" thickBot="1" x14ac:dyDescent="0.4">
      <c r="B14" s="72" t="s">
        <v>21</v>
      </c>
      <c r="C14" s="98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9" t="s">
        <v>155</v>
      </c>
      <c r="C6" s="79"/>
      <c r="D6" s="79" t="s">
        <v>155</v>
      </c>
      <c r="E6" s="70"/>
      <c r="F6" s="70"/>
      <c r="G6" s="253" t="s">
        <v>133</v>
      </c>
      <c r="H6" s="254"/>
      <c r="I6" s="25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34"/>
      <c r="C7" s="234"/>
      <c r="D7" s="234"/>
      <c r="E7" s="70"/>
      <c r="F7" s="70"/>
      <c r="G7" s="250" t="s">
        <v>132</v>
      </c>
      <c r="H7" s="251"/>
      <c r="I7" s="252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65" customHeight="1" x14ac:dyDescent="0.35">
      <c r="A8" s="22"/>
      <c r="B8" s="80"/>
      <c r="C8" s="80"/>
      <c r="D8" s="80" t="str">
        <f ca="1">MID(CELL("filename",A1),FIND("]",CELL("filename",A1))+1,255)&amp;" Level Scorecard"</f>
        <v>Campaign &amp; Device Level Scorecard</v>
      </c>
      <c r="E8" s="70"/>
      <c r="F8" s="70"/>
      <c r="G8" s="230" t="s">
        <v>132</v>
      </c>
      <c r="H8" s="231"/>
      <c r="I8" s="257"/>
      <c r="J8" s="126" t="s">
        <v>16</v>
      </c>
      <c r="K8" s="127">
        <f>VLOOKUP(K6,Benchmark_Legend[],MATCH(ColumnCD[[#This Row],[Metric]],Benchmark_Legend[#Headers],0),0)</f>
        <v>0.7</v>
      </c>
      <c r="L8" s="127">
        <f>VLOOKUP(L6,Benchmark_Legend[],MATCH(ColumnCD[[#This Row],[Metric]],Benchmark_Legend[#Headers],0),0)</f>
        <v>0.98</v>
      </c>
      <c r="M8" s="127">
        <f>VLOOKUP(M6,Benchmark_Legend[],MATCH(ColumnCD[[#This Row],[Metric]],Benchmark_Legend[#Headers],0),0)</f>
        <v>0.95</v>
      </c>
      <c r="N8" s="127">
        <f>VLOOKUP(N6,Benchmark_Legend[],MATCH(ColumnCD[[#This Row],[Metric]],Benchmark_Legend[#Headers],0),0)</f>
        <v>0.05</v>
      </c>
      <c r="O8" s="127">
        <f>VLOOKUP(O6,Benchmark_Legend[],MATCH(ColumnCD[[#This Row],[Metric]],Benchmark_Legend[#Headers],0),0)</f>
        <v>0.02</v>
      </c>
      <c r="P8" s="127">
        <f>VLOOKUP(P6,Benchmark_Legend[],MATCH(ColumnCD[[#This Row],[Metric]],Benchmark_Legend[#Headers],0),0)</f>
        <v>0.02</v>
      </c>
      <c r="Q8" s="127">
        <f>VLOOKUP(Q6,Benchmark_Legend[],MATCH(ColumnCD[[#This Row],[Metric]],Benchmark_Legend[#Headers],0),0)</f>
        <v>0.01</v>
      </c>
      <c r="R8" s="127">
        <f>VLOOKUP(R6,Benchmark_Legend[],MATCH(ColumnCD[[#This Row],[Metric]],Benchmark_Legend[#Headers],0),0)</f>
        <v>0.01</v>
      </c>
      <c r="S8" s="127">
        <f>VLOOKUP(S6,Benchmark_Legend[],MATCH(ColumnCD[[#This Row],[Metric]],Benchmark_Legend[#Headers],0),0)</f>
        <v>0.01</v>
      </c>
      <c r="T8" s="127">
        <f>VLOOKUP(T6,Benchmark_Legend[],MATCH(ColumnCD[[#This Row],[Metric]],Benchmark_Legend[#Headers],0),0)</f>
        <v>0.03</v>
      </c>
      <c r="U8" s="127">
        <f>VLOOKUP(U6,Benchmark_Legend[],MATCH(ColumnCD[[#This Row],[Metric]],Benchmark_Legend[#Headers],0),0)</f>
        <v>0.55000000000000004</v>
      </c>
      <c r="V8" s="127">
        <f>VLOOKUP(V6,Benchmark_Legend[],MATCH(ColumnCD[[#This Row],[Metric]],Benchmark_Legend[#Headers],0),0)</f>
        <v>0.6</v>
      </c>
      <c r="W8" s="127">
        <f>VLOOKUP(W6,Benchmark_Legend[],MATCH(ColumnCD[[#This Row],[Metric]],Benchmark_Legend[#Headers],0),0)</f>
        <v>0.5</v>
      </c>
      <c r="X8" s="127">
        <f>VLOOKUP(X6,Benchmark_Legend[],MATCH(ColumnCD[[#This Row],[Metric]],Benchmark_Legend[#Headers],0),0)</f>
        <v>0.35</v>
      </c>
      <c r="Y8" s="127">
        <f>VLOOKUP(Y6,Benchmark_Legend[],MATCH(ColumnCD[[#This Row],[Metric]],Benchmark_Legend[#Headers],0),0)</f>
        <v>0.25</v>
      </c>
      <c r="Z8" s="127">
        <f>VLOOKUP(Z6,Benchmark_Legend[],MATCH(ColumnCD[[#This Row],[Metric]],Benchmark_Legend[#Headers],0),0)</f>
        <v>0.35</v>
      </c>
      <c r="AA8" s="127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0"/>
      <c r="C9" s="80"/>
      <c r="D9" s="80" t="s">
        <v>154</v>
      </c>
      <c r="E9" s="68"/>
      <c r="F9" s="68"/>
      <c r="G9" s="117" t="s">
        <v>14</v>
      </c>
      <c r="H9" s="118"/>
      <c r="I9" s="119"/>
      <c r="J9" s="112" t="s">
        <v>130</v>
      </c>
      <c r="K9" s="99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99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1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1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1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1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99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99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99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99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99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99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1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99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1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99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99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5"/>
      <c r="H10" s="115"/>
      <c r="I10" s="116"/>
      <c r="J10" s="101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5" t="s">
        <v>14</v>
      </c>
      <c r="H11" s="115"/>
      <c r="I11" s="116"/>
      <c r="J11" s="101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33"/>
      <c r="B12" s="234"/>
      <c r="C12" s="234"/>
      <c r="D12" s="234"/>
      <c r="E12" s="28"/>
      <c r="F12" s="28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79" t="s">
        <v>155</v>
      </c>
      <c r="F6" s="28"/>
      <c r="G6" s="253" t="s">
        <v>133</v>
      </c>
      <c r="H6" s="254"/>
      <c r="I6" s="25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0"/>
      <c r="F7" s="28"/>
      <c r="G7" s="250" t="s">
        <v>132</v>
      </c>
      <c r="H7" s="251"/>
      <c r="I7" s="252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0" t="str">
        <f ca="1">MID(CELL("filename",A1),FIND("]",CELL("filename",A1))+1,255)&amp;" Level Scorecard"</f>
        <v>Partner &amp; Device Level Scorecard</v>
      </c>
      <c r="F8" s="28"/>
      <c r="G8" s="230" t="s">
        <v>132</v>
      </c>
      <c r="H8" s="231"/>
      <c r="I8" s="257"/>
      <c r="J8" s="126" t="s">
        <v>16</v>
      </c>
      <c r="K8" s="127">
        <f>VLOOKUP(K6,Benchmark_Legend[],MATCH(ColumnPD[[#This Row],[Metric]],Benchmark_Legend[#Headers],0),0)</f>
        <v>0.7</v>
      </c>
      <c r="L8" s="127">
        <f>VLOOKUP(L6,Benchmark_Legend[],MATCH(ColumnPD[[#This Row],[Metric]],Benchmark_Legend[#Headers],0),0)</f>
        <v>0.98</v>
      </c>
      <c r="M8" s="127">
        <f>VLOOKUP(M6,Benchmark_Legend[],MATCH(ColumnPD[[#This Row],[Metric]],Benchmark_Legend[#Headers],0),0)</f>
        <v>0.95</v>
      </c>
      <c r="N8" s="127">
        <f>VLOOKUP(N6,Benchmark_Legend[],MATCH(ColumnPD[[#This Row],[Metric]],Benchmark_Legend[#Headers],0),0)</f>
        <v>0.05</v>
      </c>
      <c r="O8" s="127">
        <f>VLOOKUP(O6,Benchmark_Legend[],MATCH(ColumnPD[[#This Row],[Metric]],Benchmark_Legend[#Headers],0),0)</f>
        <v>0.02</v>
      </c>
      <c r="P8" s="127">
        <f>VLOOKUP(P6,Benchmark_Legend[],MATCH(ColumnPD[[#This Row],[Metric]],Benchmark_Legend[#Headers],0),0)</f>
        <v>0.02</v>
      </c>
      <c r="Q8" s="127">
        <f>VLOOKUP(Q6,Benchmark_Legend[],MATCH(ColumnPD[[#This Row],[Metric]],Benchmark_Legend[#Headers],0),0)</f>
        <v>0.01</v>
      </c>
      <c r="R8" s="127">
        <f>VLOOKUP(R6,Benchmark_Legend[],MATCH(ColumnPD[[#This Row],[Metric]],Benchmark_Legend[#Headers],0),0)</f>
        <v>0.01</v>
      </c>
      <c r="S8" s="127">
        <f>VLOOKUP(S6,Benchmark_Legend[],MATCH(ColumnPD[[#This Row],[Metric]],Benchmark_Legend[#Headers],0),0)</f>
        <v>0.01</v>
      </c>
      <c r="T8" s="127">
        <f>VLOOKUP(T6,Benchmark_Legend[],MATCH(ColumnPD[[#This Row],[Metric]],Benchmark_Legend[#Headers],0),0)</f>
        <v>0.03</v>
      </c>
      <c r="U8" s="127">
        <f>VLOOKUP(U6,Benchmark_Legend[],MATCH(ColumnPD[[#This Row],[Metric]],Benchmark_Legend[#Headers],0),0)</f>
        <v>0.55000000000000004</v>
      </c>
      <c r="V8" s="127">
        <f>VLOOKUP(V6,Benchmark_Legend[],MATCH(ColumnPD[[#This Row],[Metric]],Benchmark_Legend[#Headers],0),0)</f>
        <v>0.6</v>
      </c>
      <c r="W8" s="127">
        <f>VLOOKUP(W6,Benchmark_Legend[],MATCH(ColumnPD[[#This Row],[Metric]],Benchmark_Legend[#Headers],0),0)</f>
        <v>0.5</v>
      </c>
      <c r="X8" s="127">
        <f>VLOOKUP(X6,Benchmark_Legend[],MATCH(ColumnPD[[#This Row],[Metric]],Benchmark_Legend[#Headers],0),0)</f>
        <v>0.35</v>
      </c>
      <c r="Y8" s="127">
        <f>VLOOKUP(Y6,Benchmark_Legend[],MATCH(ColumnPD[[#This Row],[Metric]],Benchmark_Legend[#Headers],0),0)</f>
        <v>0.25</v>
      </c>
      <c r="Z8" s="127">
        <f>VLOOKUP(Z6,Benchmark_Legend[],MATCH(ColumnPD[[#This Row],[Metric]],Benchmark_Legend[#Headers],0),0)</f>
        <v>0.35</v>
      </c>
      <c r="AA8" s="127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8" t="s">
        <v>154</v>
      </c>
      <c r="F9" s="66"/>
      <c r="G9" s="117" t="s">
        <v>14</v>
      </c>
      <c r="H9" s="118"/>
      <c r="I9" s="119"/>
      <c r="J9" s="112" t="s">
        <v>130</v>
      </c>
      <c r="K9" s="99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99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1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1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1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1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99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99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99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99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99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99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1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99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1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99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99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5"/>
      <c r="H10" s="115"/>
      <c r="I10" s="116"/>
      <c r="J10" s="101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5"/>
      <c r="H11" s="115"/>
      <c r="I11" s="116"/>
      <c r="J11" s="101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33"/>
      <c r="B12" s="234"/>
      <c r="C12" s="234"/>
      <c r="D12" s="234"/>
      <c r="E12" s="53"/>
      <c r="F12" s="53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4">
        <v>0.7</v>
      </c>
      <c r="L16" s="205">
        <v>0.98</v>
      </c>
      <c r="M16" s="205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6" t="s">
        <v>155</v>
      </c>
      <c r="C6" s="76"/>
      <c r="D6" s="237" t="s">
        <v>155</v>
      </c>
      <c r="E6" s="237"/>
      <c r="F6" s="70"/>
      <c r="G6" s="250" t="s">
        <v>133</v>
      </c>
      <c r="H6" s="251"/>
      <c r="I6" s="252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58" t="s">
        <v>132</v>
      </c>
      <c r="H7" s="227"/>
      <c r="I7" s="256"/>
      <c r="J7" s="10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75" customHeight="1" x14ac:dyDescent="0.35">
      <c r="B8" s="70"/>
      <c r="C8" s="70"/>
      <c r="D8" s="238" t="str">
        <f ca="1">MID(CELL("filename",A1),FIND("]",CELL("filename",A1))+1,255)&amp;" Level Scorecard"</f>
        <v>Campaign, Partner, Device Level Scorecard</v>
      </c>
      <c r="E8" s="238"/>
      <c r="F8" s="70"/>
      <c r="G8" s="230" t="s">
        <v>132</v>
      </c>
      <c r="H8" s="231"/>
      <c r="I8" s="257"/>
      <c r="J8" s="126" t="s">
        <v>16</v>
      </c>
      <c r="K8" s="127">
        <f>VLOOKUP(K6,Benchmark_Legend[],MATCH(ColumnCPD[[#This Row],[Metric]],Benchmark_Legend[#Headers],0),0)</f>
        <v>0.7</v>
      </c>
      <c r="L8" s="127">
        <f>VLOOKUP(L6,Benchmark_Legend[],MATCH(ColumnCPD[[#This Row],[Metric]],Benchmark_Legend[#Headers],0),0)</f>
        <v>0.98</v>
      </c>
      <c r="M8" s="127">
        <f>VLOOKUP(M6,Benchmark_Legend[],MATCH(ColumnCPD[[#This Row],[Metric]],Benchmark_Legend[#Headers],0),0)</f>
        <v>0.95</v>
      </c>
      <c r="N8" s="127">
        <f>VLOOKUP(N6,Benchmark_Legend[],MATCH(ColumnCPD[[#This Row],[Metric]],Benchmark_Legend[#Headers],0),0)</f>
        <v>0.05</v>
      </c>
      <c r="O8" s="127">
        <f>VLOOKUP(O6,Benchmark_Legend[],MATCH(ColumnCPD[[#This Row],[Metric]],Benchmark_Legend[#Headers],0),0)</f>
        <v>0.02</v>
      </c>
      <c r="P8" s="127">
        <f>VLOOKUP(P6,Benchmark_Legend[],MATCH(ColumnCPD[[#This Row],[Metric]],Benchmark_Legend[#Headers],0),0)</f>
        <v>0.02</v>
      </c>
      <c r="Q8" s="127">
        <f>VLOOKUP(Q6,Benchmark_Legend[],MATCH(ColumnCPD[[#This Row],[Metric]],Benchmark_Legend[#Headers],0),0)</f>
        <v>0.01</v>
      </c>
      <c r="R8" s="127">
        <f>VLOOKUP(R6,Benchmark_Legend[],MATCH(ColumnCPD[[#This Row],[Metric]],Benchmark_Legend[#Headers],0),0)</f>
        <v>0.01</v>
      </c>
      <c r="S8" s="127">
        <f>VLOOKUP(S6,Benchmark_Legend[],MATCH(ColumnCPD[[#This Row],[Metric]],Benchmark_Legend[#Headers],0),0)</f>
        <v>0.01</v>
      </c>
      <c r="T8" s="127">
        <f>VLOOKUP(T6,Benchmark_Legend[],MATCH(ColumnCPD[[#This Row],[Metric]],Benchmark_Legend[#Headers],0),0)</f>
        <v>0.03</v>
      </c>
      <c r="U8" s="127">
        <f>VLOOKUP(U6,Benchmark_Legend[],MATCH(ColumnCPD[[#This Row],[Metric]],Benchmark_Legend[#Headers],0),0)</f>
        <v>0.55000000000000004</v>
      </c>
      <c r="V8" s="127">
        <f>VLOOKUP(V6,Benchmark_Legend[],MATCH(ColumnCPD[[#This Row],[Metric]],Benchmark_Legend[#Headers],0),0)</f>
        <v>0.6</v>
      </c>
      <c r="W8" s="127">
        <f>VLOOKUP(W6,Benchmark_Legend[],MATCH(ColumnCPD[[#This Row],[Metric]],Benchmark_Legend[#Headers],0),0)</f>
        <v>0.5</v>
      </c>
      <c r="X8" s="127">
        <f>VLOOKUP(X6,Benchmark_Legend[],MATCH(ColumnCPD[[#This Row],[Metric]],Benchmark_Legend[#Headers],0),0)</f>
        <v>0.35</v>
      </c>
      <c r="Y8" s="127">
        <f>VLOOKUP(Y6,Benchmark_Legend[],MATCH(ColumnCPD[[#This Row],[Metric]],Benchmark_Legend[#Headers],0),0)</f>
        <v>0.25</v>
      </c>
      <c r="Z8" s="127">
        <f>VLOOKUP(Z6,Benchmark_Legend[],MATCH(ColumnCPD[[#This Row],[Metric]],Benchmark_Legend[#Headers],0),0)</f>
        <v>0.35</v>
      </c>
      <c r="AA8" s="127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32" t="s">
        <v>154</v>
      </c>
      <c r="C9" s="232"/>
      <c r="D9" s="232"/>
      <c r="E9" s="232"/>
      <c r="F9" s="232"/>
      <c r="G9" s="117" t="s">
        <v>14</v>
      </c>
      <c r="H9" s="118"/>
      <c r="I9" s="119"/>
      <c r="J9" s="112" t="s">
        <v>130</v>
      </c>
      <c r="K9" s="99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99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1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1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1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1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99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99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99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99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99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99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1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99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1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99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99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5"/>
      <c r="H10" s="115"/>
      <c r="I10" s="116"/>
      <c r="J10" s="101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21"/>
      <c r="B11" s="222"/>
      <c r="C11" s="222"/>
      <c r="D11" s="236"/>
      <c r="E11" s="59"/>
      <c r="F11" s="59"/>
      <c r="G11" s="115"/>
      <c r="H11" s="115"/>
      <c r="I11" s="116"/>
      <c r="J11" s="101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33"/>
      <c r="B12" s="234"/>
      <c r="C12" s="234"/>
      <c r="D12" s="234"/>
      <c r="E12" s="60"/>
      <c r="F12" s="60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3" t="s">
        <v>9</v>
      </c>
      <c r="E15" s="84" t="s">
        <v>141</v>
      </c>
      <c r="F15" s="84" t="s">
        <v>22</v>
      </c>
      <c r="G15" s="84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0" t="s">
        <v>153</v>
      </c>
      <c r="E16" s="85" t="s">
        <v>142</v>
      </c>
      <c r="F16" s="85" t="s">
        <v>10</v>
      </c>
      <c r="G16" s="85" t="s">
        <v>126</v>
      </c>
      <c r="H16" s="85" t="s">
        <v>124</v>
      </c>
      <c r="I16" s="86">
        <v>292953764</v>
      </c>
      <c r="J16" s="87">
        <v>450881961</v>
      </c>
      <c r="K16" s="88">
        <v>0.7</v>
      </c>
      <c r="L16" s="88">
        <v>0.98</v>
      </c>
      <c r="M16" s="88">
        <v>0.95</v>
      </c>
      <c r="N16" s="88">
        <v>0.05</v>
      </c>
      <c r="O16" s="88">
        <v>0.02</v>
      </c>
      <c r="P16" s="88">
        <v>0.02</v>
      </c>
      <c r="Q16" s="88">
        <v>0.01</v>
      </c>
      <c r="R16" s="88">
        <v>0.01</v>
      </c>
      <c r="S16" s="88">
        <v>0.01</v>
      </c>
      <c r="T16" s="88">
        <v>0.03</v>
      </c>
      <c r="U16" s="88">
        <v>0.55000000000000004</v>
      </c>
      <c r="V16" s="88">
        <v>0.6</v>
      </c>
      <c r="W16" s="88">
        <v>0.5</v>
      </c>
      <c r="X16" s="88">
        <v>0.35</v>
      </c>
      <c r="Y16" s="88">
        <v>0.25</v>
      </c>
      <c r="Z16" s="88">
        <v>0.35</v>
      </c>
      <c r="AA16" s="88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G13:I13"/>
    <mergeCell ref="G12:I12"/>
    <mergeCell ref="G8:I8"/>
    <mergeCell ref="G7:I7"/>
    <mergeCell ref="G6:I6"/>
    <mergeCell ref="A12:D12"/>
    <mergeCell ref="A11:D11"/>
    <mergeCell ref="B9:F9"/>
    <mergeCell ref="D6:E6"/>
    <mergeCell ref="D8:E8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59" t="s">
        <v>15</v>
      </c>
      <c r="C2" s="260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2018-01-11T17:08:26Z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