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8195" windowHeight="7515" tabRatio="500"/>
  </bookViews>
  <sheets>
    <sheet name="student_scores - student_scores" sheetId="1" r:id="rId1"/>
  </sheets>
  <calcPr calcId="144525"/>
</workbook>
</file>

<file path=xl/sharedStrings.xml><?xml version="1.0" encoding="utf-8"?>
<sst xmlns="http://schemas.openxmlformats.org/spreadsheetml/2006/main" count="27" uniqueCount="26">
  <si>
    <t>Hours</t>
  </si>
  <si>
    <t>Scores</t>
  </si>
  <si>
    <t>Regression</t>
  </si>
  <si>
    <t>Regression Model Linear</t>
  </si>
  <si>
    <t>LINEST raw output</t>
  </si>
  <si>
    <t>Regression Statistics</t>
  </si>
  <si>
    <t>R^2</t>
  </si>
  <si>
    <t>Standard Error</t>
  </si>
  <si>
    <t>Count of X variables</t>
  </si>
  <si>
    <t>Observations</t>
  </si>
  <si>
    <t>Adjusted R^2</t>
  </si>
  <si>
    <t>Analysis of Variance (ANOVA)</t>
  </si>
  <si>
    <t>df</t>
  </si>
  <si>
    <t>SS</t>
  </si>
  <si>
    <t>MS</t>
  </si>
  <si>
    <t>F</t>
  </si>
  <si>
    <t>Significance F</t>
  </si>
  <si>
    <t>Regression
Residual
Total
Confidence level</t>
  </si>
  <si>
    <t>slope:</t>
  </si>
  <si>
    <t>Y-intercept:</t>
  </si>
  <si>
    <t>Coefficients</t>
  </si>
  <si>
    <t>t-Statistic</t>
  </si>
  <si>
    <t>P-value</t>
  </si>
  <si>
    <t>X</t>
  </si>
  <si>
    <t>Predicted Y</t>
  </si>
  <si>
    <t>Residual</t>
  </si>
</sst>
</file>

<file path=xl/styles.xml><?xml version="1.0" encoding="utf-8"?>
<styleSheet xmlns="http://schemas.openxmlformats.org/spreadsheetml/2006/main">
  <numFmts count="4">
    <numFmt numFmtId="176" formatCode="_ &quot;₹&quot;\ * #,##0_ ;_ &quot;₹&quot;\ * \-#,##0_ ;_ &quot;₹&quot;\ * &quot;-&quot;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* #,##0.00_ ;_ * \-#,##0.00_ ;_ * &quot;-&quot;??_ ;_ @_ "/>
  </numFmts>
  <fonts count="24">
    <font>
      <sz val="10"/>
      <name val="Arial"/>
      <charset val="134"/>
    </font>
    <font>
      <sz val="10"/>
      <color rgb="FF000000"/>
      <name val="Arial"/>
      <charset val="134"/>
    </font>
    <font>
      <b/>
      <sz val="10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8000"/>
        <bgColor rgb="FFFF6600"/>
      </patternFill>
    </fill>
    <fill>
      <patternFill patternType="solid">
        <fgColor rgb="FFAFD095"/>
        <bgColor rgb="FFB3B3B3"/>
      </patternFill>
    </fill>
    <fill>
      <patternFill patternType="solid">
        <fgColor rgb="FFBF0041"/>
        <bgColor rgb="FF800000"/>
      </patternFill>
    </fill>
    <fill>
      <patternFill patternType="solid">
        <fgColor rgb="FFFFDBB6"/>
        <bgColor rgb="FFFFFFCC"/>
      </patternFill>
    </fill>
    <fill>
      <patternFill patternType="solid">
        <fgColor rgb="FFA1467E"/>
        <bgColor rgb="FF993366"/>
      </patternFill>
    </fill>
    <fill>
      <patternFill patternType="solid">
        <fgColor rgb="FF50938A"/>
        <bgColor rgb="FF808080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6" fillId="4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4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0" fillId="17" borderId="10" applyNumberFormat="0" applyAlignment="0" applyProtection="0">
      <alignment vertical="center"/>
    </xf>
    <xf numFmtId="177" fontId="4" fillId="0" borderId="0" applyBorder="0" applyAlignment="0" applyProtection="0"/>
    <xf numFmtId="0" fontId="5" fillId="20" borderId="0" applyNumberFormat="0" applyBorder="0" applyAlignment="0" applyProtection="0">
      <alignment vertical="center"/>
    </xf>
    <xf numFmtId="0" fontId="14" fillId="18" borderId="7" applyNumberFormat="0" applyFon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8" fontId="4" fillId="0" borderId="0" applyBorder="0" applyAlignment="0" applyProtection="0"/>
    <xf numFmtId="0" fontId="5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6" fontId="4" fillId="0" borderId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179" fontId="4" fillId="0" borderId="0" applyBorder="0" applyAlignment="0" applyProtection="0"/>
    <xf numFmtId="0" fontId="23" fillId="38" borderId="12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9" fontId="4" fillId="0" borderId="0" applyBorder="0" applyAlignment="0" applyProtection="0"/>
    <xf numFmtId="0" fontId="3" fillId="0" borderId="0" applyNumberFormat="0" applyFill="0" applyBorder="0" applyAlignment="0" applyProtection="0">
      <alignment vertical="center"/>
    </xf>
  </cellStyleXfs>
  <cellXfs count="24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0" fillId="4" borderId="0" xfId="0" applyFont="1" applyFill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6" borderId="1" xfId="0" applyFill="1" applyBorder="1"/>
    <xf numFmtId="0" fontId="0" fillId="7" borderId="1" xfId="0" applyFont="1" applyFill="1" applyBorder="1" applyAlignment="1">
      <alignment horizontal="center" vertical="center"/>
    </xf>
    <xf numFmtId="0" fontId="0" fillId="7" borderId="1" xfId="0" applyFill="1" applyBorder="1"/>
    <xf numFmtId="0" fontId="0" fillId="6" borderId="0" xfId="0" applyFont="1" applyFill="1" applyAlignment="1">
      <alignment horizontal="center" vertical="center"/>
    </xf>
    <xf numFmtId="0" fontId="0" fillId="0" borderId="1" xfId="0" applyBorder="1"/>
    <xf numFmtId="0" fontId="0" fillId="2" borderId="2" xfId="0" applyFont="1" applyFill="1" applyBorder="1"/>
    <xf numFmtId="0" fontId="0" fillId="8" borderId="1" xfId="0" applyFont="1" applyFill="1" applyBorder="1" applyAlignment="1">
      <alignment wrapText="1"/>
    </xf>
    <xf numFmtId="0" fontId="0" fillId="8" borderId="1" xfId="0" applyFont="1" applyFill="1" applyBorder="1"/>
    <xf numFmtId="0" fontId="0" fillId="3" borderId="1" xfId="0" applyFill="1" applyBorder="1"/>
    <xf numFmtId="0" fontId="0" fillId="2" borderId="1" xfId="0" applyFont="1" applyFill="1" applyBorder="1"/>
    <xf numFmtId="0" fontId="0" fillId="9" borderId="1" xfId="0" applyFont="1" applyFill="1" applyBorder="1"/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10" borderId="1" xfId="0" applyFill="1" applyBorder="1"/>
    <xf numFmtId="0" fontId="0" fillId="11" borderId="1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780373"/>
      <rgbColor rgb="00008080"/>
      <rgbColor rgb="00B3B3B3"/>
      <rgbColor rgb="00808080"/>
      <rgbColor rgb="00729FCF"/>
      <rgbColor rgb="00A1467E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BF0041"/>
      <rgbColor rgb="00800000"/>
      <rgbColor rgb="00008080"/>
      <rgbColor rgb="000000FF"/>
      <rgbColor rgb="0000CCFF"/>
      <rgbColor rgb="00CCFFFF"/>
      <rgbColor rgb="00CCFFCC"/>
      <rgbColor rgb="00FFFF99"/>
      <rgbColor rgb="00AFD095"/>
      <rgbColor rgb="00FF99CC"/>
      <rgbColor rgb="00CC99FF"/>
      <rgbColor rgb="00FFDBB6"/>
      <rgbColor rgb="003366FF"/>
      <rgbColor rgb="0033CCCC"/>
      <rgbColor rgb="0099CC00"/>
      <rgbColor rgb="00FFCC00"/>
      <rgbColor rgb="00FF8000"/>
      <rgbColor rgb="00FF6600"/>
      <rgbColor rgb="00666699"/>
      <rgbColor rgb="00969696"/>
      <rgbColor rgb="00003366"/>
      <rgbColor rgb="0050938A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8751695470385"/>
          <c:y val="0.0544856624315185"/>
          <c:w val="0.674013826758845"/>
          <c:h val="0.863857177556473"/>
        </c:manualLayout>
      </c:layout>
      <c:scatterChart>
        <c:scatterStyle val="marker"/>
        <c:varyColors val="0"/>
        <c:ser>
          <c:idx val="0"/>
          <c:order val="0"/>
          <c:tx>
            <c:strRef>
              <c:f>[0]!lin</c:f>
              <c:strCache>
                <c:ptCount val="1"/>
                <c:pt idx="0">
                  <c:v>lin</c:v>
                </c:pt>
              </c:strCache>
            </c:strRef>
          </c:tx>
          <c:spPr>
            <a:ln w="28800" cap="rnd" cmpd="sng" algn="ctr">
              <a:noFill/>
              <a:prstDash val="solid"/>
              <a:round/>
            </a:ln>
            <a:effectLst>
              <a:glow rad="139700">
                <a:schemeClr val="tx2">
                  <a:alpha val="40000"/>
                </a:schemeClr>
              </a:glow>
              <a:softEdge rad="12700"/>
            </a:effectLst>
          </c:spPr>
          <c:marker>
            <c:symbol val="square"/>
            <c:size val="8"/>
            <c:spPr>
              <a:solidFill>
                <a:srgbClr val="780373"/>
              </a:solidFill>
              <a:effectLst>
                <a:glow rad="139700">
                  <a:schemeClr val="tx2">
                    <a:alpha val="40000"/>
                  </a:schemeClr>
                </a:glow>
                <a:softEdge rad="12700"/>
              </a:effectLst>
            </c:spPr>
          </c:marker>
          <c:dPt>
            <c:idx val="3"/>
            <c:marker>
              <c:symbol val="square"/>
              <c:size val="8"/>
              <c:spPr>
                <a:solidFill>
                  <a:srgbClr val="780373"/>
                </a:solidFill>
                <a:effectLst>
                  <a:glow rad="139700">
                    <a:schemeClr val="tx2">
                      <a:alpha val="40000"/>
                    </a:schemeClr>
                  </a:glow>
                  <a:softEdge rad="12700"/>
                </a:effectLst>
              </c:spPr>
            </c:marker>
            <c:bubble3D val="0"/>
          </c:dPt>
          <c:dPt>
            <c:idx val="6"/>
            <c:marker>
              <c:symbol val="square"/>
              <c:size val="8"/>
              <c:spPr>
                <a:solidFill>
                  <a:srgbClr val="780373"/>
                </a:solidFill>
                <a:effectLst>
                  <a:glow rad="139700">
                    <a:schemeClr val="tx2">
                      <a:alpha val="40000"/>
                    </a:schemeClr>
                  </a:glow>
                  <a:softEdge rad="12700"/>
                </a:effectLst>
              </c:spPr>
            </c:marker>
            <c:bubble3D val="0"/>
          </c:dPt>
          <c:dPt>
            <c:idx val="19"/>
            <c:marker>
              <c:symbol val="square"/>
              <c:size val="8"/>
              <c:spPr>
                <a:solidFill>
                  <a:srgbClr val="780373"/>
                </a:solidFill>
                <a:effectLst>
                  <a:glow rad="139700">
                    <a:schemeClr val="tx2">
                      <a:alpha val="40000"/>
                    </a:schemeClr>
                  </a:glow>
                  <a:softEdge rad="12700"/>
                </a:effectLst>
              </c:spPr>
            </c:marker>
            <c:bubble3D val="0"/>
          </c:dPt>
          <c:dLbls>
            <c:dLbl>
              <c:idx val="0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3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7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8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9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0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1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2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3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4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5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6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7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8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19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0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1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2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3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dLbl>
              <c:idx val="24"/>
              <c:layout/>
              <c:numFmt formatCode="#,##0.00;[Red]\-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0" vertOverflow="ellipsis" vert="horz" wrap="none" lIns="38100" tIns="19050" rIns="38100" bIns="19050" anchor="ctr" anchorCtr="1"/>
                <a:lstStyle/>
                <a:p>
                  <a:pPr>
                    <a:defRPr lang="en-US" sz="1000" b="0" i="0" u="none" strike="noStrike" kern="1200" spc="-1" baseline="0">
                      <a:solidFill>
                        <a:schemeClr val="tx1"/>
                      </a:solidFill>
                      <a:latin typeface="Arial"/>
                      <a:ea typeface="+mn-ea"/>
                      <a:cs typeface="+mn-cs"/>
                    </a:defRPr>
                  </a:pPr>
                </a:p>
              </c:txPr>
              <c:dLblPos val="r"/>
              <c:showLegendKey val="0"/>
              <c:showVal val="0"/>
              <c:showCatName val="0"/>
              <c:showSerName val="0"/>
              <c:showPercent val="0"/>
              <c:showBubbleSize val="1"/>
              <c:separator> </c:separator>
              <c:extLst>
                <c:ext xmlns:c15="http://schemas.microsoft.com/office/drawing/2012/chart" uri="{CE6537A1-D6FC-4f65-9D91-7224C49458BB}"/>
              </c:extLst>
            </c:dLbl>
            <c:numFmt formatCode="#,##0.00_);[Red]\(#,##0.00\)" sourceLinked="0"/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none" lIns="38100" tIns="19050" rIns="38100" bIns="19050" anchor="ctr" anchorCtr="1"/>
              <a:lstStyle/>
              <a:p>
                <a:pPr>
                  <a:defRPr lang="en-US" sz="1000" b="0" i="0" u="none" strike="noStrike" kern="1200" spc="-1" baseline="0">
                    <a:solidFill>
                      <a:schemeClr val="tx1"/>
                    </a:solidFill>
                    <a:latin typeface="Arial"/>
                    <a:ea typeface="+mn-ea"/>
                    <a:cs typeface="+mn-cs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howBubbleSize val="1"/>
            <c:separator> </c:separator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/>
              </c:ext>
            </c:extLst>
          </c:dLbls>
          <c:trendline>
            <c:spPr>
              <a:ln w="72000" cap="rnd" cmpd="sng" algn="ctr">
                <a:solidFill>
                  <a:srgbClr val="FF0000"/>
                </a:solidFill>
                <a:prstDash val="solid"/>
                <a:round/>
              </a:ln>
            </c:spPr>
            <c:trendlineType val="linear"/>
            <c:forward val="0"/>
            <c:backward val="0"/>
            <c:dispRSqr val="0"/>
            <c:dispEq val="1"/>
            <c:trendlineLbl>
              <c:layout/>
              <c:txPr>
                <a:bodyPr rot="0" spcFirstLastPara="0" vertOverflow="ellipsis" vert="horz" wrap="square" anchor="ctr" anchorCtr="1"/>
                <a:lstStyle/>
                <a:p>
                  <a:pPr>
                    <a:defRPr lang="en-US" sz="1000" b="0" i="0" u="none" strike="noStrike" kern="1200" baseline="0">
                      <a:solidFill>
                        <a:schemeClr val="tx1"/>
                      </a:solidFill>
                      <a:latin typeface="+mn-lt"/>
                      <a:ea typeface="+mn-ea"/>
                      <a:cs typeface="+mn-cs"/>
                    </a:defRPr>
                  </a:pPr>
                </a:p>
              </c:txPr>
            </c:trendlineLbl>
          </c:trendline>
          <c:trendline>
            <c:trendlineType val="linear"/>
            <c:dispRSqr val="0"/>
            <c:dispEq val="0"/>
          </c:trendline>
          <c:xVal>
            <c:numRef>
              <c:f>'student_scores - student_scores'!$A$2:$A$26</c:f>
              <c:numCache>
                <c:formatCode>General</c:formatCode>
                <c:ptCount val="25"/>
                <c:pt idx="0">
                  <c:v>2.5</c:v>
                </c:pt>
                <c:pt idx="1">
                  <c:v>5.1</c:v>
                </c:pt>
                <c:pt idx="2">
                  <c:v>3.2</c:v>
                </c:pt>
                <c:pt idx="3">
                  <c:v>8.5</c:v>
                </c:pt>
                <c:pt idx="4">
                  <c:v>3.5</c:v>
                </c:pt>
                <c:pt idx="5">
                  <c:v>1.5</c:v>
                </c:pt>
                <c:pt idx="6">
                  <c:v>9.2</c:v>
                </c:pt>
                <c:pt idx="7">
                  <c:v>5.5</c:v>
                </c:pt>
                <c:pt idx="8">
                  <c:v>8.3</c:v>
                </c:pt>
                <c:pt idx="9">
                  <c:v>2.7</c:v>
                </c:pt>
                <c:pt idx="10">
                  <c:v>7.7</c:v>
                </c:pt>
                <c:pt idx="11">
                  <c:v>5.9</c:v>
                </c:pt>
                <c:pt idx="12">
                  <c:v>4.5</c:v>
                </c:pt>
                <c:pt idx="13">
                  <c:v>3.3</c:v>
                </c:pt>
                <c:pt idx="14">
                  <c:v>1.1</c:v>
                </c:pt>
                <c:pt idx="15">
                  <c:v>8.9</c:v>
                </c:pt>
                <c:pt idx="16">
                  <c:v>2.5</c:v>
                </c:pt>
                <c:pt idx="17">
                  <c:v>1.9</c:v>
                </c:pt>
                <c:pt idx="18">
                  <c:v>6.1</c:v>
                </c:pt>
                <c:pt idx="19">
                  <c:v>7.4</c:v>
                </c:pt>
                <c:pt idx="20">
                  <c:v>2.7</c:v>
                </c:pt>
                <c:pt idx="21">
                  <c:v>4.8</c:v>
                </c:pt>
                <c:pt idx="22">
                  <c:v>3.8</c:v>
                </c:pt>
                <c:pt idx="23">
                  <c:v>6.9</c:v>
                </c:pt>
                <c:pt idx="24">
                  <c:v>7.8</c:v>
                </c:pt>
              </c:numCache>
            </c:numRef>
          </c:xVal>
          <c:yVal>
            <c:numRef>
              <c:f>'student_scores - student_scores'!$B$2:$B$26</c:f>
              <c:numCache>
                <c:formatCode>General</c:formatCode>
                <c:ptCount val="25"/>
                <c:pt idx="0">
                  <c:v>21</c:v>
                </c:pt>
                <c:pt idx="1">
                  <c:v>47</c:v>
                </c:pt>
                <c:pt idx="2">
                  <c:v>27</c:v>
                </c:pt>
                <c:pt idx="3">
                  <c:v>75</c:v>
                </c:pt>
                <c:pt idx="4">
                  <c:v>30</c:v>
                </c:pt>
                <c:pt idx="5">
                  <c:v>20</c:v>
                </c:pt>
                <c:pt idx="6">
                  <c:v>88</c:v>
                </c:pt>
                <c:pt idx="7">
                  <c:v>60</c:v>
                </c:pt>
                <c:pt idx="8">
                  <c:v>81</c:v>
                </c:pt>
                <c:pt idx="9">
                  <c:v>25</c:v>
                </c:pt>
                <c:pt idx="10">
                  <c:v>85</c:v>
                </c:pt>
                <c:pt idx="11">
                  <c:v>62</c:v>
                </c:pt>
                <c:pt idx="12">
                  <c:v>41</c:v>
                </c:pt>
                <c:pt idx="13">
                  <c:v>42</c:v>
                </c:pt>
                <c:pt idx="14">
                  <c:v>17</c:v>
                </c:pt>
                <c:pt idx="15">
                  <c:v>95</c:v>
                </c:pt>
                <c:pt idx="16">
                  <c:v>30</c:v>
                </c:pt>
                <c:pt idx="17">
                  <c:v>24</c:v>
                </c:pt>
                <c:pt idx="18">
                  <c:v>67</c:v>
                </c:pt>
                <c:pt idx="19">
                  <c:v>69</c:v>
                </c:pt>
                <c:pt idx="20">
                  <c:v>30</c:v>
                </c:pt>
                <c:pt idx="21">
                  <c:v>54</c:v>
                </c:pt>
                <c:pt idx="22">
                  <c:v>35</c:v>
                </c:pt>
                <c:pt idx="23">
                  <c:v>76</c:v>
                </c:pt>
                <c:pt idx="24">
                  <c:v>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1"/>
        </c:dLbls>
        <c:axId val="97459212"/>
        <c:axId val="99112555"/>
      </c:scatterChart>
      <c:valAx>
        <c:axId val="974592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99112555"/>
        <c:crosses val="autoZero"/>
        <c:crossBetween val="midCat"/>
      </c:valAx>
      <c:valAx>
        <c:axId val="99112555"/>
        <c:scaling>
          <c:orientation val="minMax"/>
        </c:scaling>
        <c:delete val="0"/>
        <c:axPos val="l"/>
        <c:majorGridlines>
          <c:spPr>
            <a:ln w="0" cap="flat" cmpd="sng" algn="ctr">
              <a:solidFill>
                <a:srgbClr val="B3B3B3"/>
              </a:solidFill>
              <a:prstDash val="solid"/>
              <a:round/>
            </a:ln>
          </c:spPr>
        </c:majorGridlines>
        <c:numFmt formatCode="General" sourceLinked="1"/>
        <c:majorTickMark val="out"/>
        <c:minorTickMark val="none"/>
        <c:tickLblPos val="nextTo"/>
        <c:spPr>
          <a:ln w="0" cap="flat" cmpd="sng" algn="ctr">
            <a:solidFill>
              <a:srgbClr val="B3B3B3"/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en-US" sz="1000" b="0" i="0" u="none" strike="noStrike" kern="1200" spc="-1" baseline="0">
                <a:solidFill>
                  <a:schemeClr val="tx1"/>
                </a:solidFill>
                <a:latin typeface="Arial"/>
                <a:ea typeface="+mn-ea"/>
                <a:cs typeface="+mn-cs"/>
              </a:defRPr>
            </a:pPr>
          </a:p>
        </c:txPr>
        <c:crossAx val="97459212"/>
        <c:crosses val="autoZero"/>
        <c:crossBetween val="midCat"/>
      </c:valAx>
      <c:spPr>
        <a:noFill/>
        <a:ln w="0">
          <a:solidFill>
            <a:srgbClr val="B3B3B3"/>
          </a:solidFill>
        </a:ln>
      </c:spPr>
    </c:plotArea>
    <c:plotVisOnly val="1"/>
    <c:dispBlanksAs val="span"/>
    <c:showDLblsOverMax val="0"/>
  </c:chart>
  <c:spPr>
    <a:solidFill>
      <a:srgbClr val="FFFFFF"/>
    </a:solidFill>
    <a:ln w="0" cap="flat" cmpd="sng" algn="ctr">
      <a:noFill/>
      <a:prstDash val="solid"/>
      <a:round/>
    </a:ln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9</xdr:col>
      <xdr:colOff>189230</xdr:colOff>
      <xdr:row>31</xdr:row>
      <xdr:rowOff>20320</xdr:rowOff>
    </xdr:from>
    <xdr:to>
      <xdr:col>16</xdr:col>
      <xdr:colOff>417830</xdr:colOff>
      <xdr:row>57</xdr:row>
      <xdr:rowOff>40640</xdr:rowOff>
    </xdr:to>
    <xdr:graphicFrame>
      <xdr:nvGraphicFramePr>
        <xdr:cNvPr id="2" name="Chart 1"/>
        <xdr:cNvGraphicFramePr/>
      </xdr:nvGraphicFramePr>
      <xdr:xfrm>
        <a:off x="7373620" y="5039995"/>
        <a:ext cx="6380480" cy="42303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7"/>
  <sheetViews>
    <sheetView tabSelected="1" topLeftCell="A6" workbookViewId="0">
      <selection activeCell="N28" sqref="N28"/>
    </sheetView>
  </sheetViews>
  <sheetFormatPr defaultColWidth="11.5333333333333" defaultRowHeight="12.75"/>
  <cols>
    <col min="1" max="1" width="6.29166666666667" customWidth="1"/>
    <col min="2" max="2" width="7.25833333333333" customWidth="1"/>
  </cols>
  <sheetData>
    <row r="1" spans="1:2">
      <c r="A1" s="1" t="s">
        <v>0</v>
      </c>
      <c r="B1" s="1" t="s">
        <v>1</v>
      </c>
    </row>
    <row r="2" spans="1:2">
      <c r="A2" s="2">
        <v>2.5</v>
      </c>
      <c r="B2" s="2">
        <v>21</v>
      </c>
    </row>
    <row r="3" spans="1:7">
      <c r="A3" s="2">
        <v>5.1</v>
      </c>
      <c r="B3" s="2">
        <v>47</v>
      </c>
      <c r="F3" s="3" t="s">
        <v>2</v>
      </c>
      <c r="G3" s="3"/>
    </row>
    <row r="4" spans="1:7">
      <c r="A4" s="2">
        <v>3.2</v>
      </c>
      <c r="B4" s="2">
        <v>27</v>
      </c>
      <c r="F4" s="4" t="s">
        <v>3</v>
      </c>
      <c r="G4" s="4"/>
    </row>
    <row r="5" spans="1:2">
      <c r="A5" s="2">
        <v>8.5</v>
      </c>
      <c r="B5" s="2">
        <v>75</v>
      </c>
    </row>
    <row r="6" spans="1:7">
      <c r="A6" s="2">
        <v>3.5</v>
      </c>
      <c r="B6" s="2">
        <v>30</v>
      </c>
      <c r="F6" s="5" t="s">
        <v>4</v>
      </c>
      <c r="G6" s="5"/>
    </row>
    <row r="7" spans="1:7">
      <c r="A7" s="2">
        <v>1.5</v>
      </c>
      <c r="B7" s="2">
        <v>20</v>
      </c>
      <c r="F7" s="6">
        <f t="array" ref="F7:G11">LINEST($A$2:$A$26,$B$2:$B$26,1,1)</f>
        <v>0.0974802948474675</v>
      </c>
      <c r="G7" s="6">
        <v>-0.00628557874762503</v>
      </c>
    </row>
    <row r="8" spans="1:7">
      <c r="A8" s="2">
        <v>9.2</v>
      </c>
      <c r="B8" s="2">
        <v>88</v>
      </c>
      <c r="F8" s="6">
        <v>0.00451654566148051</v>
      </c>
      <c r="G8" s="6">
        <v>0.258038281788061</v>
      </c>
    </row>
    <row r="9" spans="1:7">
      <c r="A9" s="2">
        <v>5.5</v>
      </c>
      <c r="B9" s="2">
        <v>60</v>
      </c>
      <c r="F9" s="6">
        <v>0.952948196904836</v>
      </c>
      <c r="G9" s="6">
        <v>0.559509414039069</v>
      </c>
    </row>
    <row r="10" spans="1:7">
      <c r="A10" s="2">
        <v>8.3</v>
      </c>
      <c r="B10" s="2">
        <v>81</v>
      </c>
      <c r="F10" s="6">
        <v>465.822924670526</v>
      </c>
      <c r="G10" s="6">
        <v>23</v>
      </c>
    </row>
    <row r="11" spans="1:7">
      <c r="A11" s="2">
        <v>2.7</v>
      </c>
      <c r="B11" s="2">
        <v>25</v>
      </c>
      <c r="F11" s="6">
        <v>145.826231958838</v>
      </c>
      <c r="G11" s="6">
        <v>7.20016804116188</v>
      </c>
    </row>
    <row r="12" spans="1:2">
      <c r="A12" s="2">
        <v>7.7</v>
      </c>
      <c r="B12" s="2">
        <v>85</v>
      </c>
    </row>
    <row r="13" spans="1:7">
      <c r="A13" s="2">
        <v>5.9</v>
      </c>
      <c r="B13" s="2">
        <v>62</v>
      </c>
      <c r="E13" s="7" t="s">
        <v>5</v>
      </c>
      <c r="F13" s="7"/>
      <c r="G13" s="7"/>
    </row>
    <row r="14" spans="1:7">
      <c r="A14" s="2">
        <v>4.5</v>
      </c>
      <c r="B14" s="2">
        <v>41</v>
      </c>
      <c r="E14" s="8" t="s">
        <v>6</v>
      </c>
      <c r="F14" s="8"/>
      <c r="G14" s="9">
        <f>$F$9</f>
        <v>0.952948196904836</v>
      </c>
    </row>
    <row r="15" spans="1:7">
      <c r="A15" s="2">
        <v>3.3</v>
      </c>
      <c r="B15" s="2">
        <v>42</v>
      </c>
      <c r="E15" s="10" t="s">
        <v>7</v>
      </c>
      <c r="F15" s="10"/>
      <c r="G15" s="11">
        <f>$G$9</f>
        <v>0.559509414039069</v>
      </c>
    </row>
    <row r="16" spans="1:7">
      <c r="A16" s="2">
        <v>1.1</v>
      </c>
      <c r="B16" s="2">
        <v>17</v>
      </c>
      <c r="E16" s="10" t="s">
        <v>8</v>
      </c>
      <c r="F16" s="10"/>
      <c r="G16" s="11">
        <f>1</f>
        <v>1</v>
      </c>
    </row>
    <row r="17" spans="1:7">
      <c r="A17" s="2">
        <v>8.9</v>
      </c>
      <c r="B17" s="2">
        <v>95</v>
      </c>
      <c r="E17" s="10" t="s">
        <v>9</v>
      </c>
      <c r="F17" s="10"/>
      <c r="G17" s="11">
        <f>25</f>
        <v>25</v>
      </c>
    </row>
    <row r="18" spans="1:7">
      <c r="A18" s="2">
        <v>2.5</v>
      </c>
      <c r="B18" s="2">
        <v>30</v>
      </c>
      <c r="E18" s="12" t="s">
        <v>10</v>
      </c>
      <c r="F18" s="12"/>
      <c r="G18" s="9">
        <f>1-(1-$F$9)*($G$17-1)/($G$17-$G$16-1)</f>
        <v>0.950902466335481</v>
      </c>
    </row>
    <row r="19" spans="1:2">
      <c r="A19" s="2">
        <v>1.9</v>
      </c>
      <c r="B19" s="2">
        <v>24</v>
      </c>
    </row>
    <row r="20" spans="1:12">
      <c r="A20" s="2">
        <v>6.1</v>
      </c>
      <c r="B20" s="2">
        <v>67</v>
      </c>
      <c r="F20" s="7" t="s">
        <v>11</v>
      </c>
      <c r="G20" s="7"/>
      <c r="H20" s="7"/>
      <c r="I20" s="7"/>
      <c r="J20" s="7"/>
      <c r="K20" s="7"/>
      <c r="L20" s="7"/>
    </row>
    <row r="21" spans="1:12">
      <c r="A21" s="2">
        <v>7.4</v>
      </c>
      <c r="B21" s="2">
        <v>69</v>
      </c>
      <c r="E21" s="13"/>
      <c r="F21" s="13"/>
      <c r="G21" s="14" t="s">
        <v>12</v>
      </c>
      <c r="H21" s="14" t="s">
        <v>13</v>
      </c>
      <c r="I21" s="14" t="s">
        <v>14</v>
      </c>
      <c r="J21" s="14" t="s">
        <v>15</v>
      </c>
      <c r="K21" s="20" t="s">
        <v>16</v>
      </c>
      <c r="L21" s="21"/>
    </row>
    <row r="22" spans="1:12">
      <c r="A22" s="2">
        <v>2.7</v>
      </c>
      <c r="B22" s="2">
        <v>30</v>
      </c>
      <c r="E22" s="15" t="s">
        <v>17</v>
      </c>
      <c r="F22" s="16"/>
      <c r="G22" s="17">
        <f>$G$16</f>
        <v>1</v>
      </c>
      <c r="H22" s="17">
        <f>$F$11</f>
        <v>145.826231958838</v>
      </c>
      <c r="I22" s="17">
        <f>$F$11/$G$22</f>
        <v>145.826231958838</v>
      </c>
      <c r="J22" s="17">
        <f>$F$10</f>
        <v>465.822924670526</v>
      </c>
      <c r="K22" s="17">
        <f>FDIST($F$10,$G$22,$G$10)</f>
        <v>9.13262446745998e-17</v>
      </c>
      <c r="L22" s="17"/>
    </row>
    <row r="23" spans="1:12">
      <c r="A23" s="2">
        <v>4.8</v>
      </c>
      <c r="B23" s="2">
        <v>54</v>
      </c>
      <c r="E23" s="16"/>
      <c r="F23" s="16"/>
      <c r="G23" s="17">
        <f>$G$10</f>
        <v>23</v>
      </c>
      <c r="H23" s="17">
        <f>$G$11</f>
        <v>7.20016804116188</v>
      </c>
      <c r="I23" s="17">
        <f>$G$11/$G$10</f>
        <v>0.313050784398342</v>
      </c>
      <c r="J23" s="17"/>
      <c r="K23" s="17"/>
      <c r="L23" s="17"/>
    </row>
    <row r="24" spans="1:15">
      <c r="A24" s="2">
        <v>3.8</v>
      </c>
      <c r="B24" s="2">
        <v>35</v>
      </c>
      <c r="E24" s="16"/>
      <c r="F24" s="16"/>
      <c r="G24" s="17">
        <f>$G$22+$G$10</f>
        <v>24</v>
      </c>
      <c r="H24" s="17">
        <f>$F$11+$G$11</f>
        <v>153.0264</v>
      </c>
      <c r="I24" s="17"/>
      <c r="J24" s="17"/>
      <c r="K24" s="17"/>
      <c r="L24" s="17"/>
      <c r="N24" s="22" t="s">
        <v>18</v>
      </c>
      <c r="O24" s="23">
        <f>SLOPE(B2:B26,A2:A26)</f>
        <v>9.77580339078746</v>
      </c>
    </row>
    <row r="25" spans="1:15">
      <c r="A25" s="2">
        <v>6.9</v>
      </c>
      <c r="B25" s="2">
        <v>76</v>
      </c>
      <c r="E25" s="16"/>
      <c r="F25" s="16"/>
      <c r="G25" s="17"/>
      <c r="H25" s="17"/>
      <c r="I25" s="17"/>
      <c r="J25" s="17"/>
      <c r="K25" s="17"/>
      <c r="L25" s="17"/>
      <c r="N25" s="22" t="s">
        <v>19</v>
      </c>
      <c r="O25" s="23">
        <f>INTERCEPT(B2:B26,A2:A26)</f>
        <v>2.48367340537317</v>
      </c>
    </row>
    <row r="26" spans="1:12">
      <c r="A26" s="2">
        <v>7.8</v>
      </c>
      <c r="B26" s="2">
        <v>86</v>
      </c>
      <c r="E26" s="16"/>
      <c r="F26" s="16"/>
      <c r="G26" s="17">
        <v>0.95</v>
      </c>
      <c r="H26" s="17"/>
      <c r="I26" s="17"/>
      <c r="J26" s="17"/>
      <c r="K26" s="17"/>
      <c r="L26" s="17"/>
    </row>
    <row r="28" spans="7:12">
      <c r="G28" s="18" t="s">
        <v>20</v>
      </c>
      <c r="H28" s="18" t="s">
        <v>7</v>
      </c>
      <c r="I28" s="18" t="s">
        <v>21</v>
      </c>
      <c r="J28" s="18" t="s">
        <v>22</v>
      </c>
      <c r="K28" s="18" t="str">
        <f>_xlfn.CONCAT("Lower ",INT($G$26*100),"%")</f>
        <v>Lower 95%</v>
      </c>
      <c r="L28" s="18" t="str">
        <f>_xlfn.CONCAT("Upper ",INT($G$26*100),"%")</f>
        <v>Upper 95%</v>
      </c>
    </row>
    <row r="29" spans="6:12">
      <c r="F29" s="16" t="str">
        <f>"Intercept"</f>
        <v>Intercept</v>
      </c>
      <c r="G29" s="17">
        <f t="array" ref="G29:G30">INDEX($F$7:$G$7,1,ROW($G$30)+1-ROW())</f>
        <v>-0.00628557874762503</v>
      </c>
      <c r="H29" s="17">
        <f t="array" ref="H29:H30">INDEX($F$8:$G$8,1,ROW($H$30)+1-ROW())</f>
        <v>0.258038281788061</v>
      </c>
      <c r="I29" s="17">
        <f t="array" ref="I29:I30">$G$29:$G$30/$H$29:$H$30</f>
        <v>-0.0243590939455552</v>
      </c>
      <c r="J29" s="17">
        <f t="array" ref="J29:J30">TDIST(ABS($I$29:$I$30),$G$10,2)</f>
        <v>0.980776287215847</v>
      </c>
      <c r="K29" s="17">
        <f t="array" ref="K29:K30">$G$29:$G$30-$H$29:$H$30*TINV(1-$G$26,$G$10)</f>
        <v>-0.540078434147953</v>
      </c>
      <c r="L29" s="17">
        <f t="array" ref="L29:L30">$G$29:$G$30+$H$29:$H$30*TINV(1-$G$26,$G$10)</f>
        <v>0.527507276652702</v>
      </c>
    </row>
    <row r="30" spans="6:12">
      <c r="F30" s="16" t="str">
        <f>"X1"</f>
        <v>X1</v>
      </c>
      <c r="G30" s="17">
        <v>0.0974802948474675</v>
      </c>
      <c r="H30" s="17">
        <v>0.00451654566148051</v>
      </c>
      <c r="I30" s="17">
        <v>21.5829313271049</v>
      </c>
      <c r="J30" s="17">
        <v>9.13262446746005e-17</v>
      </c>
      <c r="K30" s="17">
        <v>0.0881371082920407</v>
      </c>
      <c r="L30" s="17">
        <v>0.106823481402894</v>
      </c>
    </row>
    <row r="32" spans="6:9">
      <c r="F32" s="19" t="s">
        <v>23</v>
      </c>
      <c r="G32" s="19" t="s">
        <v>24</v>
      </c>
      <c r="H32" s="19" t="str">
        <f>"Y"</f>
        <v>Y</v>
      </c>
      <c r="I32" s="19" t="s">
        <v>25</v>
      </c>
    </row>
    <row r="33" spans="6:9">
      <c r="F33" s="17">
        <f t="array" ref="F33:F57">$B$2:$B$26</f>
        <v>21</v>
      </c>
      <c r="G33" s="17">
        <f t="array" ref="G33:G57">MMULT($F$33:$F$57,$G$30)+$G$29</f>
        <v>2.04080061304919</v>
      </c>
      <c r="H33" s="17">
        <f t="array" ref="H33:H57">$A$2:$A$26</f>
        <v>2.5</v>
      </c>
      <c r="I33" s="17">
        <f t="array" ref="I33:I57">$H$33:$H$57-$G$33:$G$57</f>
        <v>0.459199386950808</v>
      </c>
    </row>
    <row r="34" spans="6:9">
      <c r="F34" s="17">
        <v>47</v>
      </c>
      <c r="G34" s="17">
        <v>4.57528827908335</v>
      </c>
      <c r="H34" s="17">
        <v>5.1</v>
      </c>
      <c r="I34" s="17">
        <v>0.524711720916653</v>
      </c>
    </row>
    <row r="35" spans="6:9">
      <c r="F35" s="17">
        <v>27</v>
      </c>
      <c r="G35" s="17">
        <v>2.625682382134</v>
      </c>
      <c r="H35" s="17">
        <v>3.2</v>
      </c>
      <c r="I35" s="17">
        <v>0.574317617866003</v>
      </c>
    </row>
    <row r="36" spans="6:9">
      <c r="F36" s="17">
        <v>75</v>
      </c>
      <c r="G36" s="17">
        <v>7.30473653481244</v>
      </c>
      <c r="H36" s="17">
        <v>8.5</v>
      </c>
      <c r="I36" s="17">
        <v>1.19526346518756</v>
      </c>
    </row>
    <row r="37" spans="6:9">
      <c r="F37" s="17">
        <v>30</v>
      </c>
      <c r="G37" s="17">
        <v>2.9181232666764</v>
      </c>
      <c r="H37" s="17">
        <v>3.5</v>
      </c>
      <c r="I37" s="17">
        <v>0.581876733323601</v>
      </c>
    </row>
    <row r="38" spans="6:9">
      <c r="F38" s="17">
        <v>20</v>
      </c>
      <c r="G38" s="17">
        <v>1.94332031820172</v>
      </c>
      <c r="H38" s="17">
        <v>1.5</v>
      </c>
      <c r="I38" s="17">
        <v>-0.443320318201724</v>
      </c>
    </row>
    <row r="39" spans="6:9">
      <c r="F39" s="17">
        <v>88</v>
      </c>
      <c r="G39" s="17">
        <v>8.57198036782951</v>
      </c>
      <c r="H39" s="17">
        <v>9.2</v>
      </c>
      <c r="I39" s="17">
        <v>0.628019632170489</v>
      </c>
    </row>
    <row r="40" spans="6:9">
      <c r="F40" s="17">
        <v>60</v>
      </c>
      <c r="G40" s="17">
        <v>5.84253211210042</v>
      </c>
      <c r="H40" s="17">
        <v>5.5</v>
      </c>
      <c r="I40" s="17">
        <v>-0.342532112100423</v>
      </c>
    </row>
    <row r="41" spans="6:9">
      <c r="F41" s="17">
        <v>81</v>
      </c>
      <c r="G41" s="17">
        <v>7.88961830389724</v>
      </c>
      <c r="H41" s="17">
        <v>8.3</v>
      </c>
      <c r="I41" s="17">
        <v>0.410381696102761</v>
      </c>
    </row>
    <row r="42" spans="6:9">
      <c r="F42" s="17">
        <v>25</v>
      </c>
      <c r="G42" s="17">
        <v>2.43072179243906</v>
      </c>
      <c r="H42" s="17">
        <v>2.7</v>
      </c>
      <c r="I42" s="17">
        <v>0.269278207560939</v>
      </c>
    </row>
    <row r="43" spans="6:9">
      <c r="F43" s="17">
        <v>85</v>
      </c>
      <c r="G43" s="17">
        <v>8.27953948328711</v>
      </c>
      <c r="H43" s="17">
        <v>7.7</v>
      </c>
      <c r="I43" s="17">
        <v>-0.579539483287109</v>
      </c>
    </row>
    <row r="44" spans="6:9">
      <c r="F44" s="17">
        <v>62</v>
      </c>
      <c r="G44" s="17">
        <v>6.03749270179536</v>
      </c>
      <c r="H44" s="17">
        <v>5.9</v>
      </c>
      <c r="I44" s="17">
        <v>-0.137492701795358</v>
      </c>
    </row>
    <row r="45" spans="6:9">
      <c r="F45" s="17">
        <v>41</v>
      </c>
      <c r="G45" s="17">
        <v>3.99040650999854</v>
      </c>
      <c r="H45" s="17">
        <v>4.5</v>
      </c>
      <c r="I45" s="17">
        <v>0.509593490001459</v>
      </c>
    </row>
    <row r="46" spans="6:9">
      <c r="F46" s="17">
        <v>42</v>
      </c>
      <c r="G46" s="17">
        <v>4.08788680484601</v>
      </c>
      <c r="H46" s="17">
        <v>3.3</v>
      </c>
      <c r="I46" s="17">
        <v>-0.787886804846009</v>
      </c>
    </row>
    <row r="47" spans="6:9">
      <c r="F47" s="17">
        <v>17</v>
      </c>
      <c r="G47" s="17">
        <v>1.65087943365932</v>
      </c>
      <c r="H47" s="17">
        <v>1.1</v>
      </c>
      <c r="I47" s="17">
        <v>-0.550879433659322</v>
      </c>
    </row>
    <row r="48" spans="6:9">
      <c r="F48" s="17">
        <v>95</v>
      </c>
      <c r="G48" s="17">
        <v>9.25434243176178</v>
      </c>
      <c r="H48" s="17">
        <v>8.9</v>
      </c>
      <c r="I48" s="17">
        <v>-0.354342431761784</v>
      </c>
    </row>
    <row r="49" spans="6:9">
      <c r="F49" s="17">
        <v>30</v>
      </c>
      <c r="G49" s="17">
        <v>2.9181232666764</v>
      </c>
      <c r="H49" s="17">
        <v>2.5</v>
      </c>
      <c r="I49" s="17">
        <v>-0.418123266676399</v>
      </c>
    </row>
    <row r="50" spans="6:9">
      <c r="F50" s="17">
        <v>24</v>
      </c>
      <c r="G50" s="17">
        <v>2.33324149759159</v>
      </c>
      <c r="H50" s="17">
        <v>1.9</v>
      </c>
      <c r="I50" s="17">
        <v>-0.433241497591594</v>
      </c>
    </row>
    <row r="51" spans="6:9">
      <c r="F51" s="17">
        <v>67</v>
      </c>
      <c r="G51" s="17">
        <v>6.52489417603269</v>
      </c>
      <c r="H51" s="17">
        <v>6.1</v>
      </c>
      <c r="I51" s="17">
        <v>-0.424894176032695</v>
      </c>
    </row>
    <row r="52" spans="6:9">
      <c r="F52" s="17">
        <v>69</v>
      </c>
      <c r="G52" s="17">
        <v>6.71985476572763</v>
      </c>
      <c r="H52" s="17">
        <v>7.4</v>
      </c>
      <c r="I52" s="17">
        <v>0.68014523427237</v>
      </c>
    </row>
    <row r="53" spans="6:9">
      <c r="F53" s="17">
        <v>30</v>
      </c>
      <c r="G53" s="17">
        <v>2.9181232666764</v>
      </c>
      <c r="H53" s="17">
        <v>2.7</v>
      </c>
      <c r="I53" s="17">
        <v>-0.218123266676399</v>
      </c>
    </row>
    <row r="54" spans="6:9">
      <c r="F54" s="17">
        <v>54</v>
      </c>
      <c r="G54" s="17">
        <v>5.25765034301562</v>
      </c>
      <c r="H54" s="17">
        <v>4.8</v>
      </c>
      <c r="I54" s="17">
        <v>-0.457650343015619</v>
      </c>
    </row>
    <row r="55" spans="6:9">
      <c r="F55" s="17">
        <v>35</v>
      </c>
      <c r="G55" s="17">
        <v>3.40552474091374</v>
      </c>
      <c r="H55" s="17">
        <v>3.8</v>
      </c>
      <c r="I55" s="17">
        <v>0.394475259086263</v>
      </c>
    </row>
    <row r="56" spans="6:9">
      <c r="F56" s="17">
        <v>76</v>
      </c>
      <c r="G56" s="17">
        <v>7.4022168296599</v>
      </c>
      <c r="H56" s="17">
        <v>6.9</v>
      </c>
      <c r="I56" s="17">
        <v>-0.502216829659902</v>
      </c>
    </row>
    <row r="57" spans="6:9">
      <c r="F57" s="17">
        <v>86</v>
      </c>
      <c r="G57" s="17">
        <v>8.37701977813458</v>
      </c>
      <c r="H57" s="17">
        <v>7.8</v>
      </c>
      <c r="I57" s="17">
        <v>-0.577019778134578</v>
      </c>
    </row>
  </sheetData>
  <mergeCells count="12">
    <mergeCell ref="F3:G3"/>
    <mergeCell ref="F4:G4"/>
    <mergeCell ref="F6:G6"/>
    <mergeCell ref="E13:G13"/>
    <mergeCell ref="E14:F14"/>
    <mergeCell ref="E15:F15"/>
    <mergeCell ref="E16:F16"/>
    <mergeCell ref="E17:F17"/>
    <mergeCell ref="E18:F18"/>
    <mergeCell ref="F20:L20"/>
    <mergeCell ref="K21:L21"/>
    <mergeCell ref="E22:F26"/>
  </mergeCells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LibreOffice/7.3.2.2$Linux_X86_64 LibreOffice_project/49f2b1bff42cfccbd8f788c8dc32c1c309559be0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student_scores - student_scores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varun</cp:lastModifiedBy>
  <dcterms:created xsi:type="dcterms:W3CDTF">2022-04-16T23:04:39Z</dcterms:created>
  <dcterms:modified xsi:type="dcterms:W3CDTF">2022-04-17T09:00:17Z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