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15" windowWidth="19875" windowHeight="7725" activeTab="1"/>
  </bookViews>
  <sheets>
    <sheet name="2023" sheetId="4" r:id="rId1"/>
    <sheet name="Dashboard" sheetId="1" r:id="rId2"/>
    <sheet name="Commands Used" sheetId="5" r:id="rId3"/>
  </sheets>
  <calcPr calcId="125725"/>
</workbook>
</file>

<file path=xl/calcChain.xml><?xml version="1.0" encoding="utf-8"?>
<calcChain xmlns="http://schemas.openxmlformats.org/spreadsheetml/2006/main">
  <c r="H4" i="4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C277"/>
  <c r="E277" s="1"/>
  <c r="C276"/>
  <c r="E276" s="1"/>
  <c r="C275"/>
  <c r="E275" s="1"/>
  <c r="C274"/>
  <c r="E274" s="1"/>
  <c r="C273"/>
  <c r="E273" s="1"/>
  <c r="C272"/>
  <c r="E272" s="1"/>
  <c r="C271"/>
  <c r="E271" s="1"/>
  <c r="E270"/>
  <c r="C270"/>
  <c r="C269"/>
  <c r="E269" s="1"/>
  <c r="C268"/>
  <c r="E268" s="1"/>
  <c r="C267"/>
  <c r="E267" s="1"/>
  <c r="E266"/>
  <c r="C266"/>
  <c r="C265"/>
  <c r="E265" s="1"/>
  <c r="C264"/>
  <c r="E264" s="1"/>
  <c r="C263"/>
  <c r="E263" s="1"/>
  <c r="E262"/>
  <c r="C262"/>
  <c r="C261"/>
  <c r="E261" s="1"/>
  <c r="C260"/>
  <c r="E260" s="1"/>
  <c r="C259"/>
  <c r="E259" s="1"/>
  <c r="C258"/>
  <c r="E258" s="1"/>
  <c r="C257"/>
  <c r="E257" s="1"/>
  <c r="C256"/>
  <c r="E256" s="1"/>
  <c r="C255"/>
  <c r="E255" s="1"/>
  <c r="C254"/>
  <c r="E254" s="1"/>
  <c r="C253"/>
  <c r="E253" s="1"/>
  <c r="C252"/>
  <c r="E252" s="1"/>
  <c r="C251"/>
  <c r="E251" s="1"/>
  <c r="E250"/>
  <c r="C250"/>
  <c r="C249"/>
  <c r="E249" s="1"/>
  <c r="C248"/>
  <c r="E248" s="1"/>
  <c r="E247"/>
  <c r="C247"/>
  <c r="C246"/>
  <c r="E246" s="1"/>
  <c r="C245"/>
  <c r="E245" s="1"/>
  <c r="C244"/>
  <c r="E244" s="1"/>
  <c r="C243"/>
  <c r="E243" s="1"/>
  <c r="E242"/>
  <c r="C242"/>
  <c r="C241"/>
  <c r="E241" s="1"/>
  <c r="C240"/>
  <c r="E240" s="1"/>
  <c r="E239"/>
  <c r="C239"/>
  <c r="C238"/>
  <c r="E238" s="1"/>
  <c r="C237"/>
  <c r="E237" s="1"/>
  <c r="C236"/>
  <c r="E236" s="1"/>
  <c r="C235"/>
  <c r="E235" s="1"/>
  <c r="E234"/>
  <c r="C234"/>
  <c r="C233"/>
  <c r="E233" s="1"/>
  <c r="C232"/>
  <c r="E232" s="1"/>
  <c r="E231"/>
  <c r="C231"/>
  <c r="E230"/>
  <c r="C230"/>
  <c r="C229"/>
  <c r="E229" s="1"/>
  <c r="C228"/>
  <c r="E228" s="1"/>
  <c r="E227"/>
  <c r="C227"/>
  <c r="E226"/>
  <c r="C226"/>
  <c r="C225"/>
  <c r="E225" s="1"/>
  <c r="C224"/>
  <c r="E224" s="1"/>
  <c r="E223"/>
  <c r="C223"/>
  <c r="E222"/>
  <c r="C222"/>
  <c r="C221"/>
  <c r="E221" s="1"/>
  <c r="C220"/>
  <c r="E220" s="1"/>
  <c r="E219"/>
  <c r="C219"/>
  <c r="E218"/>
  <c r="C218"/>
  <c r="C217"/>
  <c r="E217" s="1"/>
  <c r="C216"/>
  <c r="E216" s="1"/>
  <c r="E215"/>
  <c r="C215"/>
  <c r="E214"/>
  <c r="C214"/>
  <c r="C213"/>
  <c r="E213" s="1"/>
  <c r="C212"/>
  <c r="E212" s="1"/>
  <c r="E211"/>
  <c r="C211"/>
  <c r="C210"/>
  <c r="E210" s="1"/>
  <c r="C209"/>
  <c r="E209" s="1"/>
  <c r="C208"/>
  <c r="E208" s="1"/>
  <c r="C207"/>
  <c r="E207" s="1"/>
  <c r="E206"/>
  <c r="C206"/>
  <c r="C205"/>
  <c r="E205" s="1"/>
  <c r="C204"/>
  <c r="E204" s="1"/>
  <c r="E203"/>
  <c r="C203"/>
  <c r="C202"/>
  <c r="E202" s="1"/>
  <c r="C201"/>
  <c r="E201" s="1"/>
  <c r="C200"/>
  <c r="E200" s="1"/>
  <c r="C199"/>
  <c r="E199" s="1"/>
  <c r="E198"/>
  <c r="C198"/>
  <c r="C197"/>
  <c r="E197" s="1"/>
  <c r="C196"/>
  <c r="E196" s="1"/>
  <c r="E195"/>
  <c r="C195"/>
  <c r="C194"/>
  <c r="E194" s="1"/>
  <c r="C193"/>
  <c r="E193" s="1"/>
  <c r="C192"/>
  <c r="E192" s="1"/>
  <c r="C191"/>
  <c r="E191" s="1"/>
  <c r="E190"/>
  <c r="C190"/>
  <c r="C189"/>
  <c r="E189" s="1"/>
  <c r="C188"/>
  <c r="E188" s="1"/>
  <c r="E187"/>
  <c r="C187"/>
  <c r="E186"/>
  <c r="C186"/>
  <c r="C185"/>
  <c r="E185" s="1"/>
  <c r="C184"/>
  <c r="E184" s="1"/>
  <c r="C183"/>
  <c r="E183" s="1"/>
  <c r="E182"/>
  <c r="C182"/>
  <c r="C181"/>
  <c r="E181" s="1"/>
  <c r="C180"/>
  <c r="E180" s="1"/>
  <c r="C179"/>
  <c r="E179" s="1"/>
  <c r="C178"/>
  <c r="E178" s="1"/>
  <c r="C177"/>
  <c r="E177" s="1"/>
  <c r="C176"/>
  <c r="E176" s="1"/>
  <c r="C175"/>
  <c r="E175" s="1"/>
  <c r="C174"/>
  <c r="E174" s="1"/>
  <c r="C173"/>
  <c r="E173" s="1"/>
  <c r="C172"/>
  <c r="E172" s="1"/>
  <c r="C171"/>
  <c r="E171" s="1"/>
  <c r="E170"/>
  <c r="C170"/>
  <c r="C169"/>
  <c r="E169" s="1"/>
  <c r="C168"/>
  <c r="E168" s="1"/>
  <c r="C167"/>
  <c r="E167" s="1"/>
  <c r="E166"/>
  <c r="C166"/>
  <c r="C165"/>
  <c r="E165" s="1"/>
  <c r="C164"/>
  <c r="E164" s="1"/>
  <c r="C163"/>
  <c r="E163" s="1"/>
  <c r="C162"/>
  <c r="E162" s="1"/>
  <c r="C161"/>
  <c r="E161" s="1"/>
  <c r="C160"/>
  <c r="E160" s="1"/>
  <c r="C159"/>
  <c r="E159" s="1"/>
  <c r="C158"/>
  <c r="E158" s="1"/>
  <c r="C157"/>
  <c r="E157" s="1"/>
  <c r="C156"/>
  <c r="E156" s="1"/>
  <c r="C155"/>
  <c r="E155" s="1"/>
  <c r="E154"/>
  <c r="C154"/>
  <c r="C153"/>
  <c r="E153" s="1"/>
  <c r="C152"/>
  <c r="E152" s="1"/>
  <c r="C151"/>
  <c r="E151" s="1"/>
  <c r="E150"/>
  <c r="C150"/>
  <c r="C149"/>
  <c r="E149" s="1"/>
  <c r="C148"/>
  <c r="E148" s="1"/>
  <c r="C147"/>
  <c r="E147" s="1"/>
  <c r="C146"/>
  <c r="E146" s="1"/>
  <c r="C145"/>
  <c r="E145" s="1"/>
  <c r="C144"/>
  <c r="E144" s="1"/>
  <c r="C143"/>
  <c r="E143" s="1"/>
  <c r="C142"/>
  <c r="E142" s="1"/>
  <c r="C141"/>
  <c r="E141" s="1"/>
  <c r="C140"/>
  <c r="E140" s="1"/>
  <c r="C139"/>
  <c r="E139" s="1"/>
  <c r="E138"/>
  <c r="C138"/>
  <c r="C137"/>
  <c r="E137" s="1"/>
  <c r="C136"/>
  <c r="E136" s="1"/>
  <c r="C135"/>
  <c r="E135" s="1"/>
  <c r="C134"/>
  <c r="E134" s="1"/>
  <c r="C133"/>
  <c r="E133" s="1"/>
  <c r="C132"/>
  <c r="E132" s="1"/>
  <c r="C131"/>
  <c r="E131" s="1"/>
  <c r="C130"/>
  <c r="E130" s="1"/>
  <c r="C129"/>
  <c r="E129" s="1"/>
  <c r="C128"/>
  <c r="E128" s="1"/>
  <c r="C127"/>
  <c r="E127" s="1"/>
  <c r="E126"/>
  <c r="C126"/>
  <c r="C125"/>
  <c r="E125" s="1"/>
  <c r="C124"/>
  <c r="E124" s="1"/>
  <c r="C123"/>
  <c r="E123" s="1"/>
  <c r="E122"/>
  <c r="C122"/>
  <c r="C121"/>
  <c r="E121" s="1"/>
  <c r="C120"/>
  <c r="E120" s="1"/>
  <c r="C119"/>
  <c r="E119" s="1"/>
  <c r="C118"/>
  <c r="E118" s="1"/>
  <c r="C117"/>
  <c r="E117" s="1"/>
  <c r="C116"/>
  <c r="E116" s="1"/>
  <c r="C115"/>
  <c r="E115" s="1"/>
  <c r="C114"/>
  <c r="E114" s="1"/>
  <c r="C113"/>
  <c r="E113" s="1"/>
  <c r="C112"/>
  <c r="E112" s="1"/>
  <c r="C111"/>
  <c r="E111" s="1"/>
  <c r="E110"/>
  <c r="C110"/>
  <c r="C109"/>
  <c r="E109" s="1"/>
  <c r="C108"/>
  <c r="E108" s="1"/>
  <c r="C107"/>
  <c r="E107" s="1"/>
  <c r="E106"/>
  <c r="C106"/>
  <c r="C105"/>
  <c r="E105" s="1"/>
  <c r="C104"/>
  <c r="E104" s="1"/>
  <c r="C103"/>
  <c r="E103" s="1"/>
  <c r="C102"/>
  <c r="E102" s="1"/>
  <c r="C101"/>
  <c r="E101" s="1"/>
  <c r="C100"/>
  <c r="E100" s="1"/>
  <c r="C99"/>
  <c r="E99" s="1"/>
  <c r="C98"/>
  <c r="E98" s="1"/>
  <c r="C97"/>
  <c r="E97" s="1"/>
  <c r="C96"/>
  <c r="E96" s="1"/>
  <c r="C95"/>
  <c r="E95" s="1"/>
  <c r="E94"/>
  <c r="C94"/>
  <c r="E92"/>
  <c r="E88"/>
  <c r="E84"/>
  <c r="E80"/>
  <c r="E76"/>
  <c r="E72"/>
  <c r="E68"/>
  <c r="E64"/>
  <c r="E60"/>
  <c r="E56"/>
  <c r="E52"/>
  <c r="E48"/>
  <c r="C48"/>
  <c r="C49"/>
  <c r="E49" s="1"/>
  <c r="C50"/>
  <c r="E50" s="1"/>
  <c r="C51"/>
  <c r="E51" s="1"/>
  <c r="C52"/>
  <c r="C53"/>
  <c r="E53" s="1"/>
  <c r="C54"/>
  <c r="E54" s="1"/>
  <c r="C55"/>
  <c r="E55" s="1"/>
  <c r="C56"/>
  <c r="C57"/>
  <c r="E57" s="1"/>
  <c r="C58"/>
  <c r="E58" s="1"/>
  <c r="C59"/>
  <c r="E59" s="1"/>
  <c r="C60"/>
  <c r="C61"/>
  <c r="E61" s="1"/>
  <c r="C62"/>
  <c r="E62" s="1"/>
  <c r="C63"/>
  <c r="E63" s="1"/>
  <c r="C64"/>
  <c r="C65"/>
  <c r="E65" s="1"/>
  <c r="C66"/>
  <c r="E66" s="1"/>
  <c r="C67"/>
  <c r="E67" s="1"/>
  <c r="C68"/>
  <c r="C69"/>
  <c r="E69" s="1"/>
  <c r="C70"/>
  <c r="E70" s="1"/>
  <c r="C71"/>
  <c r="E71" s="1"/>
  <c r="C72"/>
  <c r="C73"/>
  <c r="E73" s="1"/>
  <c r="C74"/>
  <c r="E74" s="1"/>
  <c r="C75"/>
  <c r="E75" s="1"/>
  <c r="C76"/>
  <c r="C77"/>
  <c r="E77" s="1"/>
  <c r="C78"/>
  <c r="E78" s="1"/>
  <c r="C79"/>
  <c r="E79" s="1"/>
  <c r="C80"/>
  <c r="C81"/>
  <c r="E81" s="1"/>
  <c r="C82"/>
  <c r="E82" s="1"/>
  <c r="C83"/>
  <c r="E83" s="1"/>
  <c r="C84"/>
  <c r="C85"/>
  <c r="E85" s="1"/>
  <c r="C86"/>
  <c r="E86" s="1"/>
  <c r="C87"/>
  <c r="E87" s="1"/>
  <c r="C88"/>
  <c r="C89"/>
  <c r="E89" s="1"/>
  <c r="C90"/>
  <c r="E90" s="1"/>
  <c r="C91"/>
  <c r="E91" s="1"/>
  <c r="C92"/>
  <c r="C93"/>
  <c r="E93" s="1"/>
  <c r="C47"/>
  <c r="E47" s="1"/>
  <c r="C46"/>
  <c r="E46" s="1"/>
  <c r="C43"/>
  <c r="E43" s="1"/>
  <c r="C45"/>
  <c r="E45" s="1"/>
  <c r="C40"/>
  <c r="E40" s="1"/>
  <c r="C39"/>
  <c r="E39" s="1"/>
  <c r="C36"/>
  <c r="E36" s="1"/>
  <c r="C33"/>
  <c r="E33" s="1"/>
  <c r="C30"/>
  <c r="E30" s="1"/>
  <c r="C27"/>
  <c r="E27" s="1"/>
  <c r="C34"/>
  <c r="E34" s="1"/>
  <c r="C38"/>
  <c r="E38" s="1"/>
  <c r="C37"/>
  <c r="E37" s="1"/>
  <c r="C35"/>
  <c r="E35" s="1"/>
  <c r="C32"/>
  <c r="E32" s="1"/>
  <c r="C29"/>
  <c r="E29" s="1"/>
  <c r="C41"/>
  <c r="E41" s="1"/>
  <c r="C31"/>
  <c r="E31" s="1"/>
  <c r="C28"/>
  <c r="E28" s="1"/>
  <c r="C44"/>
  <c r="E44" s="1"/>
  <c r="C42"/>
  <c r="E42" s="1"/>
  <c r="C26"/>
  <c r="E26" s="1"/>
  <c r="C25"/>
  <c r="E25" s="1"/>
  <c r="C22"/>
  <c r="E22" s="1"/>
  <c r="H2"/>
  <c r="H3" s="1"/>
  <c r="C23"/>
  <c r="E23" s="1"/>
  <c r="C20"/>
  <c r="E20" s="1"/>
  <c r="C17"/>
  <c r="E17" s="1"/>
  <c r="C16"/>
  <c r="E16" s="1"/>
  <c r="C14"/>
  <c r="E14" s="1"/>
  <c r="C12"/>
  <c r="E12" s="1"/>
  <c r="C9"/>
  <c r="E9" s="1"/>
  <c r="C4"/>
  <c r="E4" s="1"/>
  <c r="C11"/>
  <c r="E11" s="1"/>
  <c r="C8"/>
  <c r="E8" s="1"/>
  <c r="C7"/>
  <c r="E7" s="1"/>
  <c r="C6"/>
  <c r="E6" s="1"/>
  <c r="C3"/>
  <c r="E3" s="1"/>
  <c r="C2"/>
  <c r="E2" s="1"/>
  <c r="C24"/>
  <c r="E24" s="1"/>
  <c r="C18"/>
  <c r="E18" s="1"/>
  <c r="C21"/>
  <c r="E21" s="1"/>
  <c r="C10"/>
  <c r="E10" s="1"/>
  <c r="C13"/>
  <c r="E13" s="1"/>
  <c r="C19"/>
  <c r="E19" s="1"/>
  <c r="C15"/>
  <c r="E15" s="1"/>
  <c r="C5"/>
  <c r="E5" s="1"/>
  <c r="G2" i="1"/>
  <c r="C4"/>
  <c r="G6"/>
  <c r="G5"/>
  <c r="G4"/>
  <c r="G3"/>
  <c r="F6"/>
  <c r="F5"/>
  <c r="F4"/>
  <c r="F3"/>
  <c r="E6"/>
  <c r="F2"/>
  <c r="E5"/>
  <c r="E4"/>
  <c r="E3"/>
  <c r="E2"/>
  <c r="C5"/>
  <c r="K22" l="1"/>
  <c r="G22"/>
  <c r="N21"/>
  <c r="J21"/>
  <c r="F21"/>
  <c r="M20"/>
  <c r="I20"/>
  <c r="E20"/>
  <c r="L19"/>
  <c r="H19"/>
  <c r="D19"/>
  <c r="K18"/>
  <c r="G18"/>
  <c r="N17"/>
  <c r="J17"/>
  <c r="F17"/>
  <c r="M16"/>
  <c r="I16"/>
  <c r="E16"/>
  <c r="C19"/>
  <c r="C16"/>
  <c r="F10"/>
  <c r="K13"/>
  <c r="G13"/>
  <c r="M12"/>
  <c r="I12"/>
  <c r="D12"/>
  <c r="K11"/>
  <c r="G11"/>
  <c r="M10"/>
  <c r="I10"/>
  <c r="D10"/>
  <c r="K9"/>
  <c r="G9"/>
  <c r="M8"/>
  <c r="I8"/>
  <c r="D8"/>
  <c r="C10"/>
  <c r="C11"/>
  <c r="L22"/>
  <c r="H22"/>
  <c r="D22"/>
  <c r="K21"/>
  <c r="G21"/>
  <c r="N20"/>
  <c r="J20"/>
  <c r="F20"/>
  <c r="M19"/>
  <c r="I19"/>
  <c r="E19"/>
  <c r="L18"/>
  <c r="H18"/>
  <c r="D18"/>
  <c r="K17"/>
  <c r="G17"/>
  <c r="N16"/>
  <c r="J16"/>
  <c r="F16"/>
  <c r="C18"/>
  <c r="C22"/>
  <c r="F9"/>
  <c r="F13"/>
  <c r="L13"/>
  <c r="H13"/>
  <c r="N12"/>
  <c r="J12"/>
  <c r="E12"/>
  <c r="L11"/>
  <c r="H11"/>
  <c r="N10"/>
  <c r="J10"/>
  <c r="E10"/>
  <c r="L9"/>
  <c r="H9"/>
  <c r="N8"/>
  <c r="J8"/>
  <c r="E8"/>
  <c r="M22"/>
  <c r="I22"/>
  <c r="E22"/>
  <c r="L21"/>
  <c r="H21"/>
  <c r="D21"/>
  <c r="K20"/>
  <c r="G20"/>
  <c r="N19"/>
  <c r="J19"/>
  <c r="F19"/>
  <c r="M18"/>
  <c r="I18"/>
  <c r="E18"/>
  <c r="L17"/>
  <c r="H17"/>
  <c r="D17"/>
  <c r="K16"/>
  <c r="G16"/>
  <c r="C17"/>
  <c r="C21"/>
  <c r="F8"/>
  <c r="F12"/>
  <c r="M13"/>
  <c r="I13"/>
  <c r="D13"/>
  <c r="K12"/>
  <c r="G12"/>
  <c r="M11"/>
  <c r="I11"/>
  <c r="D11"/>
  <c r="K10"/>
  <c r="G10"/>
  <c r="M9"/>
  <c r="I9"/>
  <c r="D9"/>
  <c r="K8"/>
  <c r="G8"/>
  <c r="C12"/>
  <c r="C8"/>
  <c r="N22"/>
  <c r="J22"/>
  <c r="F22"/>
  <c r="M21"/>
  <c r="I21"/>
  <c r="E21"/>
  <c r="L20"/>
  <c r="H20"/>
  <c r="D20"/>
  <c r="K19"/>
  <c r="G19"/>
  <c r="N18"/>
  <c r="J18"/>
  <c r="F18"/>
  <c r="M17"/>
  <c r="I17"/>
  <c r="E17"/>
  <c r="L16"/>
  <c r="H16"/>
  <c r="D16"/>
  <c r="C20"/>
  <c r="F11"/>
  <c r="N13"/>
  <c r="J13"/>
  <c r="E13"/>
  <c r="L12"/>
  <c r="H12"/>
  <c r="N11"/>
  <c r="J11"/>
  <c r="E11"/>
  <c r="L10"/>
  <c r="H10"/>
  <c r="N9"/>
  <c r="J9"/>
  <c r="E9"/>
  <c r="L8"/>
  <c r="H8"/>
  <c r="C13"/>
  <c r="C9"/>
  <c r="C6"/>
  <c r="G14" l="1"/>
  <c r="H14"/>
  <c r="C14"/>
  <c r="E14"/>
  <c r="D14"/>
  <c r="F14"/>
  <c r="G23"/>
  <c r="M14"/>
  <c r="O8"/>
  <c r="O12"/>
  <c r="O19"/>
  <c r="N14"/>
  <c r="O20"/>
  <c r="K14"/>
  <c r="O11"/>
  <c r="L14"/>
  <c r="L23"/>
  <c r="K23"/>
  <c r="O13"/>
  <c r="I14"/>
  <c r="J14"/>
  <c r="D23"/>
  <c r="O17"/>
  <c r="J23"/>
  <c r="O16"/>
  <c r="M23"/>
  <c r="O21"/>
  <c r="F23"/>
  <c r="I23"/>
  <c r="O18"/>
  <c r="E23"/>
  <c r="O10"/>
  <c r="O9"/>
  <c r="C23"/>
  <c r="H23"/>
  <c r="O22"/>
  <c r="N23"/>
  <c r="D25" l="1"/>
  <c r="H25"/>
  <c r="M25"/>
  <c r="G25"/>
  <c r="E25"/>
  <c r="F25"/>
  <c r="K25"/>
  <c r="I25"/>
  <c r="L25"/>
  <c r="N25"/>
  <c r="O14"/>
  <c r="O23"/>
  <c r="C25"/>
  <c r="J25"/>
  <c r="O25" l="1"/>
</calcChain>
</file>

<file path=xl/sharedStrings.xml><?xml version="1.0" encoding="utf-8"?>
<sst xmlns="http://schemas.openxmlformats.org/spreadsheetml/2006/main" count="636" uniqueCount="55">
  <si>
    <t>Total Expense</t>
  </si>
  <si>
    <t>Total Income</t>
  </si>
  <si>
    <t>S.No</t>
  </si>
  <si>
    <t>Date</t>
  </si>
  <si>
    <t>Month</t>
  </si>
  <si>
    <t>Mode</t>
  </si>
  <si>
    <t>Trans. Type</t>
  </si>
  <si>
    <t>Amount</t>
  </si>
  <si>
    <t>Balance</t>
  </si>
  <si>
    <t>Deposit</t>
  </si>
  <si>
    <t>Feb</t>
  </si>
  <si>
    <t>House Rent</t>
  </si>
  <si>
    <t>Withdraw</t>
  </si>
  <si>
    <t>Mar</t>
  </si>
  <si>
    <t>May</t>
  </si>
  <si>
    <t>Jan</t>
  </si>
  <si>
    <t>Apr</t>
  </si>
  <si>
    <t>Jun</t>
  </si>
  <si>
    <t>Jul</t>
  </si>
  <si>
    <t>Aug</t>
  </si>
  <si>
    <t>Sep</t>
  </si>
  <si>
    <t>Oct</t>
  </si>
  <si>
    <t>Nov</t>
  </si>
  <si>
    <t>Dec</t>
  </si>
  <si>
    <t>Incomes</t>
  </si>
  <si>
    <t>Expenses</t>
  </si>
  <si>
    <t>Total</t>
  </si>
  <si>
    <t>Last 5 Transaction</t>
  </si>
  <si>
    <t>Chk. Deposit</t>
  </si>
  <si>
    <t>Online Deposit</t>
  </si>
  <si>
    <t>UPI Transaction</t>
  </si>
  <si>
    <t>Salary Credit</t>
  </si>
  <si>
    <t>NEFT Payment</t>
  </si>
  <si>
    <t>IMPS Payment</t>
  </si>
  <si>
    <t>Restourant</t>
  </si>
  <si>
    <t>EB Bill</t>
  </si>
  <si>
    <t>Travel</t>
  </si>
  <si>
    <t>Electrical Applience</t>
  </si>
  <si>
    <t>Automobile &amp; Assoceries</t>
  </si>
  <si>
    <t>Furnitures</t>
  </si>
  <si>
    <t>FINANCIAL 
DASHBOARD</t>
  </si>
  <si>
    <t>CONCATENATE(C14,"-",D14)</t>
  </si>
  <si>
    <t>IF(F3="Deposit",H2+G3,H2-G3)</t>
  </si>
  <si>
    <t>For Filter</t>
  </si>
  <si>
    <t>SUMIF('2023'!F:F,"Deposit",'2023'!G:G)</t>
  </si>
  <si>
    <t>VLOOKUP(MAX('2023'!$A:$A),'2023'!$1:$1048576,6,FALSE)</t>
  </si>
  <si>
    <t>SUM(D8:D13)</t>
  </si>
  <si>
    <t>CONCATENATE</t>
  </si>
  <si>
    <t>IF</t>
  </si>
  <si>
    <t>SUMIF</t>
  </si>
  <si>
    <t>VLOOKUPP</t>
  </si>
  <si>
    <t>SUM</t>
  </si>
  <si>
    <t>S.No.</t>
  </si>
  <si>
    <t>Commands</t>
  </si>
  <si>
    <t>Sample used</t>
  </si>
</sst>
</file>

<file path=xl/styles.xml><?xml version="1.0" encoding="utf-8"?>
<styleSheet xmlns="http://schemas.openxmlformats.org/spreadsheetml/2006/main">
  <numFmts count="2">
    <numFmt numFmtId="164" formatCode="&quot;₹&quot;\ #,##0.00"/>
    <numFmt numFmtId="165" formatCode="mmm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i/>
      <sz val="28"/>
      <color rgb="FF7030A0"/>
      <name val="Calibri"/>
      <family val="2"/>
      <scheme val="minor"/>
    </font>
    <font>
      <b/>
      <i/>
      <sz val="20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0" fillId="2" borderId="1" xfId="0" applyNumberFormat="1" applyFill="1" applyBorder="1"/>
    <xf numFmtId="0" fontId="1" fillId="6" borderId="11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164" fontId="5" fillId="7" borderId="14" xfId="0" applyNumberFormat="1" applyFont="1" applyFill="1" applyBorder="1"/>
    <xf numFmtId="164" fontId="5" fillId="7" borderId="5" xfId="0" applyNumberFormat="1" applyFont="1" applyFill="1" applyBorder="1"/>
    <xf numFmtId="164" fontId="5" fillId="8" borderId="14" xfId="0" applyNumberFormat="1" applyFont="1" applyFill="1" applyBorder="1"/>
    <xf numFmtId="164" fontId="5" fillId="3" borderId="14" xfId="0" applyNumberFormat="1" applyFont="1" applyFill="1" applyBorder="1"/>
    <xf numFmtId="164" fontId="5" fillId="3" borderId="5" xfId="0" applyNumberFormat="1" applyFont="1" applyFill="1" applyBorder="1"/>
    <xf numFmtId="14" fontId="1" fillId="2" borderId="7" xfId="0" applyNumberFormat="1" applyFont="1" applyFill="1" applyBorder="1" applyAlignment="1">
      <alignment horizontal="left" vertical="center"/>
    </xf>
    <xf numFmtId="0" fontId="2" fillId="4" borderId="9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164" fontId="1" fillId="2" borderId="10" xfId="0" applyNumberFormat="1" applyFont="1" applyFill="1" applyBorder="1"/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/>
    <xf numFmtId="164" fontId="0" fillId="0" borderId="0" xfId="0" applyNumberFormat="1"/>
    <xf numFmtId="164" fontId="0" fillId="6" borderId="1" xfId="0" applyNumberFormat="1" applyFill="1" applyBorder="1"/>
    <xf numFmtId="0" fontId="1" fillId="6" borderId="1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0" fontId="9" fillId="6" borderId="18" xfId="0" applyFont="1" applyFill="1" applyBorder="1" applyAlignment="1">
      <alignment horizontal="center" vertical="center"/>
    </xf>
    <xf numFmtId="0" fontId="9" fillId="6" borderId="19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5" fillId="3" borderId="17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164" fontId="6" fillId="5" borderId="24" xfId="0" applyNumberFormat="1" applyFont="1" applyFill="1" applyBorder="1" applyAlignment="1">
      <alignment horizontal="right" vertical="center"/>
    </xf>
    <xf numFmtId="164" fontId="6" fillId="5" borderId="25" xfId="0" applyNumberFormat="1" applyFont="1" applyFill="1" applyBorder="1" applyAlignment="1">
      <alignment horizontal="right" vertical="center"/>
    </xf>
    <xf numFmtId="0" fontId="8" fillId="6" borderId="0" xfId="0" applyFont="1" applyFill="1" applyBorder="1" applyAlignment="1">
      <alignment horizontal="center" vertical="center" wrapText="1"/>
    </xf>
    <xf numFmtId="0" fontId="8" fillId="6" borderId="0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164" fontId="7" fillId="5" borderId="21" xfId="0" applyNumberFormat="1" applyFont="1" applyFill="1" applyBorder="1" applyAlignment="1">
      <alignment horizontal="right" vertical="center"/>
    </xf>
    <xf numFmtId="164" fontId="7" fillId="5" borderId="26" xfId="0" applyNumberFormat="1" applyFont="1" applyFill="1" applyBorder="1" applyAlignment="1">
      <alignment horizontal="right" vertical="center"/>
    </xf>
    <xf numFmtId="0" fontId="2" fillId="4" borderId="15" xfId="0" applyFont="1" applyFill="1" applyBorder="1" applyAlignment="1">
      <alignment horizontal="left" vertical="center"/>
    </xf>
    <xf numFmtId="0" fontId="2" fillId="4" borderId="16" xfId="0" applyFont="1" applyFill="1" applyBorder="1" applyAlignment="1">
      <alignment horizontal="left" vertical="center"/>
    </xf>
    <xf numFmtId="164" fontId="4" fillId="3" borderId="22" xfId="0" applyNumberFormat="1" applyFont="1" applyFill="1" applyBorder="1" applyAlignment="1">
      <alignment horizontal="right" vertical="center"/>
    </xf>
    <xf numFmtId="164" fontId="4" fillId="3" borderId="27" xfId="0" applyNumberFormat="1" applyFont="1" applyFill="1" applyBorder="1" applyAlignment="1">
      <alignment horizontal="right" vertical="center"/>
    </xf>
    <xf numFmtId="0" fontId="5" fillId="8" borderId="4" xfId="0" applyFont="1" applyFill="1" applyBorder="1" applyAlignment="1">
      <alignment horizontal="center"/>
    </xf>
    <xf numFmtId="0" fontId="5" fillId="8" borderId="13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200" baseline="0"/>
              <a:t>Balance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23907647137329"/>
          <c:y val="0.26942318929577463"/>
          <c:w val="0.88117626097945356"/>
          <c:h val="0.5701707285470049"/>
        </c:manualLayout>
      </c:layout>
      <c:lineChart>
        <c:grouping val="standard"/>
        <c:ser>
          <c:idx val="0"/>
          <c:order val="0"/>
          <c:tx>
            <c:v>Yearly Expense</c:v>
          </c:tx>
          <c:marker>
            <c:symbol val="none"/>
          </c:marker>
          <c:cat>
            <c:strRef>
              <c:f>Dashboard!$C$24:$N$24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Dashboard!$C$25:$N$25</c:f>
              <c:numCache>
                <c:formatCode>"₹"\ #,##0.00</c:formatCode>
                <c:ptCount val="12"/>
                <c:pt idx="0">
                  <c:v>85</c:v>
                </c:pt>
                <c:pt idx="1">
                  <c:v>11643.5</c:v>
                </c:pt>
                <c:pt idx="2">
                  <c:v>80.750000000007276</c:v>
                </c:pt>
                <c:pt idx="3">
                  <c:v>10828.454999999987</c:v>
                </c:pt>
                <c:pt idx="4">
                  <c:v>42.5</c:v>
                </c:pt>
                <c:pt idx="5">
                  <c:v>8732.6250000000073</c:v>
                </c:pt>
                <c:pt idx="6">
                  <c:v>20.1875</c:v>
                </c:pt>
                <c:pt idx="7">
                  <c:v>28026.363749999997</c:v>
                </c:pt>
                <c:pt idx="8">
                  <c:v>63.75</c:v>
                </c:pt>
                <c:pt idx="9">
                  <c:v>10915.78125</c:v>
                </c:pt>
                <c:pt idx="10">
                  <c:v>60.562499999992724</c:v>
                </c:pt>
                <c:pt idx="11">
                  <c:v>98092.273125000007</c:v>
                </c:pt>
              </c:numCache>
            </c:numRef>
          </c:val>
        </c:ser>
        <c:marker val="1"/>
        <c:axId val="175930752"/>
        <c:axId val="176030848"/>
      </c:lineChart>
      <c:catAx>
        <c:axId val="175930752"/>
        <c:scaling>
          <c:orientation val="minMax"/>
        </c:scaling>
        <c:axPos val="b"/>
        <c:numFmt formatCode="&quot;₹&quot;\ #,##0.00" sourceLinked="1"/>
        <c:tickLblPos val="nextTo"/>
        <c:crossAx val="176030848"/>
        <c:crosses val="autoZero"/>
        <c:auto val="1"/>
        <c:lblAlgn val="ctr"/>
        <c:lblOffset val="100"/>
      </c:catAx>
      <c:valAx>
        <c:axId val="176030848"/>
        <c:scaling>
          <c:orientation val="minMax"/>
        </c:scaling>
        <c:axPos val="l"/>
        <c:majorGridlines/>
        <c:numFmt formatCode="&quot;₹&quot;\ #,##0.00" sourceLinked="1"/>
        <c:tickLblPos val="nextTo"/>
        <c:txPr>
          <a:bodyPr/>
          <a:lstStyle/>
          <a:p>
            <a:pPr>
              <a:defRPr baseline="0"/>
            </a:pPr>
            <a:endParaRPr lang="en-US"/>
          </a:p>
        </c:txPr>
        <c:crossAx val="175930752"/>
        <c:crosses val="autoZero"/>
        <c:crossBetween val="between"/>
      </c:valAx>
    </c:plotArea>
    <c:plotVisOnly val="1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>
      <a:solidFill>
        <a:schemeClr val="accent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baseline="0"/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v>Income</c:v>
          </c:tx>
          <c:marker>
            <c:symbol val="none"/>
          </c:marker>
          <c:cat>
            <c:strRef>
              <c:f>Dashboard!$C$7:$N$7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Dashboard!$C$14:$N$14</c:f>
              <c:numCache>
                <c:formatCode>"₹"\ #,##0.00</c:formatCode>
                <c:ptCount val="12"/>
                <c:pt idx="0">
                  <c:v>59600</c:v>
                </c:pt>
                <c:pt idx="1">
                  <c:v>77110</c:v>
                </c:pt>
                <c:pt idx="2">
                  <c:v>56620</c:v>
                </c:pt>
                <c:pt idx="3">
                  <c:v>71712.299999999988</c:v>
                </c:pt>
                <c:pt idx="4">
                  <c:v>29800</c:v>
                </c:pt>
                <c:pt idx="5">
                  <c:v>57832.5</c:v>
                </c:pt>
                <c:pt idx="6">
                  <c:v>14155</c:v>
                </c:pt>
                <c:pt idx="7">
                  <c:v>43247.324999999997</c:v>
                </c:pt>
                <c:pt idx="8">
                  <c:v>44700</c:v>
                </c:pt>
                <c:pt idx="9">
                  <c:v>72290.625</c:v>
                </c:pt>
                <c:pt idx="10">
                  <c:v>42465</c:v>
                </c:pt>
                <c:pt idx="11">
                  <c:v>151365.63750000001</c:v>
                </c:pt>
              </c:numCache>
            </c:numRef>
          </c:val>
        </c:ser>
        <c:marker val="1"/>
        <c:axId val="176046464"/>
        <c:axId val="176048000"/>
      </c:lineChart>
      <c:catAx>
        <c:axId val="176046464"/>
        <c:scaling>
          <c:orientation val="minMax"/>
        </c:scaling>
        <c:axPos val="b"/>
        <c:tickLblPos val="nextTo"/>
        <c:crossAx val="176048000"/>
        <c:crosses val="autoZero"/>
        <c:auto val="1"/>
        <c:lblAlgn val="ctr"/>
        <c:lblOffset val="100"/>
      </c:catAx>
      <c:valAx>
        <c:axId val="176048000"/>
        <c:scaling>
          <c:orientation val="minMax"/>
        </c:scaling>
        <c:axPos val="l"/>
        <c:majorGridlines/>
        <c:numFmt formatCode="&quot;₹&quot;\ #,##0.00" sourceLinked="1"/>
        <c:tickLblPos val="nextTo"/>
        <c:crossAx val="176046464"/>
        <c:crosses val="autoZero"/>
        <c:crossBetween val="between"/>
      </c:valAx>
    </c:plotArea>
    <c:plotVisOnly val="1"/>
  </c:chart>
  <c:spPr>
    <a:solidFill>
      <a:srgbClr val="00B050"/>
    </a:solidFill>
  </c:spPr>
  <c:txPr>
    <a:bodyPr/>
    <a:lstStyle/>
    <a:p>
      <a:pPr>
        <a:defRPr sz="1000" b="1" i="0" baseline="0">
          <a:solidFill>
            <a:schemeClr val="bg1"/>
          </a:solidFill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sz="1200" baseline="0">
                <a:solidFill>
                  <a:schemeClr val="bg1"/>
                </a:solidFill>
              </a:rPr>
              <a:t>Expense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Expense</c:v>
          </c:tx>
          <c:marker>
            <c:symbol val="none"/>
          </c:marker>
          <c:cat>
            <c:strRef>
              <c:f>Dashboard!$C$15:$N$15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Dashboard!$C$23:$N$23</c:f>
              <c:numCache>
                <c:formatCode>"₹"\ #,##0.00</c:formatCode>
                <c:ptCount val="12"/>
                <c:pt idx="0">
                  <c:v>59515</c:v>
                </c:pt>
                <c:pt idx="1">
                  <c:v>65466.5</c:v>
                </c:pt>
                <c:pt idx="2">
                  <c:v>56539.249999999993</c:v>
                </c:pt>
                <c:pt idx="3">
                  <c:v>60883.845000000001</c:v>
                </c:pt>
                <c:pt idx="4">
                  <c:v>29757.5</c:v>
                </c:pt>
                <c:pt idx="5">
                  <c:v>49099.874999999993</c:v>
                </c:pt>
                <c:pt idx="6">
                  <c:v>14134.8125</c:v>
                </c:pt>
                <c:pt idx="7">
                  <c:v>15220.96125</c:v>
                </c:pt>
                <c:pt idx="8">
                  <c:v>44636.25</c:v>
                </c:pt>
                <c:pt idx="9">
                  <c:v>61374.84375</c:v>
                </c:pt>
                <c:pt idx="10">
                  <c:v>42404.437500000007</c:v>
                </c:pt>
                <c:pt idx="11">
                  <c:v>53273.364375000005</c:v>
                </c:pt>
              </c:numCache>
            </c:numRef>
          </c:val>
        </c:ser>
        <c:marker val="1"/>
        <c:axId val="176071808"/>
        <c:axId val="176073344"/>
      </c:lineChart>
      <c:catAx>
        <c:axId val="176071808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 b="1" i="0" baseline="0">
                <a:solidFill>
                  <a:schemeClr val="bg1"/>
                </a:solidFill>
              </a:defRPr>
            </a:pPr>
            <a:endParaRPr lang="en-US"/>
          </a:p>
        </c:txPr>
        <c:crossAx val="176073344"/>
        <c:crosses val="autoZero"/>
        <c:auto val="1"/>
        <c:lblAlgn val="ctr"/>
        <c:lblOffset val="100"/>
      </c:catAx>
      <c:valAx>
        <c:axId val="176073344"/>
        <c:scaling>
          <c:orientation val="minMax"/>
        </c:scaling>
        <c:axPos val="l"/>
        <c:majorGridlines/>
        <c:numFmt formatCode="&quot;₹&quot;\ #,##0.00" sourceLinked="1"/>
        <c:tickLblPos val="nextTo"/>
        <c:txPr>
          <a:bodyPr/>
          <a:lstStyle/>
          <a:p>
            <a:pPr>
              <a:defRPr sz="1000" b="1" i="0" baseline="0">
                <a:solidFill>
                  <a:schemeClr val="bg1"/>
                </a:solidFill>
              </a:defRPr>
            </a:pPr>
            <a:endParaRPr lang="en-US"/>
          </a:p>
        </c:txPr>
        <c:crossAx val="176071808"/>
        <c:crosses val="autoZero"/>
        <c:crossBetween val="between"/>
      </c:valAx>
    </c:plotArea>
    <c:plotVisOnly val="1"/>
  </c:chart>
  <c:spPr>
    <a:solidFill>
      <a:srgbClr val="FF0000"/>
    </a:solidFill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44823</xdr:colOff>
      <xdr:row>0</xdr:row>
      <xdr:rowOff>0</xdr:rowOff>
    </xdr:from>
    <xdr:to>
      <xdr:col>22</xdr:col>
      <xdr:colOff>324971</xdr:colOff>
      <xdr:row>5</xdr:row>
      <xdr:rowOff>246529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44826</xdr:colOff>
      <xdr:row>5</xdr:row>
      <xdr:rowOff>291353</xdr:rowOff>
    </xdr:from>
    <xdr:to>
      <xdr:col>22</xdr:col>
      <xdr:colOff>414619</xdr:colOff>
      <xdr:row>14</xdr:row>
      <xdr:rowOff>145676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33619</xdr:colOff>
      <xdr:row>14</xdr:row>
      <xdr:rowOff>179293</xdr:rowOff>
    </xdr:from>
    <xdr:to>
      <xdr:col>22</xdr:col>
      <xdr:colOff>358590</xdr:colOff>
      <xdr:row>25</xdr:row>
      <xdr:rowOff>22412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7"/>
  <sheetViews>
    <sheetView topLeftCell="A262" workbookViewId="0">
      <selection activeCell="H277" sqref="H277"/>
    </sheetView>
  </sheetViews>
  <sheetFormatPr defaultRowHeight="15"/>
  <cols>
    <col min="1" max="1" width="5.140625" style="8" bestFit="1" customWidth="1"/>
    <col min="2" max="2" width="10.42578125" style="2" bestFit="1" customWidth="1"/>
    <col min="3" max="3" width="10.42578125" style="10" bestFit="1" customWidth="1"/>
    <col min="4" max="4" width="23.7109375" bestFit="1" customWidth="1"/>
    <col min="5" max="5" width="34.28515625" bestFit="1" customWidth="1"/>
    <col min="6" max="6" width="11" bestFit="1" customWidth="1"/>
    <col min="7" max="8" width="12.28515625" style="25" bestFit="1" customWidth="1"/>
  </cols>
  <sheetData>
    <row r="1" spans="1:8">
      <c r="A1" s="27" t="s">
        <v>2</v>
      </c>
      <c r="B1" s="29" t="s">
        <v>3</v>
      </c>
      <c r="C1" s="28" t="s">
        <v>4</v>
      </c>
      <c r="D1" s="27" t="s">
        <v>5</v>
      </c>
      <c r="E1" s="27" t="s">
        <v>43</v>
      </c>
      <c r="F1" s="27" t="s">
        <v>6</v>
      </c>
      <c r="G1" s="30" t="s">
        <v>7</v>
      </c>
      <c r="H1" s="30" t="s">
        <v>8</v>
      </c>
    </row>
    <row r="2" spans="1:8">
      <c r="A2" s="7">
        <v>1</v>
      </c>
      <c r="B2" s="4">
        <v>44927</v>
      </c>
      <c r="C2" s="9" t="str">
        <f t="shared" ref="C2:C65" si="0">( TEXT(B2,"mmm"))</f>
        <v>Jan</v>
      </c>
      <c r="D2" s="3" t="s">
        <v>31</v>
      </c>
      <c r="E2" s="3" t="str">
        <f t="shared" ref="E2:E47" si="1">CONCATENATE(C2,"-",D2)</f>
        <v>Jan-Salary Credit</v>
      </c>
      <c r="F2" s="3" t="s">
        <v>9</v>
      </c>
      <c r="G2" s="24">
        <v>45000</v>
      </c>
      <c r="H2" s="24">
        <f>G2</f>
        <v>45000</v>
      </c>
    </row>
    <row r="3" spans="1:8">
      <c r="A3" s="7">
        <v>2</v>
      </c>
      <c r="B3" s="4">
        <v>44928</v>
      </c>
      <c r="C3" s="9" t="str">
        <f t="shared" si="0"/>
        <v>Jan</v>
      </c>
      <c r="D3" s="3" t="s">
        <v>30</v>
      </c>
      <c r="E3" s="3" t="str">
        <f t="shared" si="1"/>
        <v>Jan-UPI Transaction</v>
      </c>
      <c r="F3" s="3" t="s">
        <v>9</v>
      </c>
      <c r="G3" s="24">
        <v>500</v>
      </c>
      <c r="H3" s="24">
        <f t="shared" ref="H3:H66" si="2">IF(F3="Deposit",H2+G3,H2-G3)</f>
        <v>45500</v>
      </c>
    </row>
    <row r="4" spans="1:8">
      <c r="A4" s="7">
        <v>3</v>
      </c>
      <c r="B4" s="4">
        <v>44928</v>
      </c>
      <c r="C4" s="9" t="str">
        <f t="shared" si="0"/>
        <v>Jan</v>
      </c>
      <c r="D4" s="3" t="s">
        <v>30</v>
      </c>
      <c r="E4" s="3" t="str">
        <f t="shared" si="1"/>
        <v>Jan-UPI Transaction</v>
      </c>
      <c r="F4" s="3" t="s">
        <v>9</v>
      </c>
      <c r="G4" s="24">
        <v>400</v>
      </c>
      <c r="H4" s="24">
        <f t="shared" si="2"/>
        <v>45900</v>
      </c>
    </row>
    <row r="5" spans="1:8">
      <c r="A5" s="7">
        <v>4</v>
      </c>
      <c r="B5" s="4">
        <v>44928</v>
      </c>
      <c r="C5" s="9" t="str">
        <f t="shared" si="0"/>
        <v>Jan</v>
      </c>
      <c r="D5" s="3" t="s">
        <v>30</v>
      </c>
      <c r="E5" s="3" t="str">
        <f t="shared" si="1"/>
        <v>Jan-UPI Transaction</v>
      </c>
      <c r="F5" s="3" t="s">
        <v>9</v>
      </c>
      <c r="G5" s="24">
        <v>400</v>
      </c>
      <c r="H5" s="24">
        <f t="shared" si="2"/>
        <v>46300</v>
      </c>
    </row>
    <row r="6" spans="1:8">
      <c r="A6" s="7">
        <v>5</v>
      </c>
      <c r="B6" s="4">
        <v>44929</v>
      </c>
      <c r="C6" s="9" t="str">
        <f t="shared" si="0"/>
        <v>Jan</v>
      </c>
      <c r="D6" s="3" t="s">
        <v>32</v>
      </c>
      <c r="E6" s="3" t="str">
        <f t="shared" si="1"/>
        <v>Jan-NEFT Payment</v>
      </c>
      <c r="F6" s="3" t="s">
        <v>9</v>
      </c>
      <c r="G6" s="24">
        <v>5000</v>
      </c>
      <c r="H6" s="24">
        <f t="shared" si="2"/>
        <v>51300</v>
      </c>
    </row>
    <row r="7" spans="1:8">
      <c r="A7" s="7">
        <v>6</v>
      </c>
      <c r="B7" s="4">
        <v>44951</v>
      </c>
      <c r="C7" s="9" t="str">
        <f t="shared" si="0"/>
        <v>Jan</v>
      </c>
      <c r="D7" s="3" t="s">
        <v>28</v>
      </c>
      <c r="E7" s="3" t="str">
        <f t="shared" si="1"/>
        <v>Jan-Chk. Deposit</v>
      </c>
      <c r="F7" s="3" t="s">
        <v>9</v>
      </c>
      <c r="G7" s="24">
        <v>7000</v>
      </c>
      <c r="H7" s="24">
        <f t="shared" si="2"/>
        <v>58300</v>
      </c>
    </row>
    <row r="8" spans="1:8">
      <c r="A8" s="7">
        <v>7</v>
      </c>
      <c r="B8" s="4">
        <v>44931</v>
      </c>
      <c r="C8" s="9" t="str">
        <f t="shared" si="0"/>
        <v>Jan</v>
      </c>
      <c r="D8" s="3" t="s">
        <v>29</v>
      </c>
      <c r="E8" s="3" t="str">
        <f t="shared" si="1"/>
        <v>Jan-Online Deposit</v>
      </c>
      <c r="F8" s="3" t="s">
        <v>9</v>
      </c>
      <c r="G8" s="24">
        <v>1000</v>
      </c>
      <c r="H8" s="24">
        <f t="shared" si="2"/>
        <v>59300</v>
      </c>
    </row>
    <row r="9" spans="1:8">
      <c r="A9" s="7">
        <v>8</v>
      </c>
      <c r="B9" s="4">
        <v>44931</v>
      </c>
      <c r="C9" s="9" t="str">
        <f t="shared" si="0"/>
        <v>Jan</v>
      </c>
      <c r="D9" s="3" t="s">
        <v>11</v>
      </c>
      <c r="E9" s="3" t="str">
        <f t="shared" si="1"/>
        <v>Jan-House Rent</v>
      </c>
      <c r="F9" s="3" t="s">
        <v>12</v>
      </c>
      <c r="G9" s="24">
        <v>5000</v>
      </c>
      <c r="H9" s="24">
        <f t="shared" si="2"/>
        <v>54300</v>
      </c>
    </row>
    <row r="10" spans="1:8">
      <c r="A10" s="7">
        <v>9</v>
      </c>
      <c r="B10" s="4">
        <v>44931</v>
      </c>
      <c r="C10" s="9" t="str">
        <f t="shared" si="0"/>
        <v>Jan</v>
      </c>
      <c r="D10" s="3" t="s">
        <v>11</v>
      </c>
      <c r="E10" s="3" t="str">
        <f t="shared" si="1"/>
        <v>Jan-House Rent</v>
      </c>
      <c r="F10" s="3" t="s">
        <v>12</v>
      </c>
      <c r="G10" s="24">
        <v>5000</v>
      </c>
      <c r="H10" s="24">
        <f t="shared" si="2"/>
        <v>49300</v>
      </c>
    </row>
    <row r="11" spans="1:8">
      <c r="A11" s="7">
        <v>10</v>
      </c>
      <c r="B11" s="4">
        <v>44932</v>
      </c>
      <c r="C11" s="9" t="str">
        <f t="shared" si="0"/>
        <v>Jan</v>
      </c>
      <c r="D11" s="3" t="s">
        <v>33</v>
      </c>
      <c r="E11" s="3" t="str">
        <f t="shared" si="1"/>
        <v>Jan-IMPS Payment</v>
      </c>
      <c r="F11" s="3" t="s">
        <v>9</v>
      </c>
      <c r="G11" s="24">
        <v>300</v>
      </c>
      <c r="H11" s="24">
        <f t="shared" si="2"/>
        <v>49600</v>
      </c>
    </row>
    <row r="12" spans="1:8">
      <c r="A12" s="7">
        <v>11</v>
      </c>
      <c r="B12" s="4">
        <v>44932</v>
      </c>
      <c r="C12" s="9" t="str">
        <f t="shared" si="0"/>
        <v>Jan</v>
      </c>
      <c r="D12" s="3" t="s">
        <v>34</v>
      </c>
      <c r="E12" s="3" t="str">
        <f t="shared" si="1"/>
        <v>Jan-Restourant</v>
      </c>
      <c r="F12" s="3" t="s">
        <v>12</v>
      </c>
      <c r="G12" s="24">
        <v>2539</v>
      </c>
      <c r="H12" s="24">
        <f t="shared" si="2"/>
        <v>47061</v>
      </c>
    </row>
    <row r="13" spans="1:8">
      <c r="A13" s="7">
        <v>12</v>
      </c>
      <c r="B13" s="4">
        <v>44932</v>
      </c>
      <c r="C13" s="9" t="str">
        <f t="shared" si="0"/>
        <v>Jan</v>
      </c>
      <c r="D13" s="3" t="s">
        <v>34</v>
      </c>
      <c r="E13" s="3" t="str">
        <f t="shared" si="1"/>
        <v>Jan-Restourant</v>
      </c>
      <c r="F13" s="3" t="s">
        <v>12</v>
      </c>
      <c r="G13" s="24">
        <v>2539</v>
      </c>
      <c r="H13" s="24">
        <f t="shared" si="2"/>
        <v>44522</v>
      </c>
    </row>
    <row r="14" spans="1:8">
      <c r="A14" s="7">
        <v>13</v>
      </c>
      <c r="B14" s="4">
        <v>44938</v>
      </c>
      <c r="C14" s="9" t="str">
        <f t="shared" si="0"/>
        <v>Jan</v>
      </c>
      <c r="D14" s="3" t="s">
        <v>35</v>
      </c>
      <c r="E14" s="3" t="str">
        <f t="shared" si="1"/>
        <v>Jan-EB Bill</v>
      </c>
      <c r="F14" s="3" t="s">
        <v>12</v>
      </c>
      <c r="G14" s="24">
        <v>3590</v>
      </c>
      <c r="H14" s="24">
        <f t="shared" si="2"/>
        <v>40932</v>
      </c>
    </row>
    <row r="15" spans="1:8">
      <c r="A15" s="7">
        <v>14</v>
      </c>
      <c r="B15" s="4">
        <v>44938</v>
      </c>
      <c r="C15" s="9" t="str">
        <f t="shared" si="0"/>
        <v>Jan</v>
      </c>
      <c r="D15" s="3" t="s">
        <v>34</v>
      </c>
      <c r="E15" s="3" t="str">
        <f t="shared" si="1"/>
        <v>Jan-Restourant</v>
      </c>
      <c r="F15" s="3" t="s">
        <v>12</v>
      </c>
      <c r="G15" s="24">
        <v>3590</v>
      </c>
      <c r="H15" s="24">
        <f t="shared" si="2"/>
        <v>37342</v>
      </c>
    </row>
    <row r="16" spans="1:8">
      <c r="A16" s="7">
        <v>15</v>
      </c>
      <c r="B16" s="4">
        <v>44939</v>
      </c>
      <c r="C16" s="9" t="str">
        <f t="shared" si="0"/>
        <v>Jan</v>
      </c>
      <c r="D16" s="3" t="s">
        <v>37</v>
      </c>
      <c r="E16" s="3" t="str">
        <f t="shared" si="1"/>
        <v>Jan-Electrical Applience</v>
      </c>
      <c r="F16" s="3" t="s">
        <v>12</v>
      </c>
      <c r="G16" s="24">
        <v>550</v>
      </c>
      <c r="H16" s="24">
        <f t="shared" si="2"/>
        <v>36792</v>
      </c>
    </row>
    <row r="17" spans="1:8">
      <c r="A17" s="7">
        <v>16</v>
      </c>
      <c r="B17" s="4">
        <v>44939</v>
      </c>
      <c r="C17" s="9" t="str">
        <f t="shared" si="0"/>
        <v>Jan</v>
      </c>
      <c r="D17" s="3" t="s">
        <v>36</v>
      </c>
      <c r="E17" s="3" t="str">
        <f t="shared" si="1"/>
        <v>Jan-Travel</v>
      </c>
      <c r="F17" s="3" t="s">
        <v>12</v>
      </c>
      <c r="G17" s="24">
        <v>1098</v>
      </c>
      <c r="H17" s="24">
        <f t="shared" si="2"/>
        <v>35694</v>
      </c>
    </row>
    <row r="18" spans="1:8">
      <c r="A18" s="7">
        <v>17</v>
      </c>
      <c r="B18" s="4">
        <v>44939</v>
      </c>
      <c r="C18" s="9" t="str">
        <f t="shared" si="0"/>
        <v>Jan</v>
      </c>
      <c r="D18" s="3" t="s">
        <v>37</v>
      </c>
      <c r="E18" s="3" t="str">
        <f t="shared" si="1"/>
        <v>Jan-Electrical Applience</v>
      </c>
      <c r="F18" s="3" t="s">
        <v>12</v>
      </c>
      <c r="G18" s="24">
        <v>550</v>
      </c>
      <c r="H18" s="24">
        <f t="shared" si="2"/>
        <v>35144</v>
      </c>
    </row>
    <row r="19" spans="1:8">
      <c r="A19" s="7">
        <v>18</v>
      </c>
      <c r="B19" s="4">
        <v>44939</v>
      </c>
      <c r="C19" s="9" t="str">
        <f t="shared" si="0"/>
        <v>Jan</v>
      </c>
      <c r="D19" s="3" t="s">
        <v>36</v>
      </c>
      <c r="E19" s="3" t="str">
        <f t="shared" si="1"/>
        <v>Jan-Travel</v>
      </c>
      <c r="F19" s="3" t="s">
        <v>12</v>
      </c>
      <c r="G19" s="24">
        <v>1098</v>
      </c>
      <c r="H19" s="24">
        <f t="shared" si="2"/>
        <v>34046</v>
      </c>
    </row>
    <row r="20" spans="1:8">
      <c r="A20" s="7">
        <v>19</v>
      </c>
      <c r="B20" s="4">
        <v>44951</v>
      </c>
      <c r="C20" s="9" t="str">
        <f t="shared" si="0"/>
        <v>Jan</v>
      </c>
      <c r="D20" s="3" t="s">
        <v>39</v>
      </c>
      <c r="E20" s="3" t="str">
        <f t="shared" si="1"/>
        <v>Jan-Furnitures</v>
      </c>
      <c r="F20" s="3" t="s">
        <v>12</v>
      </c>
      <c r="G20" s="24">
        <v>20383</v>
      </c>
      <c r="H20" s="24">
        <f t="shared" si="2"/>
        <v>13663</v>
      </c>
    </row>
    <row r="21" spans="1:8">
      <c r="A21" s="7">
        <v>20</v>
      </c>
      <c r="B21" s="4">
        <v>44951</v>
      </c>
      <c r="C21" s="9" t="str">
        <f t="shared" si="0"/>
        <v>Jan</v>
      </c>
      <c r="D21" s="3" t="s">
        <v>39</v>
      </c>
      <c r="E21" s="3" t="str">
        <f t="shared" si="1"/>
        <v>Jan-Furnitures</v>
      </c>
      <c r="F21" s="3" t="s">
        <v>12</v>
      </c>
      <c r="G21" s="24">
        <v>4000</v>
      </c>
      <c r="H21" s="24">
        <f t="shared" si="2"/>
        <v>9663</v>
      </c>
    </row>
    <row r="22" spans="1:8">
      <c r="A22" s="7">
        <v>21</v>
      </c>
      <c r="B22" s="4">
        <v>44952</v>
      </c>
      <c r="C22" s="9" t="str">
        <f t="shared" si="0"/>
        <v>Jan</v>
      </c>
      <c r="D22" s="3" t="s">
        <v>34</v>
      </c>
      <c r="E22" s="3" t="str">
        <f t="shared" si="1"/>
        <v>Jan-Restourant</v>
      </c>
      <c r="F22" s="3" t="s">
        <v>12</v>
      </c>
      <c r="G22" s="24">
        <v>2539</v>
      </c>
      <c r="H22" s="24">
        <f t="shared" si="2"/>
        <v>7124</v>
      </c>
    </row>
    <row r="23" spans="1:8">
      <c r="A23" s="7">
        <v>22</v>
      </c>
      <c r="B23" s="4">
        <v>44957</v>
      </c>
      <c r="C23" s="9" t="str">
        <f t="shared" si="0"/>
        <v>Jan</v>
      </c>
      <c r="D23" s="3" t="s">
        <v>38</v>
      </c>
      <c r="E23" s="3" t="str">
        <f t="shared" si="1"/>
        <v>Jan-Automobile &amp; Assoceries</v>
      </c>
      <c r="F23" s="3" t="s">
        <v>12</v>
      </c>
      <c r="G23" s="24">
        <v>5000</v>
      </c>
      <c r="H23" s="24">
        <f t="shared" si="2"/>
        <v>2124</v>
      </c>
    </row>
    <row r="24" spans="1:8">
      <c r="A24" s="7">
        <v>23</v>
      </c>
      <c r="B24" s="4">
        <v>44957</v>
      </c>
      <c r="C24" s="9" t="str">
        <f t="shared" si="0"/>
        <v>Jan</v>
      </c>
      <c r="D24" s="3" t="s">
        <v>38</v>
      </c>
      <c r="E24" s="3" t="str">
        <f t="shared" si="1"/>
        <v>Jan-Automobile &amp; Assoceries</v>
      </c>
      <c r="F24" s="3" t="s">
        <v>12</v>
      </c>
      <c r="G24" s="24">
        <v>2039</v>
      </c>
      <c r="H24" s="24">
        <f t="shared" si="2"/>
        <v>85</v>
      </c>
    </row>
    <row r="25" spans="1:8">
      <c r="A25" s="7">
        <v>24</v>
      </c>
      <c r="B25" s="4">
        <v>44958</v>
      </c>
      <c r="C25" s="9" t="str">
        <f t="shared" si="0"/>
        <v>Feb</v>
      </c>
      <c r="D25" s="3" t="s">
        <v>31</v>
      </c>
      <c r="E25" s="3" t="str">
        <f t="shared" si="1"/>
        <v>Feb-Salary Credit</v>
      </c>
      <c r="F25" s="3" t="s">
        <v>9</v>
      </c>
      <c r="G25" s="24">
        <v>60500</v>
      </c>
      <c r="H25" s="24">
        <f t="shared" si="2"/>
        <v>60585</v>
      </c>
    </row>
    <row r="26" spans="1:8">
      <c r="A26" s="7">
        <v>25</v>
      </c>
      <c r="B26" s="4">
        <v>44959</v>
      </c>
      <c r="C26" s="9" t="str">
        <f t="shared" si="0"/>
        <v>Feb</v>
      </c>
      <c r="D26" s="3" t="s">
        <v>30</v>
      </c>
      <c r="E26" s="3" t="str">
        <f t="shared" si="1"/>
        <v>Feb-UPI Transaction</v>
      </c>
      <c r="F26" s="3" t="s">
        <v>9</v>
      </c>
      <c r="G26" s="24">
        <v>1100</v>
      </c>
      <c r="H26" s="24">
        <f t="shared" si="2"/>
        <v>61685</v>
      </c>
    </row>
    <row r="27" spans="1:8">
      <c r="A27" s="7">
        <v>26</v>
      </c>
      <c r="B27" s="4">
        <v>44959</v>
      </c>
      <c r="C27" s="9" t="str">
        <f t="shared" si="0"/>
        <v>Feb</v>
      </c>
      <c r="D27" s="3" t="s">
        <v>30</v>
      </c>
      <c r="E27" s="3" t="str">
        <f t="shared" si="1"/>
        <v>Feb-UPI Transaction</v>
      </c>
      <c r="F27" s="3" t="s">
        <v>9</v>
      </c>
      <c r="G27" s="24">
        <v>440</v>
      </c>
      <c r="H27" s="24">
        <f t="shared" si="2"/>
        <v>62125</v>
      </c>
    </row>
    <row r="28" spans="1:8">
      <c r="A28" s="7">
        <v>27</v>
      </c>
      <c r="B28" s="4">
        <v>44962</v>
      </c>
      <c r="C28" s="9" t="str">
        <f t="shared" si="0"/>
        <v>Feb</v>
      </c>
      <c r="D28" s="3" t="s">
        <v>29</v>
      </c>
      <c r="E28" s="3" t="str">
        <f t="shared" si="1"/>
        <v>Feb-Online Deposit</v>
      </c>
      <c r="F28" s="3" t="s">
        <v>9</v>
      </c>
      <c r="G28" s="24">
        <v>1100</v>
      </c>
      <c r="H28" s="24">
        <f t="shared" si="2"/>
        <v>63225</v>
      </c>
    </row>
    <row r="29" spans="1:8">
      <c r="A29" s="7">
        <v>28</v>
      </c>
      <c r="B29" s="4">
        <v>44962</v>
      </c>
      <c r="C29" s="9" t="str">
        <f t="shared" si="0"/>
        <v>Feb</v>
      </c>
      <c r="D29" s="3" t="s">
        <v>11</v>
      </c>
      <c r="E29" s="3" t="str">
        <f t="shared" si="1"/>
        <v>Feb-House Rent</v>
      </c>
      <c r="F29" s="3" t="s">
        <v>12</v>
      </c>
      <c r="G29" s="24">
        <v>5500</v>
      </c>
      <c r="H29" s="24">
        <f t="shared" si="2"/>
        <v>57725</v>
      </c>
    </row>
    <row r="30" spans="1:8">
      <c r="A30" s="7">
        <v>29</v>
      </c>
      <c r="B30" s="4">
        <v>44962</v>
      </c>
      <c r="C30" s="9" t="str">
        <f t="shared" si="0"/>
        <v>Feb</v>
      </c>
      <c r="D30" s="3" t="s">
        <v>11</v>
      </c>
      <c r="E30" s="3" t="str">
        <f t="shared" si="1"/>
        <v>Feb-House Rent</v>
      </c>
      <c r="F30" s="3" t="s">
        <v>12</v>
      </c>
      <c r="G30" s="24">
        <v>5500</v>
      </c>
      <c r="H30" s="24">
        <f t="shared" si="2"/>
        <v>52225</v>
      </c>
    </row>
    <row r="31" spans="1:8">
      <c r="A31" s="7">
        <v>30</v>
      </c>
      <c r="B31" s="4">
        <v>44963</v>
      </c>
      <c r="C31" s="9" t="str">
        <f t="shared" si="0"/>
        <v>Feb</v>
      </c>
      <c r="D31" s="3" t="s">
        <v>33</v>
      </c>
      <c r="E31" s="3" t="str">
        <f t="shared" si="1"/>
        <v>Feb-IMPS Payment</v>
      </c>
      <c r="F31" s="3" t="s">
        <v>9</v>
      </c>
      <c r="G31" s="24">
        <v>330</v>
      </c>
      <c r="H31" s="24">
        <f t="shared" si="2"/>
        <v>52555</v>
      </c>
    </row>
    <row r="32" spans="1:8">
      <c r="A32" s="7">
        <v>31</v>
      </c>
      <c r="B32" s="4">
        <v>44963</v>
      </c>
      <c r="C32" s="9" t="str">
        <f t="shared" si="0"/>
        <v>Feb</v>
      </c>
      <c r="D32" s="3" t="s">
        <v>34</v>
      </c>
      <c r="E32" s="3" t="str">
        <f t="shared" si="1"/>
        <v>Feb-Restourant</v>
      </c>
      <c r="F32" s="3" t="s">
        <v>12</v>
      </c>
      <c r="G32" s="24">
        <v>2792.9</v>
      </c>
      <c r="H32" s="24">
        <f t="shared" si="2"/>
        <v>49762.1</v>
      </c>
    </row>
    <row r="33" spans="1:8">
      <c r="A33" s="7">
        <v>32</v>
      </c>
      <c r="B33" s="4">
        <v>44963</v>
      </c>
      <c r="C33" s="9" t="str">
        <f t="shared" si="0"/>
        <v>Feb</v>
      </c>
      <c r="D33" s="3" t="s">
        <v>34</v>
      </c>
      <c r="E33" s="3" t="str">
        <f t="shared" si="1"/>
        <v>Feb-Restourant</v>
      </c>
      <c r="F33" s="3" t="s">
        <v>12</v>
      </c>
      <c r="G33" s="24">
        <v>2792.9</v>
      </c>
      <c r="H33" s="24">
        <f t="shared" si="2"/>
        <v>46969.2</v>
      </c>
    </row>
    <row r="34" spans="1:8">
      <c r="A34" s="7">
        <v>33</v>
      </c>
      <c r="B34" s="4">
        <v>44967</v>
      </c>
      <c r="C34" s="9" t="str">
        <f t="shared" si="0"/>
        <v>Feb</v>
      </c>
      <c r="D34" s="3" t="s">
        <v>39</v>
      </c>
      <c r="E34" s="3" t="str">
        <f t="shared" si="1"/>
        <v>Feb-Furnitures</v>
      </c>
      <c r="F34" s="3" t="s">
        <v>12</v>
      </c>
      <c r="G34" s="24">
        <v>22421.3</v>
      </c>
      <c r="H34" s="24">
        <f t="shared" si="2"/>
        <v>24547.899999999998</v>
      </c>
    </row>
    <row r="35" spans="1:8">
      <c r="A35" s="7">
        <v>34</v>
      </c>
      <c r="B35" s="4">
        <v>44969</v>
      </c>
      <c r="C35" s="9" t="str">
        <f t="shared" si="0"/>
        <v>Feb</v>
      </c>
      <c r="D35" s="3" t="s">
        <v>35</v>
      </c>
      <c r="E35" s="3" t="str">
        <f t="shared" si="1"/>
        <v>Feb-EB Bill</v>
      </c>
      <c r="F35" s="3" t="s">
        <v>12</v>
      </c>
      <c r="G35" s="24">
        <v>3949</v>
      </c>
      <c r="H35" s="24">
        <f t="shared" si="2"/>
        <v>20598.899999999998</v>
      </c>
    </row>
    <row r="36" spans="1:8">
      <c r="A36" s="7">
        <v>35</v>
      </c>
      <c r="B36" s="4">
        <v>44969</v>
      </c>
      <c r="C36" s="9" t="str">
        <f t="shared" si="0"/>
        <v>Feb</v>
      </c>
      <c r="D36" s="3" t="s">
        <v>35</v>
      </c>
      <c r="E36" s="3" t="str">
        <f t="shared" si="1"/>
        <v>Feb-EB Bill</v>
      </c>
      <c r="F36" s="3" t="s">
        <v>12</v>
      </c>
      <c r="G36" s="24">
        <v>3949</v>
      </c>
      <c r="H36" s="24">
        <f t="shared" si="2"/>
        <v>16649.899999999998</v>
      </c>
    </row>
    <row r="37" spans="1:8">
      <c r="A37" s="7">
        <v>36</v>
      </c>
      <c r="B37" s="4">
        <v>44970</v>
      </c>
      <c r="C37" s="9" t="str">
        <f t="shared" si="0"/>
        <v>Feb</v>
      </c>
      <c r="D37" s="3" t="s">
        <v>37</v>
      </c>
      <c r="E37" s="3" t="str">
        <f t="shared" si="1"/>
        <v>Feb-Electrical Applience</v>
      </c>
      <c r="F37" s="3" t="s">
        <v>12</v>
      </c>
      <c r="G37" s="24">
        <v>605</v>
      </c>
      <c r="H37" s="24">
        <f t="shared" si="2"/>
        <v>16044.899999999998</v>
      </c>
    </row>
    <row r="38" spans="1:8">
      <c r="A38" s="7">
        <v>37</v>
      </c>
      <c r="B38" s="4">
        <v>44970</v>
      </c>
      <c r="C38" s="9" t="str">
        <f t="shared" si="0"/>
        <v>Feb</v>
      </c>
      <c r="D38" s="3" t="s">
        <v>36</v>
      </c>
      <c r="E38" s="3" t="str">
        <f t="shared" si="1"/>
        <v>Feb-Travel</v>
      </c>
      <c r="F38" s="3" t="s">
        <v>12</v>
      </c>
      <c r="G38" s="24">
        <v>1207.8</v>
      </c>
      <c r="H38" s="24">
        <f t="shared" si="2"/>
        <v>14837.099999999999</v>
      </c>
    </row>
    <row r="39" spans="1:8">
      <c r="A39" s="7">
        <v>38</v>
      </c>
      <c r="B39" s="4">
        <v>44970</v>
      </c>
      <c r="C39" s="9" t="str">
        <f t="shared" si="0"/>
        <v>Feb</v>
      </c>
      <c r="D39" s="3" t="s">
        <v>37</v>
      </c>
      <c r="E39" s="3" t="str">
        <f t="shared" si="1"/>
        <v>Feb-Electrical Applience</v>
      </c>
      <c r="F39" s="3" t="s">
        <v>12</v>
      </c>
      <c r="G39" s="24">
        <v>605</v>
      </c>
      <c r="H39" s="24">
        <f t="shared" si="2"/>
        <v>14232.099999999999</v>
      </c>
    </row>
    <row r="40" spans="1:8">
      <c r="A40" s="7">
        <v>39</v>
      </c>
      <c r="B40" s="4">
        <v>44970</v>
      </c>
      <c r="C40" s="9" t="str">
        <f t="shared" si="0"/>
        <v>Feb</v>
      </c>
      <c r="D40" s="3" t="s">
        <v>36</v>
      </c>
      <c r="E40" s="3" t="str">
        <f t="shared" si="1"/>
        <v>Feb-Travel</v>
      </c>
      <c r="F40" s="3" t="s">
        <v>12</v>
      </c>
      <c r="G40" s="24">
        <v>1207.8</v>
      </c>
      <c r="H40" s="24">
        <f t="shared" si="2"/>
        <v>13024.3</v>
      </c>
    </row>
    <row r="41" spans="1:8">
      <c r="A41" s="7">
        <v>40</v>
      </c>
      <c r="B41" s="4">
        <v>44972</v>
      </c>
      <c r="C41" s="9" t="str">
        <f t="shared" si="0"/>
        <v>Feb</v>
      </c>
      <c r="D41" s="3" t="s">
        <v>30</v>
      </c>
      <c r="E41" s="3" t="str">
        <f t="shared" si="1"/>
        <v>Feb-UPI Transaction</v>
      </c>
      <c r="F41" s="3" t="s">
        <v>9</v>
      </c>
      <c r="G41" s="24">
        <v>440</v>
      </c>
      <c r="H41" s="24">
        <f t="shared" si="2"/>
        <v>13464.3</v>
      </c>
    </row>
    <row r="42" spans="1:8">
      <c r="A42" s="7">
        <v>41</v>
      </c>
      <c r="B42" s="4">
        <v>44977</v>
      </c>
      <c r="C42" s="9" t="str">
        <f t="shared" si="0"/>
        <v>Feb</v>
      </c>
      <c r="D42" s="3" t="s">
        <v>32</v>
      </c>
      <c r="E42" s="3" t="str">
        <f t="shared" si="1"/>
        <v>Feb-NEFT Payment</v>
      </c>
      <c r="F42" s="3" t="s">
        <v>9</v>
      </c>
      <c r="G42" s="24">
        <v>5500</v>
      </c>
      <c r="H42" s="24">
        <f t="shared" si="2"/>
        <v>18964.3</v>
      </c>
    </row>
    <row r="43" spans="1:8">
      <c r="A43" s="7">
        <v>42</v>
      </c>
      <c r="B43" s="4">
        <v>44977</v>
      </c>
      <c r="C43" s="9" t="str">
        <f t="shared" si="0"/>
        <v>Feb</v>
      </c>
      <c r="D43" s="3" t="s">
        <v>38</v>
      </c>
      <c r="E43" s="3" t="str">
        <f t="shared" si="1"/>
        <v>Feb-Automobile &amp; Assoceries</v>
      </c>
      <c r="F43" s="3" t="s">
        <v>12</v>
      </c>
      <c r="G43" s="24">
        <v>2242.9</v>
      </c>
      <c r="H43" s="24">
        <f t="shared" si="2"/>
        <v>16721.399999999998</v>
      </c>
    </row>
    <row r="44" spans="1:8">
      <c r="A44" s="7">
        <v>43</v>
      </c>
      <c r="B44" s="4">
        <v>44982</v>
      </c>
      <c r="C44" s="9" t="str">
        <f t="shared" si="0"/>
        <v>Feb</v>
      </c>
      <c r="D44" s="3" t="s">
        <v>28</v>
      </c>
      <c r="E44" s="3" t="str">
        <f t="shared" si="1"/>
        <v>Feb-Chk. Deposit</v>
      </c>
      <c r="F44" s="3" t="s">
        <v>9</v>
      </c>
      <c r="G44" s="24">
        <v>7700</v>
      </c>
      <c r="H44" s="24">
        <f t="shared" si="2"/>
        <v>24421.399999999998</v>
      </c>
    </row>
    <row r="45" spans="1:8">
      <c r="A45" s="7">
        <v>44</v>
      </c>
      <c r="B45" s="4">
        <v>44982</v>
      </c>
      <c r="C45" s="9" t="str">
        <f t="shared" si="0"/>
        <v>Feb</v>
      </c>
      <c r="D45" s="3" t="s">
        <v>39</v>
      </c>
      <c r="E45" s="3" t="str">
        <f t="shared" si="1"/>
        <v>Feb-Furnitures</v>
      </c>
      <c r="F45" s="3" t="s">
        <v>12</v>
      </c>
      <c r="G45" s="24">
        <v>4400</v>
      </c>
      <c r="H45" s="24">
        <f t="shared" si="2"/>
        <v>20021.399999999998</v>
      </c>
    </row>
    <row r="46" spans="1:8">
      <c r="A46" s="7">
        <v>45</v>
      </c>
      <c r="B46" s="4">
        <v>44983</v>
      </c>
      <c r="C46" s="9" t="str">
        <f t="shared" si="0"/>
        <v>Feb</v>
      </c>
      <c r="D46" s="3" t="s">
        <v>36</v>
      </c>
      <c r="E46" s="3" t="str">
        <f t="shared" si="1"/>
        <v>Feb-Travel</v>
      </c>
      <c r="F46" s="3" t="s">
        <v>12</v>
      </c>
      <c r="G46" s="24">
        <v>2792.9</v>
      </c>
      <c r="H46" s="24">
        <f t="shared" si="2"/>
        <v>17228.499999999996</v>
      </c>
    </row>
    <row r="47" spans="1:8">
      <c r="A47" s="7">
        <v>46</v>
      </c>
      <c r="B47" s="4">
        <v>44984</v>
      </c>
      <c r="C47" s="9" t="str">
        <f t="shared" si="0"/>
        <v>Feb</v>
      </c>
      <c r="D47" s="3" t="s">
        <v>38</v>
      </c>
      <c r="E47" s="3" t="str">
        <f t="shared" si="1"/>
        <v>Feb-Automobile &amp; Assoceries</v>
      </c>
      <c r="F47" s="3" t="s">
        <v>12</v>
      </c>
      <c r="G47" s="24">
        <v>5500</v>
      </c>
      <c r="H47" s="24">
        <f t="shared" si="2"/>
        <v>11728.499999999996</v>
      </c>
    </row>
    <row r="48" spans="1:8">
      <c r="A48" s="7">
        <v>47</v>
      </c>
      <c r="B48" s="4">
        <v>44986</v>
      </c>
      <c r="C48" s="9" t="str">
        <f t="shared" si="0"/>
        <v>Mar</v>
      </c>
      <c r="D48" s="3" t="s">
        <v>31</v>
      </c>
      <c r="E48" s="3" t="str">
        <f t="shared" ref="E48:E111" si="3">CONCATENATE(C48,"-",D48)</f>
        <v>Mar-Salary Credit</v>
      </c>
      <c r="F48" s="3" t="s">
        <v>9</v>
      </c>
      <c r="G48" s="24">
        <v>42750</v>
      </c>
      <c r="H48" s="24">
        <f t="shared" si="2"/>
        <v>54478.5</v>
      </c>
    </row>
    <row r="49" spans="1:8">
      <c r="A49" s="7">
        <v>48</v>
      </c>
      <c r="B49" s="4">
        <v>44987</v>
      </c>
      <c r="C49" s="9" t="str">
        <f t="shared" si="0"/>
        <v>Mar</v>
      </c>
      <c r="D49" s="3" t="s">
        <v>30</v>
      </c>
      <c r="E49" s="3" t="str">
        <f t="shared" si="3"/>
        <v>Mar-UPI Transaction</v>
      </c>
      <c r="F49" s="3" t="s">
        <v>9</v>
      </c>
      <c r="G49" s="24">
        <v>475</v>
      </c>
      <c r="H49" s="24">
        <f t="shared" si="2"/>
        <v>54953.5</v>
      </c>
    </row>
    <row r="50" spans="1:8">
      <c r="A50" s="7">
        <v>49</v>
      </c>
      <c r="B50" s="4">
        <v>44987</v>
      </c>
      <c r="C50" s="9" t="str">
        <f t="shared" si="0"/>
        <v>Mar</v>
      </c>
      <c r="D50" s="3" t="s">
        <v>30</v>
      </c>
      <c r="E50" s="3" t="str">
        <f t="shared" si="3"/>
        <v>Mar-UPI Transaction</v>
      </c>
      <c r="F50" s="3" t="s">
        <v>9</v>
      </c>
      <c r="G50" s="24">
        <v>380</v>
      </c>
      <c r="H50" s="24">
        <f t="shared" si="2"/>
        <v>55333.5</v>
      </c>
    </row>
    <row r="51" spans="1:8">
      <c r="A51" s="7">
        <v>50</v>
      </c>
      <c r="B51" s="4">
        <v>44987</v>
      </c>
      <c r="C51" s="9" t="str">
        <f t="shared" si="0"/>
        <v>Mar</v>
      </c>
      <c r="D51" s="3" t="s">
        <v>30</v>
      </c>
      <c r="E51" s="3" t="str">
        <f t="shared" si="3"/>
        <v>Mar-UPI Transaction</v>
      </c>
      <c r="F51" s="3" t="s">
        <v>9</v>
      </c>
      <c r="G51" s="24">
        <v>380</v>
      </c>
      <c r="H51" s="24">
        <f t="shared" si="2"/>
        <v>55713.5</v>
      </c>
    </row>
    <row r="52" spans="1:8">
      <c r="A52" s="7">
        <v>51</v>
      </c>
      <c r="B52" s="4">
        <v>44988</v>
      </c>
      <c r="C52" s="9" t="str">
        <f t="shared" si="0"/>
        <v>Mar</v>
      </c>
      <c r="D52" s="3" t="s">
        <v>32</v>
      </c>
      <c r="E52" s="3" t="str">
        <f t="shared" si="3"/>
        <v>Mar-NEFT Payment</v>
      </c>
      <c r="F52" s="3" t="s">
        <v>9</v>
      </c>
      <c r="G52" s="24">
        <v>4750</v>
      </c>
      <c r="H52" s="24">
        <f t="shared" si="2"/>
        <v>60463.5</v>
      </c>
    </row>
    <row r="53" spans="1:8">
      <c r="A53" s="7">
        <v>52</v>
      </c>
      <c r="B53" s="4">
        <v>45010</v>
      </c>
      <c r="C53" s="9" t="str">
        <f t="shared" si="0"/>
        <v>Mar</v>
      </c>
      <c r="D53" s="3" t="s">
        <v>28</v>
      </c>
      <c r="E53" s="3" t="str">
        <f t="shared" si="3"/>
        <v>Mar-Chk. Deposit</v>
      </c>
      <c r="F53" s="3" t="s">
        <v>9</v>
      </c>
      <c r="G53" s="24">
        <v>6650</v>
      </c>
      <c r="H53" s="24">
        <f t="shared" si="2"/>
        <v>67113.5</v>
      </c>
    </row>
    <row r="54" spans="1:8">
      <c r="A54" s="7">
        <v>53</v>
      </c>
      <c r="B54" s="4">
        <v>44990</v>
      </c>
      <c r="C54" s="9" t="str">
        <f t="shared" si="0"/>
        <v>Mar</v>
      </c>
      <c r="D54" s="3" t="s">
        <v>29</v>
      </c>
      <c r="E54" s="3" t="str">
        <f t="shared" si="3"/>
        <v>Mar-Online Deposit</v>
      </c>
      <c r="F54" s="3" t="s">
        <v>9</v>
      </c>
      <c r="G54" s="24">
        <v>950</v>
      </c>
      <c r="H54" s="24">
        <f t="shared" si="2"/>
        <v>68063.5</v>
      </c>
    </row>
    <row r="55" spans="1:8">
      <c r="A55" s="7">
        <v>54</v>
      </c>
      <c r="B55" s="4">
        <v>44990</v>
      </c>
      <c r="C55" s="9" t="str">
        <f t="shared" si="0"/>
        <v>Mar</v>
      </c>
      <c r="D55" s="3" t="s">
        <v>11</v>
      </c>
      <c r="E55" s="3" t="str">
        <f t="shared" si="3"/>
        <v>Mar-House Rent</v>
      </c>
      <c r="F55" s="3" t="s">
        <v>12</v>
      </c>
      <c r="G55" s="24">
        <v>4750</v>
      </c>
      <c r="H55" s="24">
        <f t="shared" si="2"/>
        <v>63313.5</v>
      </c>
    </row>
    <row r="56" spans="1:8">
      <c r="A56" s="7">
        <v>55</v>
      </c>
      <c r="B56" s="4">
        <v>44990</v>
      </c>
      <c r="C56" s="9" t="str">
        <f t="shared" si="0"/>
        <v>Mar</v>
      </c>
      <c r="D56" s="3" t="s">
        <v>11</v>
      </c>
      <c r="E56" s="3" t="str">
        <f t="shared" si="3"/>
        <v>Mar-House Rent</v>
      </c>
      <c r="F56" s="3" t="s">
        <v>12</v>
      </c>
      <c r="G56" s="24">
        <v>4750</v>
      </c>
      <c r="H56" s="24">
        <f t="shared" si="2"/>
        <v>58563.5</v>
      </c>
    </row>
    <row r="57" spans="1:8">
      <c r="A57" s="7">
        <v>56</v>
      </c>
      <c r="B57" s="4">
        <v>44991</v>
      </c>
      <c r="C57" s="9" t="str">
        <f t="shared" si="0"/>
        <v>Mar</v>
      </c>
      <c r="D57" s="3" t="s">
        <v>33</v>
      </c>
      <c r="E57" s="3" t="str">
        <f t="shared" si="3"/>
        <v>Mar-IMPS Payment</v>
      </c>
      <c r="F57" s="3" t="s">
        <v>9</v>
      </c>
      <c r="G57" s="24">
        <v>285</v>
      </c>
      <c r="H57" s="24">
        <f t="shared" si="2"/>
        <v>58848.5</v>
      </c>
    </row>
    <row r="58" spans="1:8">
      <c r="A58" s="7">
        <v>57</v>
      </c>
      <c r="B58" s="4">
        <v>44991</v>
      </c>
      <c r="C58" s="9" t="str">
        <f t="shared" si="0"/>
        <v>Mar</v>
      </c>
      <c r="D58" s="3" t="s">
        <v>34</v>
      </c>
      <c r="E58" s="3" t="str">
        <f t="shared" si="3"/>
        <v>Mar-Restourant</v>
      </c>
      <c r="F58" s="3" t="s">
        <v>12</v>
      </c>
      <c r="G58" s="24">
        <v>2412.0500000000002</v>
      </c>
      <c r="H58" s="24">
        <f t="shared" si="2"/>
        <v>56436.45</v>
      </c>
    </row>
    <row r="59" spans="1:8">
      <c r="A59" s="7">
        <v>58</v>
      </c>
      <c r="B59" s="4">
        <v>44991</v>
      </c>
      <c r="C59" s="9" t="str">
        <f t="shared" si="0"/>
        <v>Mar</v>
      </c>
      <c r="D59" s="3" t="s">
        <v>34</v>
      </c>
      <c r="E59" s="3" t="str">
        <f t="shared" si="3"/>
        <v>Mar-Restourant</v>
      </c>
      <c r="F59" s="3" t="s">
        <v>12</v>
      </c>
      <c r="G59" s="24">
        <v>2412.0500000000002</v>
      </c>
      <c r="H59" s="24">
        <f t="shared" si="2"/>
        <v>54024.399999999994</v>
      </c>
    </row>
    <row r="60" spans="1:8">
      <c r="A60" s="7">
        <v>59</v>
      </c>
      <c r="B60" s="4">
        <v>44997</v>
      </c>
      <c r="C60" s="9" t="str">
        <f t="shared" si="0"/>
        <v>Mar</v>
      </c>
      <c r="D60" s="3" t="s">
        <v>35</v>
      </c>
      <c r="E60" s="3" t="str">
        <f t="shared" si="3"/>
        <v>Mar-EB Bill</v>
      </c>
      <c r="F60" s="3" t="s">
        <v>12</v>
      </c>
      <c r="G60" s="24">
        <v>3410.5</v>
      </c>
      <c r="H60" s="24">
        <f t="shared" si="2"/>
        <v>50613.899999999994</v>
      </c>
    </row>
    <row r="61" spans="1:8">
      <c r="A61" s="7">
        <v>60</v>
      </c>
      <c r="B61" s="4">
        <v>44997</v>
      </c>
      <c r="C61" s="9" t="str">
        <f t="shared" si="0"/>
        <v>Mar</v>
      </c>
      <c r="D61" s="3" t="s">
        <v>34</v>
      </c>
      <c r="E61" s="3" t="str">
        <f t="shared" si="3"/>
        <v>Mar-Restourant</v>
      </c>
      <c r="F61" s="3" t="s">
        <v>12</v>
      </c>
      <c r="G61" s="24">
        <v>3410.5</v>
      </c>
      <c r="H61" s="24">
        <f t="shared" si="2"/>
        <v>47203.399999999994</v>
      </c>
    </row>
    <row r="62" spans="1:8">
      <c r="A62" s="7">
        <v>61</v>
      </c>
      <c r="B62" s="4">
        <v>44998</v>
      </c>
      <c r="C62" s="9" t="str">
        <f t="shared" si="0"/>
        <v>Mar</v>
      </c>
      <c r="D62" s="3" t="s">
        <v>37</v>
      </c>
      <c r="E62" s="3" t="str">
        <f t="shared" si="3"/>
        <v>Mar-Electrical Applience</v>
      </c>
      <c r="F62" s="3" t="s">
        <v>12</v>
      </c>
      <c r="G62" s="24">
        <v>522.5</v>
      </c>
      <c r="H62" s="24">
        <f t="shared" si="2"/>
        <v>46680.899999999994</v>
      </c>
    </row>
    <row r="63" spans="1:8">
      <c r="A63" s="7">
        <v>62</v>
      </c>
      <c r="B63" s="4">
        <v>44998</v>
      </c>
      <c r="C63" s="9" t="str">
        <f t="shared" si="0"/>
        <v>Mar</v>
      </c>
      <c r="D63" s="3" t="s">
        <v>36</v>
      </c>
      <c r="E63" s="3" t="str">
        <f t="shared" si="3"/>
        <v>Mar-Travel</v>
      </c>
      <c r="F63" s="3" t="s">
        <v>12</v>
      </c>
      <c r="G63" s="24">
        <v>1043.0999999999999</v>
      </c>
      <c r="H63" s="24">
        <f t="shared" si="2"/>
        <v>45637.799999999996</v>
      </c>
    </row>
    <row r="64" spans="1:8">
      <c r="A64" s="7">
        <v>63</v>
      </c>
      <c r="B64" s="4">
        <v>44998</v>
      </c>
      <c r="C64" s="9" t="str">
        <f t="shared" si="0"/>
        <v>Mar</v>
      </c>
      <c r="D64" s="3" t="s">
        <v>37</v>
      </c>
      <c r="E64" s="3" t="str">
        <f t="shared" si="3"/>
        <v>Mar-Electrical Applience</v>
      </c>
      <c r="F64" s="3" t="s">
        <v>12</v>
      </c>
      <c r="G64" s="24">
        <v>522.5</v>
      </c>
      <c r="H64" s="24">
        <f t="shared" si="2"/>
        <v>45115.299999999996</v>
      </c>
    </row>
    <row r="65" spans="1:8">
      <c r="A65" s="7">
        <v>64</v>
      </c>
      <c r="B65" s="4">
        <v>44998</v>
      </c>
      <c r="C65" s="9" t="str">
        <f t="shared" si="0"/>
        <v>Mar</v>
      </c>
      <c r="D65" s="3" t="s">
        <v>36</v>
      </c>
      <c r="E65" s="3" t="str">
        <f t="shared" si="3"/>
        <v>Mar-Travel</v>
      </c>
      <c r="F65" s="3" t="s">
        <v>12</v>
      </c>
      <c r="G65" s="24">
        <v>1043.0999999999999</v>
      </c>
      <c r="H65" s="24">
        <f t="shared" si="2"/>
        <v>44072.2</v>
      </c>
    </row>
    <row r="66" spans="1:8">
      <c r="A66" s="7">
        <v>65</v>
      </c>
      <c r="B66" s="4">
        <v>45010</v>
      </c>
      <c r="C66" s="9" t="str">
        <f t="shared" ref="C66:C129" si="4">( TEXT(B66,"mmm"))</f>
        <v>Mar</v>
      </c>
      <c r="D66" s="3" t="s">
        <v>39</v>
      </c>
      <c r="E66" s="3" t="str">
        <f t="shared" si="3"/>
        <v>Mar-Furnitures</v>
      </c>
      <c r="F66" s="3" t="s">
        <v>12</v>
      </c>
      <c r="G66" s="24">
        <v>19363.849999999999</v>
      </c>
      <c r="H66" s="24">
        <f t="shared" si="2"/>
        <v>24708.35</v>
      </c>
    </row>
    <row r="67" spans="1:8">
      <c r="A67" s="7">
        <v>66</v>
      </c>
      <c r="B67" s="4">
        <v>45010</v>
      </c>
      <c r="C67" s="9" t="str">
        <f t="shared" si="4"/>
        <v>Mar</v>
      </c>
      <c r="D67" s="3" t="s">
        <v>39</v>
      </c>
      <c r="E67" s="3" t="str">
        <f t="shared" si="3"/>
        <v>Mar-Furnitures</v>
      </c>
      <c r="F67" s="3" t="s">
        <v>12</v>
      </c>
      <c r="G67" s="24">
        <v>3800</v>
      </c>
      <c r="H67" s="24">
        <f t="shared" ref="H67:H130" si="5">IF(F67="Deposit",H66+G67,H66-G67)</f>
        <v>20908.349999999999</v>
      </c>
    </row>
    <row r="68" spans="1:8">
      <c r="A68" s="7">
        <v>67</v>
      </c>
      <c r="B68" s="4">
        <v>45011</v>
      </c>
      <c r="C68" s="9" t="str">
        <f t="shared" si="4"/>
        <v>Mar</v>
      </c>
      <c r="D68" s="3" t="s">
        <v>34</v>
      </c>
      <c r="E68" s="3" t="str">
        <f t="shared" si="3"/>
        <v>Mar-Restourant</v>
      </c>
      <c r="F68" s="3" t="s">
        <v>12</v>
      </c>
      <c r="G68" s="24">
        <v>2412.0500000000002</v>
      </c>
      <c r="H68" s="24">
        <f t="shared" si="5"/>
        <v>18496.3</v>
      </c>
    </row>
    <row r="69" spans="1:8">
      <c r="A69" s="7">
        <v>68</v>
      </c>
      <c r="B69" s="4">
        <v>45016</v>
      </c>
      <c r="C69" s="9" t="str">
        <f t="shared" si="4"/>
        <v>Mar</v>
      </c>
      <c r="D69" s="3" t="s">
        <v>38</v>
      </c>
      <c r="E69" s="3" t="str">
        <f t="shared" si="3"/>
        <v>Mar-Automobile &amp; Assoceries</v>
      </c>
      <c r="F69" s="3" t="s">
        <v>12</v>
      </c>
      <c r="G69" s="24">
        <v>4750</v>
      </c>
      <c r="H69" s="24">
        <f t="shared" si="5"/>
        <v>13746.3</v>
      </c>
    </row>
    <row r="70" spans="1:8">
      <c r="A70" s="7">
        <v>69</v>
      </c>
      <c r="B70" s="4">
        <v>45016</v>
      </c>
      <c r="C70" s="9" t="str">
        <f t="shared" si="4"/>
        <v>Mar</v>
      </c>
      <c r="D70" s="3" t="s">
        <v>38</v>
      </c>
      <c r="E70" s="3" t="str">
        <f t="shared" si="3"/>
        <v>Mar-Automobile &amp; Assoceries</v>
      </c>
      <c r="F70" s="3" t="s">
        <v>12</v>
      </c>
      <c r="G70" s="24">
        <v>1937.05</v>
      </c>
      <c r="H70" s="24">
        <f t="shared" si="5"/>
        <v>11809.25</v>
      </c>
    </row>
    <row r="71" spans="1:8">
      <c r="A71" s="7">
        <v>70</v>
      </c>
      <c r="B71" s="4">
        <v>45017</v>
      </c>
      <c r="C71" s="9" t="str">
        <f t="shared" si="4"/>
        <v>Apr</v>
      </c>
      <c r="D71" s="3" t="s">
        <v>31</v>
      </c>
      <c r="E71" s="3" t="str">
        <f t="shared" si="3"/>
        <v>Apr-Salary Credit</v>
      </c>
      <c r="F71" s="3" t="s">
        <v>9</v>
      </c>
      <c r="G71" s="24">
        <v>56265</v>
      </c>
      <c r="H71" s="24">
        <f t="shared" si="5"/>
        <v>68074.25</v>
      </c>
    </row>
    <row r="72" spans="1:8">
      <c r="A72" s="7">
        <v>71</v>
      </c>
      <c r="B72" s="4">
        <v>45018</v>
      </c>
      <c r="C72" s="9" t="str">
        <f t="shared" si="4"/>
        <v>Apr</v>
      </c>
      <c r="D72" s="3" t="s">
        <v>30</v>
      </c>
      <c r="E72" s="3" t="str">
        <f t="shared" si="3"/>
        <v>Apr-UPI Transaction</v>
      </c>
      <c r="F72" s="3" t="s">
        <v>9</v>
      </c>
      <c r="G72" s="24">
        <v>1023</v>
      </c>
      <c r="H72" s="24">
        <f t="shared" si="5"/>
        <v>69097.25</v>
      </c>
    </row>
    <row r="73" spans="1:8">
      <c r="A73" s="7">
        <v>72</v>
      </c>
      <c r="B73" s="4">
        <v>45018</v>
      </c>
      <c r="C73" s="9" t="str">
        <f t="shared" si="4"/>
        <v>Apr</v>
      </c>
      <c r="D73" s="3" t="s">
        <v>30</v>
      </c>
      <c r="E73" s="3" t="str">
        <f t="shared" si="3"/>
        <v>Apr-UPI Transaction</v>
      </c>
      <c r="F73" s="3" t="s">
        <v>9</v>
      </c>
      <c r="G73" s="24">
        <v>409.2</v>
      </c>
      <c r="H73" s="24">
        <f t="shared" si="5"/>
        <v>69506.45</v>
      </c>
    </row>
    <row r="74" spans="1:8">
      <c r="A74" s="7">
        <v>73</v>
      </c>
      <c r="B74" s="4">
        <v>45021</v>
      </c>
      <c r="C74" s="9" t="str">
        <f t="shared" si="4"/>
        <v>Apr</v>
      </c>
      <c r="D74" s="3" t="s">
        <v>29</v>
      </c>
      <c r="E74" s="3" t="str">
        <f t="shared" si="3"/>
        <v>Apr-Online Deposit</v>
      </c>
      <c r="F74" s="3" t="s">
        <v>9</v>
      </c>
      <c r="G74" s="24">
        <v>1023</v>
      </c>
      <c r="H74" s="24">
        <f t="shared" si="5"/>
        <v>70529.45</v>
      </c>
    </row>
    <row r="75" spans="1:8">
      <c r="A75" s="7">
        <v>74</v>
      </c>
      <c r="B75" s="4">
        <v>45021</v>
      </c>
      <c r="C75" s="9" t="str">
        <f t="shared" si="4"/>
        <v>Apr</v>
      </c>
      <c r="D75" s="3" t="s">
        <v>11</v>
      </c>
      <c r="E75" s="3" t="str">
        <f t="shared" si="3"/>
        <v>Apr-House Rent</v>
      </c>
      <c r="F75" s="3" t="s">
        <v>12</v>
      </c>
      <c r="G75" s="24">
        <v>5115</v>
      </c>
      <c r="H75" s="24">
        <f t="shared" si="5"/>
        <v>65414.45</v>
      </c>
    </row>
    <row r="76" spans="1:8">
      <c r="A76" s="7">
        <v>75</v>
      </c>
      <c r="B76" s="4">
        <v>45021</v>
      </c>
      <c r="C76" s="9" t="str">
        <f t="shared" si="4"/>
        <v>Apr</v>
      </c>
      <c r="D76" s="3" t="s">
        <v>11</v>
      </c>
      <c r="E76" s="3" t="str">
        <f t="shared" si="3"/>
        <v>Apr-House Rent</v>
      </c>
      <c r="F76" s="3" t="s">
        <v>12</v>
      </c>
      <c r="G76" s="24">
        <v>5115</v>
      </c>
      <c r="H76" s="24">
        <f t="shared" si="5"/>
        <v>60299.45</v>
      </c>
    </row>
    <row r="77" spans="1:8">
      <c r="A77" s="7">
        <v>76</v>
      </c>
      <c r="B77" s="4">
        <v>45022</v>
      </c>
      <c r="C77" s="9" t="str">
        <f t="shared" si="4"/>
        <v>Apr</v>
      </c>
      <c r="D77" s="3" t="s">
        <v>33</v>
      </c>
      <c r="E77" s="3" t="str">
        <f t="shared" si="3"/>
        <v>Apr-IMPS Payment</v>
      </c>
      <c r="F77" s="3" t="s">
        <v>9</v>
      </c>
      <c r="G77" s="24">
        <v>306.89999999999998</v>
      </c>
      <c r="H77" s="24">
        <f t="shared" si="5"/>
        <v>60606.35</v>
      </c>
    </row>
    <row r="78" spans="1:8">
      <c r="A78" s="7">
        <v>77</v>
      </c>
      <c r="B78" s="4">
        <v>45022</v>
      </c>
      <c r="C78" s="9" t="str">
        <f t="shared" si="4"/>
        <v>Apr</v>
      </c>
      <c r="D78" s="3" t="s">
        <v>34</v>
      </c>
      <c r="E78" s="3" t="str">
        <f t="shared" si="3"/>
        <v>Apr-Restourant</v>
      </c>
      <c r="F78" s="3" t="s">
        <v>12</v>
      </c>
      <c r="G78" s="24">
        <v>2597.3969999999999</v>
      </c>
      <c r="H78" s="24">
        <f t="shared" si="5"/>
        <v>58008.953000000001</v>
      </c>
    </row>
    <row r="79" spans="1:8">
      <c r="A79" s="7">
        <v>78</v>
      </c>
      <c r="B79" s="4">
        <v>45022</v>
      </c>
      <c r="C79" s="9" t="str">
        <f t="shared" si="4"/>
        <v>Apr</v>
      </c>
      <c r="D79" s="3" t="s">
        <v>34</v>
      </c>
      <c r="E79" s="3" t="str">
        <f t="shared" si="3"/>
        <v>Apr-Restourant</v>
      </c>
      <c r="F79" s="3" t="s">
        <v>12</v>
      </c>
      <c r="G79" s="24">
        <v>2597.3969999999999</v>
      </c>
      <c r="H79" s="24">
        <f t="shared" si="5"/>
        <v>55411.556000000004</v>
      </c>
    </row>
    <row r="80" spans="1:8">
      <c r="A80" s="7">
        <v>79</v>
      </c>
      <c r="B80" s="4">
        <v>45026</v>
      </c>
      <c r="C80" s="9" t="str">
        <f t="shared" si="4"/>
        <v>Apr</v>
      </c>
      <c r="D80" s="3" t="s">
        <v>39</v>
      </c>
      <c r="E80" s="3" t="str">
        <f t="shared" si="3"/>
        <v>Apr-Furnitures</v>
      </c>
      <c r="F80" s="3" t="s">
        <v>12</v>
      </c>
      <c r="G80" s="24">
        <v>20851.809000000001</v>
      </c>
      <c r="H80" s="24">
        <f t="shared" si="5"/>
        <v>34559.747000000003</v>
      </c>
    </row>
    <row r="81" spans="1:8">
      <c r="A81" s="7">
        <v>80</v>
      </c>
      <c r="B81" s="4">
        <v>45028</v>
      </c>
      <c r="C81" s="9" t="str">
        <f t="shared" si="4"/>
        <v>Apr</v>
      </c>
      <c r="D81" s="3" t="s">
        <v>35</v>
      </c>
      <c r="E81" s="3" t="str">
        <f t="shared" si="3"/>
        <v>Apr-EB Bill</v>
      </c>
      <c r="F81" s="3" t="s">
        <v>12</v>
      </c>
      <c r="G81" s="24">
        <v>3672.57</v>
      </c>
      <c r="H81" s="24">
        <f t="shared" si="5"/>
        <v>30887.177000000003</v>
      </c>
    </row>
    <row r="82" spans="1:8">
      <c r="A82" s="7">
        <v>81</v>
      </c>
      <c r="B82" s="4">
        <v>45028</v>
      </c>
      <c r="C82" s="9" t="str">
        <f t="shared" si="4"/>
        <v>Apr</v>
      </c>
      <c r="D82" s="3" t="s">
        <v>35</v>
      </c>
      <c r="E82" s="3" t="str">
        <f t="shared" si="3"/>
        <v>Apr-EB Bill</v>
      </c>
      <c r="F82" s="3" t="s">
        <v>12</v>
      </c>
      <c r="G82" s="24">
        <v>3672.57</v>
      </c>
      <c r="H82" s="24">
        <f t="shared" si="5"/>
        <v>27214.607000000004</v>
      </c>
    </row>
    <row r="83" spans="1:8">
      <c r="A83" s="7">
        <v>82</v>
      </c>
      <c r="B83" s="4">
        <v>45029</v>
      </c>
      <c r="C83" s="9" t="str">
        <f t="shared" si="4"/>
        <v>Apr</v>
      </c>
      <c r="D83" s="3" t="s">
        <v>37</v>
      </c>
      <c r="E83" s="3" t="str">
        <f t="shared" si="3"/>
        <v>Apr-Electrical Applience</v>
      </c>
      <c r="F83" s="3" t="s">
        <v>12</v>
      </c>
      <c r="G83" s="24">
        <v>562.65</v>
      </c>
      <c r="H83" s="24">
        <f t="shared" si="5"/>
        <v>26651.957000000002</v>
      </c>
    </row>
    <row r="84" spans="1:8">
      <c r="A84" s="7">
        <v>83</v>
      </c>
      <c r="B84" s="4">
        <v>45029</v>
      </c>
      <c r="C84" s="9" t="str">
        <f t="shared" si="4"/>
        <v>Apr</v>
      </c>
      <c r="D84" s="3" t="s">
        <v>36</v>
      </c>
      <c r="E84" s="3" t="str">
        <f t="shared" si="3"/>
        <v>Apr-Travel</v>
      </c>
      <c r="F84" s="3" t="s">
        <v>12</v>
      </c>
      <c r="G84" s="24">
        <v>1123.2539999999999</v>
      </c>
      <c r="H84" s="24">
        <f t="shared" si="5"/>
        <v>25528.703000000001</v>
      </c>
    </row>
    <row r="85" spans="1:8">
      <c r="A85" s="7">
        <v>84</v>
      </c>
      <c r="B85" s="4">
        <v>45029</v>
      </c>
      <c r="C85" s="9" t="str">
        <f t="shared" si="4"/>
        <v>Apr</v>
      </c>
      <c r="D85" s="3" t="s">
        <v>37</v>
      </c>
      <c r="E85" s="3" t="str">
        <f t="shared" si="3"/>
        <v>Apr-Electrical Applience</v>
      </c>
      <c r="F85" s="3" t="s">
        <v>12</v>
      </c>
      <c r="G85" s="24">
        <v>562.65</v>
      </c>
      <c r="H85" s="24">
        <f t="shared" si="5"/>
        <v>24966.053</v>
      </c>
    </row>
    <row r="86" spans="1:8">
      <c r="A86" s="7">
        <v>85</v>
      </c>
      <c r="B86" s="4">
        <v>45029</v>
      </c>
      <c r="C86" s="9" t="str">
        <f t="shared" si="4"/>
        <v>Apr</v>
      </c>
      <c r="D86" s="3" t="s">
        <v>36</v>
      </c>
      <c r="E86" s="3" t="str">
        <f t="shared" si="3"/>
        <v>Apr-Travel</v>
      </c>
      <c r="F86" s="3" t="s">
        <v>12</v>
      </c>
      <c r="G86" s="24">
        <v>1123.2539999999999</v>
      </c>
      <c r="H86" s="24">
        <f t="shared" si="5"/>
        <v>23842.798999999999</v>
      </c>
    </row>
    <row r="87" spans="1:8">
      <c r="A87" s="7">
        <v>86</v>
      </c>
      <c r="B87" s="4">
        <v>45031</v>
      </c>
      <c r="C87" s="9" t="str">
        <f t="shared" si="4"/>
        <v>Apr</v>
      </c>
      <c r="D87" s="3" t="s">
        <v>30</v>
      </c>
      <c r="E87" s="3" t="str">
        <f t="shared" si="3"/>
        <v>Apr-UPI Transaction</v>
      </c>
      <c r="F87" s="3" t="s">
        <v>9</v>
      </c>
      <c r="G87" s="24">
        <v>409.2</v>
      </c>
      <c r="H87" s="24">
        <f t="shared" si="5"/>
        <v>24251.999</v>
      </c>
    </row>
    <row r="88" spans="1:8">
      <c r="A88" s="7">
        <v>87</v>
      </c>
      <c r="B88" s="4">
        <v>45036</v>
      </c>
      <c r="C88" s="9" t="str">
        <f t="shared" si="4"/>
        <v>Apr</v>
      </c>
      <c r="D88" s="3" t="s">
        <v>32</v>
      </c>
      <c r="E88" s="3" t="str">
        <f t="shared" si="3"/>
        <v>Apr-NEFT Payment</v>
      </c>
      <c r="F88" s="3" t="s">
        <v>9</v>
      </c>
      <c r="G88" s="24">
        <v>5115</v>
      </c>
      <c r="H88" s="24">
        <f t="shared" si="5"/>
        <v>29366.999</v>
      </c>
    </row>
    <row r="89" spans="1:8">
      <c r="A89" s="7">
        <v>88</v>
      </c>
      <c r="B89" s="4">
        <v>45036</v>
      </c>
      <c r="C89" s="9" t="str">
        <f t="shared" si="4"/>
        <v>Apr</v>
      </c>
      <c r="D89" s="3" t="s">
        <v>38</v>
      </c>
      <c r="E89" s="3" t="str">
        <f t="shared" si="3"/>
        <v>Apr-Automobile &amp; Assoceries</v>
      </c>
      <c r="F89" s="3" t="s">
        <v>12</v>
      </c>
      <c r="G89" s="24">
        <v>2085.8969999999999</v>
      </c>
      <c r="H89" s="24">
        <f t="shared" si="5"/>
        <v>27281.101999999999</v>
      </c>
    </row>
    <row r="90" spans="1:8">
      <c r="A90" s="7">
        <v>89</v>
      </c>
      <c r="B90" s="4">
        <v>45041</v>
      </c>
      <c r="C90" s="9" t="str">
        <f t="shared" si="4"/>
        <v>Apr</v>
      </c>
      <c r="D90" s="3" t="s">
        <v>28</v>
      </c>
      <c r="E90" s="3" t="str">
        <f t="shared" si="3"/>
        <v>Apr-Chk. Deposit</v>
      </c>
      <c r="F90" s="3" t="s">
        <v>9</v>
      </c>
      <c r="G90" s="24">
        <v>7161</v>
      </c>
      <c r="H90" s="24">
        <f t="shared" si="5"/>
        <v>34442.101999999999</v>
      </c>
    </row>
    <row r="91" spans="1:8">
      <c r="A91" s="7">
        <v>90</v>
      </c>
      <c r="B91" s="4">
        <v>45041</v>
      </c>
      <c r="C91" s="9" t="str">
        <f t="shared" si="4"/>
        <v>Apr</v>
      </c>
      <c r="D91" s="3" t="s">
        <v>39</v>
      </c>
      <c r="E91" s="3" t="str">
        <f t="shared" si="3"/>
        <v>Apr-Furnitures</v>
      </c>
      <c r="F91" s="3" t="s">
        <v>12</v>
      </c>
      <c r="G91" s="24">
        <v>4092</v>
      </c>
      <c r="H91" s="24">
        <f t="shared" si="5"/>
        <v>30350.101999999999</v>
      </c>
    </row>
    <row r="92" spans="1:8">
      <c r="A92" s="7">
        <v>91</v>
      </c>
      <c r="B92" s="4">
        <v>45042</v>
      </c>
      <c r="C92" s="9" t="str">
        <f t="shared" si="4"/>
        <v>Apr</v>
      </c>
      <c r="D92" s="3" t="s">
        <v>36</v>
      </c>
      <c r="E92" s="3" t="str">
        <f t="shared" si="3"/>
        <v>Apr-Travel</v>
      </c>
      <c r="F92" s="3" t="s">
        <v>12</v>
      </c>
      <c r="G92" s="24">
        <v>2597.3969999999999</v>
      </c>
      <c r="H92" s="24">
        <f t="shared" si="5"/>
        <v>27752.704999999998</v>
      </c>
    </row>
    <row r="93" spans="1:8">
      <c r="A93" s="7">
        <v>92</v>
      </c>
      <c r="B93" s="4">
        <v>45043</v>
      </c>
      <c r="C93" s="9" t="str">
        <f t="shared" si="4"/>
        <v>Apr</v>
      </c>
      <c r="D93" s="3" t="s">
        <v>38</v>
      </c>
      <c r="E93" s="3" t="str">
        <f t="shared" si="3"/>
        <v>Apr-Automobile &amp; Assoceries</v>
      </c>
      <c r="F93" s="3" t="s">
        <v>12</v>
      </c>
      <c r="G93" s="24">
        <v>5115</v>
      </c>
      <c r="H93" s="24">
        <f t="shared" si="5"/>
        <v>22637.704999999998</v>
      </c>
    </row>
    <row r="94" spans="1:8">
      <c r="A94" s="7">
        <v>93</v>
      </c>
      <c r="B94" s="4">
        <v>45047</v>
      </c>
      <c r="C94" s="9" t="str">
        <f t="shared" si="4"/>
        <v>May</v>
      </c>
      <c r="D94" s="3" t="s">
        <v>31</v>
      </c>
      <c r="E94" s="3" t="str">
        <f t="shared" si="3"/>
        <v>May-Salary Credit</v>
      </c>
      <c r="F94" s="3" t="s">
        <v>9</v>
      </c>
      <c r="G94" s="24">
        <v>22500</v>
      </c>
      <c r="H94" s="24">
        <f t="shared" si="5"/>
        <v>45137.705000000002</v>
      </c>
    </row>
    <row r="95" spans="1:8">
      <c r="A95" s="7">
        <v>94</v>
      </c>
      <c r="B95" s="4">
        <v>45048</v>
      </c>
      <c r="C95" s="9" t="str">
        <f t="shared" si="4"/>
        <v>May</v>
      </c>
      <c r="D95" s="3" t="s">
        <v>30</v>
      </c>
      <c r="E95" s="3" t="str">
        <f t="shared" si="3"/>
        <v>May-UPI Transaction</v>
      </c>
      <c r="F95" s="3" t="s">
        <v>9</v>
      </c>
      <c r="G95" s="24">
        <v>250</v>
      </c>
      <c r="H95" s="24">
        <f t="shared" si="5"/>
        <v>45387.705000000002</v>
      </c>
    </row>
    <row r="96" spans="1:8">
      <c r="A96" s="7">
        <v>95</v>
      </c>
      <c r="B96" s="4">
        <v>45048</v>
      </c>
      <c r="C96" s="9" t="str">
        <f t="shared" si="4"/>
        <v>May</v>
      </c>
      <c r="D96" s="3" t="s">
        <v>30</v>
      </c>
      <c r="E96" s="3" t="str">
        <f t="shared" si="3"/>
        <v>May-UPI Transaction</v>
      </c>
      <c r="F96" s="3" t="s">
        <v>9</v>
      </c>
      <c r="G96" s="24">
        <v>200</v>
      </c>
      <c r="H96" s="24">
        <f t="shared" si="5"/>
        <v>45587.705000000002</v>
      </c>
    </row>
    <row r="97" spans="1:8">
      <c r="A97" s="7">
        <v>96</v>
      </c>
      <c r="B97" s="4">
        <v>45048</v>
      </c>
      <c r="C97" s="9" t="str">
        <f t="shared" si="4"/>
        <v>May</v>
      </c>
      <c r="D97" s="3" t="s">
        <v>30</v>
      </c>
      <c r="E97" s="3" t="str">
        <f t="shared" si="3"/>
        <v>May-UPI Transaction</v>
      </c>
      <c r="F97" s="3" t="s">
        <v>9</v>
      </c>
      <c r="G97" s="24">
        <v>200</v>
      </c>
      <c r="H97" s="24">
        <f t="shared" si="5"/>
        <v>45787.705000000002</v>
      </c>
    </row>
    <row r="98" spans="1:8">
      <c r="A98" s="7">
        <v>97</v>
      </c>
      <c r="B98" s="4">
        <v>45049</v>
      </c>
      <c r="C98" s="9" t="str">
        <f t="shared" si="4"/>
        <v>May</v>
      </c>
      <c r="D98" s="3" t="s">
        <v>32</v>
      </c>
      <c r="E98" s="3" t="str">
        <f t="shared" si="3"/>
        <v>May-NEFT Payment</v>
      </c>
      <c r="F98" s="3" t="s">
        <v>9</v>
      </c>
      <c r="G98" s="24">
        <v>2500</v>
      </c>
      <c r="H98" s="24">
        <f t="shared" si="5"/>
        <v>48287.705000000002</v>
      </c>
    </row>
    <row r="99" spans="1:8">
      <c r="A99" s="7">
        <v>98</v>
      </c>
      <c r="B99" s="4">
        <v>45071</v>
      </c>
      <c r="C99" s="9" t="str">
        <f t="shared" si="4"/>
        <v>May</v>
      </c>
      <c r="D99" s="3" t="s">
        <v>28</v>
      </c>
      <c r="E99" s="3" t="str">
        <f t="shared" si="3"/>
        <v>May-Chk. Deposit</v>
      </c>
      <c r="F99" s="3" t="s">
        <v>9</v>
      </c>
      <c r="G99" s="24">
        <v>3500</v>
      </c>
      <c r="H99" s="24">
        <f t="shared" si="5"/>
        <v>51787.705000000002</v>
      </c>
    </row>
    <row r="100" spans="1:8">
      <c r="A100" s="7">
        <v>99</v>
      </c>
      <c r="B100" s="4">
        <v>45051</v>
      </c>
      <c r="C100" s="9" t="str">
        <f t="shared" si="4"/>
        <v>May</v>
      </c>
      <c r="D100" s="3" t="s">
        <v>29</v>
      </c>
      <c r="E100" s="3" t="str">
        <f t="shared" si="3"/>
        <v>May-Online Deposit</v>
      </c>
      <c r="F100" s="3" t="s">
        <v>9</v>
      </c>
      <c r="G100" s="24">
        <v>500</v>
      </c>
      <c r="H100" s="24">
        <f t="shared" si="5"/>
        <v>52287.705000000002</v>
      </c>
    </row>
    <row r="101" spans="1:8">
      <c r="A101" s="7">
        <v>100</v>
      </c>
      <c r="B101" s="4">
        <v>45051</v>
      </c>
      <c r="C101" s="9" t="str">
        <f t="shared" si="4"/>
        <v>May</v>
      </c>
      <c r="D101" s="3" t="s">
        <v>11</v>
      </c>
      <c r="E101" s="3" t="str">
        <f t="shared" si="3"/>
        <v>May-House Rent</v>
      </c>
      <c r="F101" s="3" t="s">
        <v>12</v>
      </c>
      <c r="G101" s="24">
        <v>2500</v>
      </c>
      <c r="H101" s="24">
        <f t="shared" si="5"/>
        <v>49787.705000000002</v>
      </c>
    </row>
    <row r="102" spans="1:8">
      <c r="A102" s="7">
        <v>101</v>
      </c>
      <c r="B102" s="4">
        <v>45051</v>
      </c>
      <c r="C102" s="9" t="str">
        <f t="shared" si="4"/>
        <v>May</v>
      </c>
      <c r="D102" s="3" t="s">
        <v>11</v>
      </c>
      <c r="E102" s="3" t="str">
        <f t="shared" si="3"/>
        <v>May-House Rent</v>
      </c>
      <c r="F102" s="3" t="s">
        <v>12</v>
      </c>
      <c r="G102" s="24">
        <v>2500</v>
      </c>
      <c r="H102" s="24">
        <f t="shared" si="5"/>
        <v>47287.705000000002</v>
      </c>
    </row>
    <row r="103" spans="1:8">
      <c r="A103" s="7">
        <v>102</v>
      </c>
      <c r="B103" s="4">
        <v>45052</v>
      </c>
      <c r="C103" s="9" t="str">
        <f t="shared" si="4"/>
        <v>May</v>
      </c>
      <c r="D103" s="3" t="s">
        <v>33</v>
      </c>
      <c r="E103" s="3" t="str">
        <f t="shared" si="3"/>
        <v>May-IMPS Payment</v>
      </c>
      <c r="F103" s="3" t="s">
        <v>9</v>
      </c>
      <c r="G103" s="24">
        <v>150</v>
      </c>
      <c r="H103" s="24">
        <f t="shared" si="5"/>
        <v>47437.705000000002</v>
      </c>
    </row>
    <row r="104" spans="1:8">
      <c r="A104" s="7">
        <v>103</v>
      </c>
      <c r="B104" s="4">
        <v>45052</v>
      </c>
      <c r="C104" s="9" t="str">
        <f t="shared" si="4"/>
        <v>May</v>
      </c>
      <c r="D104" s="3" t="s">
        <v>34</v>
      </c>
      <c r="E104" s="3" t="str">
        <f t="shared" si="3"/>
        <v>May-Restourant</v>
      </c>
      <c r="F104" s="3" t="s">
        <v>12</v>
      </c>
      <c r="G104" s="24">
        <v>1269.5</v>
      </c>
      <c r="H104" s="24">
        <f t="shared" si="5"/>
        <v>46168.205000000002</v>
      </c>
    </row>
    <row r="105" spans="1:8">
      <c r="A105" s="7">
        <v>104</v>
      </c>
      <c r="B105" s="4">
        <v>45052</v>
      </c>
      <c r="C105" s="9" t="str">
        <f t="shared" si="4"/>
        <v>May</v>
      </c>
      <c r="D105" s="3" t="s">
        <v>34</v>
      </c>
      <c r="E105" s="3" t="str">
        <f t="shared" si="3"/>
        <v>May-Restourant</v>
      </c>
      <c r="F105" s="3" t="s">
        <v>12</v>
      </c>
      <c r="G105" s="24">
        <v>1269.5</v>
      </c>
      <c r="H105" s="24">
        <f t="shared" si="5"/>
        <v>44898.705000000002</v>
      </c>
    </row>
    <row r="106" spans="1:8">
      <c r="A106" s="7">
        <v>105</v>
      </c>
      <c r="B106" s="4">
        <v>45058</v>
      </c>
      <c r="C106" s="9" t="str">
        <f t="shared" si="4"/>
        <v>May</v>
      </c>
      <c r="D106" s="3" t="s">
        <v>35</v>
      </c>
      <c r="E106" s="3" t="str">
        <f t="shared" si="3"/>
        <v>May-EB Bill</v>
      </c>
      <c r="F106" s="3" t="s">
        <v>12</v>
      </c>
      <c r="G106" s="24">
        <v>1795</v>
      </c>
      <c r="H106" s="24">
        <f t="shared" si="5"/>
        <v>43103.705000000002</v>
      </c>
    </row>
    <row r="107" spans="1:8">
      <c r="A107" s="7">
        <v>106</v>
      </c>
      <c r="B107" s="4">
        <v>45058</v>
      </c>
      <c r="C107" s="9" t="str">
        <f t="shared" si="4"/>
        <v>May</v>
      </c>
      <c r="D107" s="3" t="s">
        <v>34</v>
      </c>
      <c r="E107" s="3" t="str">
        <f t="shared" si="3"/>
        <v>May-Restourant</v>
      </c>
      <c r="F107" s="3" t="s">
        <v>12</v>
      </c>
      <c r="G107" s="24">
        <v>1795</v>
      </c>
      <c r="H107" s="24">
        <f t="shared" si="5"/>
        <v>41308.705000000002</v>
      </c>
    </row>
    <row r="108" spans="1:8">
      <c r="A108" s="7">
        <v>107</v>
      </c>
      <c r="B108" s="4">
        <v>45059</v>
      </c>
      <c r="C108" s="9" t="str">
        <f t="shared" si="4"/>
        <v>May</v>
      </c>
      <c r="D108" s="3" t="s">
        <v>37</v>
      </c>
      <c r="E108" s="3" t="str">
        <f t="shared" si="3"/>
        <v>May-Electrical Applience</v>
      </c>
      <c r="F108" s="3" t="s">
        <v>12</v>
      </c>
      <c r="G108" s="24">
        <v>275</v>
      </c>
      <c r="H108" s="24">
        <f t="shared" si="5"/>
        <v>41033.705000000002</v>
      </c>
    </row>
    <row r="109" spans="1:8">
      <c r="A109" s="7">
        <v>108</v>
      </c>
      <c r="B109" s="4">
        <v>45059</v>
      </c>
      <c r="C109" s="9" t="str">
        <f t="shared" si="4"/>
        <v>May</v>
      </c>
      <c r="D109" s="3" t="s">
        <v>36</v>
      </c>
      <c r="E109" s="3" t="str">
        <f t="shared" si="3"/>
        <v>May-Travel</v>
      </c>
      <c r="F109" s="3" t="s">
        <v>12</v>
      </c>
      <c r="G109" s="24">
        <v>549</v>
      </c>
      <c r="H109" s="24">
        <f t="shared" si="5"/>
        <v>40484.705000000002</v>
      </c>
    </row>
    <row r="110" spans="1:8">
      <c r="A110" s="7">
        <v>109</v>
      </c>
      <c r="B110" s="4">
        <v>45059</v>
      </c>
      <c r="C110" s="9" t="str">
        <f t="shared" si="4"/>
        <v>May</v>
      </c>
      <c r="D110" s="3" t="s">
        <v>37</v>
      </c>
      <c r="E110" s="3" t="str">
        <f t="shared" si="3"/>
        <v>May-Electrical Applience</v>
      </c>
      <c r="F110" s="3" t="s">
        <v>12</v>
      </c>
      <c r="G110" s="24">
        <v>275</v>
      </c>
      <c r="H110" s="24">
        <f t="shared" si="5"/>
        <v>40209.705000000002</v>
      </c>
    </row>
    <row r="111" spans="1:8">
      <c r="A111" s="7">
        <v>110</v>
      </c>
      <c r="B111" s="4">
        <v>45059</v>
      </c>
      <c r="C111" s="9" t="str">
        <f t="shared" si="4"/>
        <v>May</v>
      </c>
      <c r="D111" s="3" t="s">
        <v>36</v>
      </c>
      <c r="E111" s="3" t="str">
        <f t="shared" si="3"/>
        <v>May-Travel</v>
      </c>
      <c r="F111" s="3" t="s">
        <v>12</v>
      </c>
      <c r="G111" s="24">
        <v>549</v>
      </c>
      <c r="H111" s="24">
        <f t="shared" si="5"/>
        <v>39660.705000000002</v>
      </c>
    </row>
    <row r="112" spans="1:8">
      <c r="A112" s="7">
        <v>111</v>
      </c>
      <c r="B112" s="4">
        <v>45071</v>
      </c>
      <c r="C112" s="9" t="str">
        <f t="shared" si="4"/>
        <v>May</v>
      </c>
      <c r="D112" s="3" t="s">
        <v>39</v>
      </c>
      <c r="E112" s="3" t="str">
        <f t="shared" ref="E112:E175" si="6">CONCATENATE(C112,"-",D112)</f>
        <v>May-Furnitures</v>
      </c>
      <c r="F112" s="3" t="s">
        <v>12</v>
      </c>
      <c r="G112" s="24">
        <v>10191.5</v>
      </c>
      <c r="H112" s="24">
        <f t="shared" si="5"/>
        <v>29469.205000000002</v>
      </c>
    </row>
    <row r="113" spans="1:8">
      <c r="A113" s="7">
        <v>112</v>
      </c>
      <c r="B113" s="4">
        <v>45071</v>
      </c>
      <c r="C113" s="9" t="str">
        <f t="shared" si="4"/>
        <v>May</v>
      </c>
      <c r="D113" s="3" t="s">
        <v>39</v>
      </c>
      <c r="E113" s="3" t="str">
        <f t="shared" si="6"/>
        <v>May-Furnitures</v>
      </c>
      <c r="F113" s="3" t="s">
        <v>12</v>
      </c>
      <c r="G113" s="24">
        <v>2000</v>
      </c>
      <c r="H113" s="24">
        <f t="shared" si="5"/>
        <v>27469.205000000002</v>
      </c>
    </row>
    <row r="114" spans="1:8">
      <c r="A114" s="7">
        <v>113</v>
      </c>
      <c r="B114" s="4">
        <v>45072</v>
      </c>
      <c r="C114" s="9" t="str">
        <f t="shared" si="4"/>
        <v>May</v>
      </c>
      <c r="D114" s="3" t="s">
        <v>34</v>
      </c>
      <c r="E114" s="3" t="str">
        <f t="shared" si="6"/>
        <v>May-Restourant</v>
      </c>
      <c r="F114" s="3" t="s">
        <v>12</v>
      </c>
      <c r="G114" s="24">
        <v>1269.5</v>
      </c>
      <c r="H114" s="24">
        <f t="shared" si="5"/>
        <v>26199.705000000002</v>
      </c>
    </row>
    <row r="115" spans="1:8">
      <c r="A115" s="7">
        <v>114</v>
      </c>
      <c r="B115" s="4">
        <v>45077</v>
      </c>
      <c r="C115" s="9" t="str">
        <f t="shared" si="4"/>
        <v>May</v>
      </c>
      <c r="D115" s="3" t="s">
        <v>38</v>
      </c>
      <c r="E115" s="3" t="str">
        <f t="shared" si="6"/>
        <v>May-Automobile &amp; Assoceries</v>
      </c>
      <c r="F115" s="3" t="s">
        <v>12</v>
      </c>
      <c r="G115" s="24">
        <v>2500</v>
      </c>
      <c r="H115" s="24">
        <f t="shared" si="5"/>
        <v>23699.705000000002</v>
      </c>
    </row>
    <row r="116" spans="1:8">
      <c r="A116" s="7">
        <v>115</v>
      </c>
      <c r="B116" s="4">
        <v>45077</v>
      </c>
      <c r="C116" s="9" t="str">
        <f t="shared" si="4"/>
        <v>May</v>
      </c>
      <c r="D116" s="3" t="s">
        <v>38</v>
      </c>
      <c r="E116" s="3" t="str">
        <f t="shared" si="6"/>
        <v>May-Automobile &amp; Assoceries</v>
      </c>
      <c r="F116" s="3" t="s">
        <v>12</v>
      </c>
      <c r="G116" s="24">
        <v>1019.5</v>
      </c>
      <c r="H116" s="24">
        <f t="shared" si="5"/>
        <v>22680.205000000002</v>
      </c>
    </row>
    <row r="117" spans="1:8">
      <c r="A117" s="7">
        <v>116</v>
      </c>
      <c r="B117" s="4">
        <v>45078</v>
      </c>
      <c r="C117" s="9" t="str">
        <f t="shared" si="4"/>
        <v>Jun</v>
      </c>
      <c r="D117" s="3" t="s">
        <v>31</v>
      </c>
      <c r="E117" s="3" t="str">
        <f t="shared" si="6"/>
        <v>Jun-Salary Credit</v>
      </c>
      <c r="F117" s="3" t="s">
        <v>9</v>
      </c>
      <c r="G117" s="24">
        <v>45375</v>
      </c>
      <c r="H117" s="24">
        <f t="shared" si="5"/>
        <v>68055.205000000002</v>
      </c>
    </row>
    <row r="118" spans="1:8">
      <c r="A118" s="7">
        <v>117</v>
      </c>
      <c r="B118" s="4">
        <v>45079</v>
      </c>
      <c r="C118" s="9" t="str">
        <f t="shared" si="4"/>
        <v>Jun</v>
      </c>
      <c r="D118" s="3" t="s">
        <v>30</v>
      </c>
      <c r="E118" s="3" t="str">
        <f t="shared" si="6"/>
        <v>Jun-UPI Transaction</v>
      </c>
      <c r="F118" s="3" t="s">
        <v>9</v>
      </c>
      <c r="G118" s="24">
        <v>825</v>
      </c>
      <c r="H118" s="24">
        <f t="shared" si="5"/>
        <v>68880.205000000002</v>
      </c>
    </row>
    <row r="119" spans="1:8">
      <c r="A119" s="7">
        <v>118</v>
      </c>
      <c r="B119" s="4">
        <v>45079</v>
      </c>
      <c r="C119" s="9" t="str">
        <f t="shared" si="4"/>
        <v>Jun</v>
      </c>
      <c r="D119" s="3" t="s">
        <v>30</v>
      </c>
      <c r="E119" s="3" t="str">
        <f t="shared" si="6"/>
        <v>Jun-UPI Transaction</v>
      </c>
      <c r="F119" s="3" t="s">
        <v>9</v>
      </c>
      <c r="G119" s="24">
        <v>330</v>
      </c>
      <c r="H119" s="24">
        <f t="shared" si="5"/>
        <v>69210.205000000002</v>
      </c>
    </row>
    <row r="120" spans="1:8">
      <c r="A120" s="7">
        <v>119</v>
      </c>
      <c r="B120" s="4">
        <v>45082</v>
      </c>
      <c r="C120" s="9" t="str">
        <f t="shared" si="4"/>
        <v>Jun</v>
      </c>
      <c r="D120" s="3" t="s">
        <v>29</v>
      </c>
      <c r="E120" s="3" t="str">
        <f t="shared" si="6"/>
        <v>Jun-Online Deposit</v>
      </c>
      <c r="F120" s="3" t="s">
        <v>9</v>
      </c>
      <c r="G120" s="24">
        <v>825</v>
      </c>
      <c r="H120" s="24">
        <f t="shared" si="5"/>
        <v>70035.205000000002</v>
      </c>
    </row>
    <row r="121" spans="1:8">
      <c r="A121" s="7">
        <v>120</v>
      </c>
      <c r="B121" s="4">
        <v>45082</v>
      </c>
      <c r="C121" s="9" t="str">
        <f t="shared" si="4"/>
        <v>Jun</v>
      </c>
      <c r="D121" s="3" t="s">
        <v>11</v>
      </c>
      <c r="E121" s="3" t="str">
        <f t="shared" si="6"/>
        <v>Jun-House Rent</v>
      </c>
      <c r="F121" s="3" t="s">
        <v>12</v>
      </c>
      <c r="G121" s="24">
        <v>4125</v>
      </c>
      <c r="H121" s="24">
        <f t="shared" si="5"/>
        <v>65910.205000000002</v>
      </c>
    </row>
    <row r="122" spans="1:8">
      <c r="A122" s="7">
        <v>121</v>
      </c>
      <c r="B122" s="4">
        <v>45082</v>
      </c>
      <c r="C122" s="9" t="str">
        <f t="shared" si="4"/>
        <v>Jun</v>
      </c>
      <c r="D122" s="3" t="s">
        <v>11</v>
      </c>
      <c r="E122" s="3" t="str">
        <f t="shared" si="6"/>
        <v>Jun-House Rent</v>
      </c>
      <c r="F122" s="3" t="s">
        <v>12</v>
      </c>
      <c r="G122" s="24">
        <v>4125</v>
      </c>
      <c r="H122" s="24">
        <f t="shared" si="5"/>
        <v>61785.205000000002</v>
      </c>
    </row>
    <row r="123" spans="1:8">
      <c r="A123" s="7">
        <v>122</v>
      </c>
      <c r="B123" s="4">
        <v>45083</v>
      </c>
      <c r="C123" s="9" t="str">
        <f t="shared" si="4"/>
        <v>Jun</v>
      </c>
      <c r="D123" s="3" t="s">
        <v>33</v>
      </c>
      <c r="E123" s="3" t="str">
        <f t="shared" si="6"/>
        <v>Jun-IMPS Payment</v>
      </c>
      <c r="F123" s="3" t="s">
        <v>9</v>
      </c>
      <c r="G123" s="24">
        <v>247.5</v>
      </c>
      <c r="H123" s="24">
        <f t="shared" si="5"/>
        <v>62032.705000000002</v>
      </c>
    </row>
    <row r="124" spans="1:8">
      <c r="A124" s="7">
        <v>123</v>
      </c>
      <c r="B124" s="4">
        <v>45083</v>
      </c>
      <c r="C124" s="9" t="str">
        <f t="shared" si="4"/>
        <v>Jun</v>
      </c>
      <c r="D124" s="3" t="s">
        <v>34</v>
      </c>
      <c r="E124" s="3" t="str">
        <f t="shared" si="6"/>
        <v>Jun-Restourant</v>
      </c>
      <c r="F124" s="3" t="s">
        <v>12</v>
      </c>
      <c r="G124" s="24">
        <v>2094.6750000000002</v>
      </c>
      <c r="H124" s="24">
        <f t="shared" si="5"/>
        <v>59938.03</v>
      </c>
    </row>
    <row r="125" spans="1:8">
      <c r="A125" s="7">
        <v>124</v>
      </c>
      <c r="B125" s="4">
        <v>45083</v>
      </c>
      <c r="C125" s="9" t="str">
        <f t="shared" si="4"/>
        <v>Jun</v>
      </c>
      <c r="D125" s="3" t="s">
        <v>34</v>
      </c>
      <c r="E125" s="3" t="str">
        <f t="shared" si="6"/>
        <v>Jun-Restourant</v>
      </c>
      <c r="F125" s="3" t="s">
        <v>12</v>
      </c>
      <c r="G125" s="24">
        <v>2094.6750000000002</v>
      </c>
      <c r="H125" s="24">
        <f t="shared" si="5"/>
        <v>57843.354999999996</v>
      </c>
    </row>
    <row r="126" spans="1:8">
      <c r="A126" s="7">
        <v>125</v>
      </c>
      <c r="B126" s="4">
        <v>45087</v>
      </c>
      <c r="C126" s="9" t="str">
        <f t="shared" si="4"/>
        <v>Jun</v>
      </c>
      <c r="D126" s="3" t="s">
        <v>39</v>
      </c>
      <c r="E126" s="3" t="str">
        <f t="shared" si="6"/>
        <v>Jun-Furnitures</v>
      </c>
      <c r="F126" s="3" t="s">
        <v>12</v>
      </c>
      <c r="G126" s="24">
        <v>16815.974999999999</v>
      </c>
      <c r="H126" s="24">
        <f t="shared" si="5"/>
        <v>41027.379999999997</v>
      </c>
    </row>
    <row r="127" spans="1:8">
      <c r="A127" s="7">
        <v>126</v>
      </c>
      <c r="B127" s="4">
        <v>45089</v>
      </c>
      <c r="C127" s="9" t="str">
        <f t="shared" si="4"/>
        <v>Jun</v>
      </c>
      <c r="D127" s="3" t="s">
        <v>35</v>
      </c>
      <c r="E127" s="3" t="str">
        <f t="shared" si="6"/>
        <v>Jun-EB Bill</v>
      </c>
      <c r="F127" s="3" t="s">
        <v>12</v>
      </c>
      <c r="G127" s="24">
        <v>2961.75</v>
      </c>
      <c r="H127" s="24">
        <f t="shared" si="5"/>
        <v>38065.629999999997</v>
      </c>
    </row>
    <row r="128" spans="1:8">
      <c r="A128" s="7">
        <v>127</v>
      </c>
      <c r="B128" s="4">
        <v>45089</v>
      </c>
      <c r="C128" s="9" t="str">
        <f t="shared" si="4"/>
        <v>Jun</v>
      </c>
      <c r="D128" s="3" t="s">
        <v>35</v>
      </c>
      <c r="E128" s="3" t="str">
        <f t="shared" si="6"/>
        <v>Jun-EB Bill</v>
      </c>
      <c r="F128" s="3" t="s">
        <v>12</v>
      </c>
      <c r="G128" s="24">
        <v>2961.75</v>
      </c>
      <c r="H128" s="24">
        <f t="shared" si="5"/>
        <v>35103.879999999997</v>
      </c>
    </row>
    <row r="129" spans="1:8">
      <c r="A129" s="7">
        <v>128</v>
      </c>
      <c r="B129" s="4">
        <v>45090</v>
      </c>
      <c r="C129" s="9" t="str">
        <f t="shared" si="4"/>
        <v>Jun</v>
      </c>
      <c r="D129" s="3" t="s">
        <v>37</v>
      </c>
      <c r="E129" s="3" t="str">
        <f t="shared" si="6"/>
        <v>Jun-Electrical Applience</v>
      </c>
      <c r="F129" s="3" t="s">
        <v>12</v>
      </c>
      <c r="G129" s="24">
        <v>453.75</v>
      </c>
      <c r="H129" s="24">
        <f t="shared" si="5"/>
        <v>34650.129999999997</v>
      </c>
    </row>
    <row r="130" spans="1:8">
      <c r="A130" s="7">
        <v>129</v>
      </c>
      <c r="B130" s="4">
        <v>45090</v>
      </c>
      <c r="C130" s="9" t="str">
        <f t="shared" ref="C130:C193" si="7">( TEXT(B130,"mmm"))</f>
        <v>Jun</v>
      </c>
      <c r="D130" s="3" t="s">
        <v>36</v>
      </c>
      <c r="E130" s="3" t="str">
        <f t="shared" si="6"/>
        <v>Jun-Travel</v>
      </c>
      <c r="F130" s="3" t="s">
        <v>12</v>
      </c>
      <c r="G130" s="24">
        <v>905.84999999999991</v>
      </c>
      <c r="H130" s="24">
        <f t="shared" si="5"/>
        <v>33744.28</v>
      </c>
    </row>
    <row r="131" spans="1:8">
      <c r="A131" s="7">
        <v>130</v>
      </c>
      <c r="B131" s="4">
        <v>45090</v>
      </c>
      <c r="C131" s="9" t="str">
        <f t="shared" si="7"/>
        <v>Jun</v>
      </c>
      <c r="D131" s="3" t="s">
        <v>37</v>
      </c>
      <c r="E131" s="3" t="str">
        <f t="shared" si="6"/>
        <v>Jun-Electrical Applience</v>
      </c>
      <c r="F131" s="3" t="s">
        <v>12</v>
      </c>
      <c r="G131" s="24">
        <v>453.75</v>
      </c>
      <c r="H131" s="24">
        <f t="shared" ref="H131:H194" si="8">IF(F131="Deposit",H130+G131,H130-G131)</f>
        <v>33290.53</v>
      </c>
    </row>
    <row r="132" spans="1:8">
      <c r="A132" s="7">
        <v>131</v>
      </c>
      <c r="B132" s="4">
        <v>45090</v>
      </c>
      <c r="C132" s="9" t="str">
        <f t="shared" si="7"/>
        <v>Jun</v>
      </c>
      <c r="D132" s="3" t="s">
        <v>36</v>
      </c>
      <c r="E132" s="3" t="str">
        <f t="shared" si="6"/>
        <v>Jun-Travel</v>
      </c>
      <c r="F132" s="3" t="s">
        <v>12</v>
      </c>
      <c r="G132" s="24">
        <v>905.84999999999991</v>
      </c>
      <c r="H132" s="24">
        <f t="shared" si="8"/>
        <v>32384.68</v>
      </c>
    </row>
    <row r="133" spans="1:8">
      <c r="A133" s="7">
        <v>132</v>
      </c>
      <c r="B133" s="4">
        <v>45092</v>
      </c>
      <c r="C133" s="9" t="str">
        <f t="shared" si="7"/>
        <v>Jun</v>
      </c>
      <c r="D133" s="3" t="s">
        <v>30</v>
      </c>
      <c r="E133" s="3" t="str">
        <f t="shared" si="6"/>
        <v>Jun-UPI Transaction</v>
      </c>
      <c r="F133" s="3" t="s">
        <v>9</v>
      </c>
      <c r="G133" s="24">
        <v>330</v>
      </c>
      <c r="H133" s="24">
        <f t="shared" si="8"/>
        <v>32714.68</v>
      </c>
    </row>
    <row r="134" spans="1:8">
      <c r="A134" s="7">
        <v>133</v>
      </c>
      <c r="B134" s="4">
        <v>45097</v>
      </c>
      <c r="C134" s="9" t="str">
        <f t="shared" si="7"/>
        <v>Jun</v>
      </c>
      <c r="D134" s="3" t="s">
        <v>32</v>
      </c>
      <c r="E134" s="3" t="str">
        <f t="shared" si="6"/>
        <v>Jun-NEFT Payment</v>
      </c>
      <c r="F134" s="3" t="s">
        <v>9</v>
      </c>
      <c r="G134" s="24">
        <v>4125</v>
      </c>
      <c r="H134" s="24">
        <f t="shared" si="8"/>
        <v>36839.68</v>
      </c>
    </row>
    <row r="135" spans="1:8">
      <c r="A135" s="7">
        <v>134</v>
      </c>
      <c r="B135" s="4">
        <v>45097</v>
      </c>
      <c r="C135" s="9" t="str">
        <f t="shared" si="7"/>
        <v>Jun</v>
      </c>
      <c r="D135" s="3" t="s">
        <v>38</v>
      </c>
      <c r="E135" s="3" t="str">
        <f t="shared" si="6"/>
        <v>Jun-Automobile &amp; Assoceries</v>
      </c>
      <c r="F135" s="3" t="s">
        <v>12</v>
      </c>
      <c r="G135" s="24">
        <v>1682.1750000000002</v>
      </c>
      <c r="H135" s="24">
        <f t="shared" si="8"/>
        <v>35157.504999999997</v>
      </c>
    </row>
    <row r="136" spans="1:8">
      <c r="A136" s="7">
        <v>135</v>
      </c>
      <c r="B136" s="4">
        <v>45102</v>
      </c>
      <c r="C136" s="9" t="str">
        <f t="shared" si="7"/>
        <v>Jun</v>
      </c>
      <c r="D136" s="3" t="s">
        <v>28</v>
      </c>
      <c r="E136" s="3" t="str">
        <f t="shared" si="6"/>
        <v>Jun-Chk. Deposit</v>
      </c>
      <c r="F136" s="3" t="s">
        <v>9</v>
      </c>
      <c r="G136" s="24">
        <v>5775</v>
      </c>
      <c r="H136" s="24">
        <f t="shared" si="8"/>
        <v>40932.504999999997</v>
      </c>
    </row>
    <row r="137" spans="1:8">
      <c r="A137" s="7">
        <v>136</v>
      </c>
      <c r="B137" s="4">
        <v>45102</v>
      </c>
      <c r="C137" s="9" t="str">
        <f t="shared" si="7"/>
        <v>Jun</v>
      </c>
      <c r="D137" s="3" t="s">
        <v>39</v>
      </c>
      <c r="E137" s="3" t="str">
        <f t="shared" si="6"/>
        <v>Jun-Furnitures</v>
      </c>
      <c r="F137" s="3" t="s">
        <v>12</v>
      </c>
      <c r="G137" s="24">
        <v>3300</v>
      </c>
      <c r="H137" s="24">
        <f t="shared" si="8"/>
        <v>37632.504999999997</v>
      </c>
    </row>
    <row r="138" spans="1:8">
      <c r="A138" s="7">
        <v>137</v>
      </c>
      <c r="B138" s="4">
        <v>45103</v>
      </c>
      <c r="C138" s="9" t="str">
        <f t="shared" si="7"/>
        <v>Jun</v>
      </c>
      <c r="D138" s="3" t="s">
        <v>36</v>
      </c>
      <c r="E138" s="3" t="str">
        <f t="shared" si="6"/>
        <v>Jun-Travel</v>
      </c>
      <c r="F138" s="3" t="s">
        <v>12</v>
      </c>
      <c r="G138" s="24">
        <v>2094.6750000000002</v>
      </c>
      <c r="H138" s="24">
        <f t="shared" si="8"/>
        <v>35537.829999999994</v>
      </c>
    </row>
    <row r="139" spans="1:8">
      <c r="A139" s="7">
        <v>138</v>
      </c>
      <c r="B139" s="4">
        <v>45104</v>
      </c>
      <c r="C139" s="9" t="str">
        <f t="shared" si="7"/>
        <v>Jun</v>
      </c>
      <c r="D139" s="3" t="s">
        <v>38</v>
      </c>
      <c r="E139" s="3" t="str">
        <f t="shared" si="6"/>
        <v>Jun-Automobile &amp; Assoceries</v>
      </c>
      <c r="F139" s="3" t="s">
        <v>12</v>
      </c>
      <c r="G139" s="24">
        <v>4125</v>
      </c>
      <c r="H139" s="24">
        <f t="shared" si="8"/>
        <v>31412.829999999994</v>
      </c>
    </row>
    <row r="140" spans="1:8">
      <c r="A140" s="7">
        <v>139</v>
      </c>
      <c r="B140" s="4">
        <v>45108</v>
      </c>
      <c r="C140" s="9" t="str">
        <f t="shared" si="7"/>
        <v>Jul</v>
      </c>
      <c r="D140" s="3" t="s">
        <v>31</v>
      </c>
      <c r="E140" s="3" t="str">
        <f t="shared" si="6"/>
        <v>Jul-Salary Credit</v>
      </c>
      <c r="F140" s="3" t="s">
        <v>9</v>
      </c>
      <c r="G140" s="24">
        <v>10687.5</v>
      </c>
      <c r="H140" s="24">
        <f t="shared" si="8"/>
        <v>42100.329999999994</v>
      </c>
    </row>
    <row r="141" spans="1:8">
      <c r="A141" s="7">
        <v>140</v>
      </c>
      <c r="B141" s="4">
        <v>45109</v>
      </c>
      <c r="C141" s="9" t="str">
        <f t="shared" si="7"/>
        <v>Jul</v>
      </c>
      <c r="D141" s="3" t="s">
        <v>30</v>
      </c>
      <c r="E141" s="3" t="str">
        <f t="shared" si="6"/>
        <v>Jul-UPI Transaction</v>
      </c>
      <c r="F141" s="3" t="s">
        <v>9</v>
      </c>
      <c r="G141" s="24">
        <v>118.75</v>
      </c>
      <c r="H141" s="24">
        <f t="shared" si="8"/>
        <v>42219.079999999994</v>
      </c>
    </row>
    <row r="142" spans="1:8">
      <c r="A142" s="7">
        <v>141</v>
      </c>
      <c r="B142" s="4">
        <v>45109</v>
      </c>
      <c r="C142" s="9" t="str">
        <f t="shared" si="7"/>
        <v>Jul</v>
      </c>
      <c r="D142" s="3" t="s">
        <v>30</v>
      </c>
      <c r="E142" s="3" t="str">
        <f t="shared" si="6"/>
        <v>Jul-UPI Transaction</v>
      </c>
      <c r="F142" s="3" t="s">
        <v>9</v>
      </c>
      <c r="G142" s="24">
        <v>95</v>
      </c>
      <c r="H142" s="24">
        <f t="shared" si="8"/>
        <v>42314.079999999994</v>
      </c>
    </row>
    <row r="143" spans="1:8">
      <c r="A143" s="7">
        <v>142</v>
      </c>
      <c r="B143" s="4">
        <v>45109</v>
      </c>
      <c r="C143" s="9" t="str">
        <f t="shared" si="7"/>
        <v>Jul</v>
      </c>
      <c r="D143" s="3" t="s">
        <v>30</v>
      </c>
      <c r="E143" s="3" t="str">
        <f t="shared" si="6"/>
        <v>Jul-UPI Transaction</v>
      </c>
      <c r="F143" s="3" t="s">
        <v>9</v>
      </c>
      <c r="G143" s="24">
        <v>95</v>
      </c>
      <c r="H143" s="24">
        <f t="shared" si="8"/>
        <v>42409.079999999994</v>
      </c>
    </row>
    <row r="144" spans="1:8">
      <c r="A144" s="7">
        <v>143</v>
      </c>
      <c r="B144" s="4">
        <v>45110</v>
      </c>
      <c r="C144" s="9" t="str">
        <f t="shared" si="7"/>
        <v>Jul</v>
      </c>
      <c r="D144" s="3" t="s">
        <v>32</v>
      </c>
      <c r="E144" s="3" t="str">
        <f t="shared" si="6"/>
        <v>Jul-NEFT Payment</v>
      </c>
      <c r="F144" s="3" t="s">
        <v>9</v>
      </c>
      <c r="G144" s="24">
        <v>1187.5</v>
      </c>
      <c r="H144" s="24">
        <f t="shared" si="8"/>
        <v>43596.579999999994</v>
      </c>
    </row>
    <row r="145" spans="1:8">
      <c r="A145" s="7">
        <v>144</v>
      </c>
      <c r="B145" s="4">
        <v>45132</v>
      </c>
      <c r="C145" s="9" t="str">
        <f t="shared" si="7"/>
        <v>Jul</v>
      </c>
      <c r="D145" s="3" t="s">
        <v>28</v>
      </c>
      <c r="E145" s="3" t="str">
        <f t="shared" si="6"/>
        <v>Jul-Chk. Deposit</v>
      </c>
      <c r="F145" s="3" t="s">
        <v>9</v>
      </c>
      <c r="G145" s="24">
        <v>1662.5</v>
      </c>
      <c r="H145" s="24">
        <f t="shared" si="8"/>
        <v>45259.079999999994</v>
      </c>
    </row>
    <row r="146" spans="1:8">
      <c r="A146" s="7">
        <v>145</v>
      </c>
      <c r="B146" s="4">
        <v>45112</v>
      </c>
      <c r="C146" s="9" t="str">
        <f t="shared" si="7"/>
        <v>Jul</v>
      </c>
      <c r="D146" s="3" t="s">
        <v>29</v>
      </c>
      <c r="E146" s="3" t="str">
        <f t="shared" si="6"/>
        <v>Jul-Online Deposit</v>
      </c>
      <c r="F146" s="3" t="s">
        <v>9</v>
      </c>
      <c r="G146" s="24">
        <v>237.5</v>
      </c>
      <c r="H146" s="24">
        <f t="shared" si="8"/>
        <v>45496.579999999994</v>
      </c>
    </row>
    <row r="147" spans="1:8">
      <c r="A147" s="7">
        <v>146</v>
      </c>
      <c r="B147" s="4">
        <v>45112</v>
      </c>
      <c r="C147" s="9" t="str">
        <f t="shared" si="7"/>
        <v>Jul</v>
      </c>
      <c r="D147" s="3" t="s">
        <v>11</v>
      </c>
      <c r="E147" s="3" t="str">
        <f t="shared" si="6"/>
        <v>Jul-House Rent</v>
      </c>
      <c r="F147" s="3" t="s">
        <v>12</v>
      </c>
      <c r="G147" s="24">
        <v>1187.5</v>
      </c>
      <c r="H147" s="24">
        <f t="shared" si="8"/>
        <v>44309.079999999994</v>
      </c>
    </row>
    <row r="148" spans="1:8">
      <c r="A148" s="7">
        <v>147</v>
      </c>
      <c r="B148" s="4">
        <v>45112</v>
      </c>
      <c r="C148" s="9" t="str">
        <f t="shared" si="7"/>
        <v>Jul</v>
      </c>
      <c r="D148" s="3" t="s">
        <v>11</v>
      </c>
      <c r="E148" s="3" t="str">
        <f t="shared" si="6"/>
        <v>Jul-House Rent</v>
      </c>
      <c r="F148" s="3" t="s">
        <v>12</v>
      </c>
      <c r="G148" s="24">
        <v>1187.5</v>
      </c>
      <c r="H148" s="24">
        <f t="shared" si="8"/>
        <v>43121.579999999994</v>
      </c>
    </row>
    <row r="149" spans="1:8">
      <c r="A149" s="7">
        <v>148</v>
      </c>
      <c r="B149" s="4">
        <v>45113</v>
      </c>
      <c r="C149" s="9" t="str">
        <f t="shared" si="7"/>
        <v>Jul</v>
      </c>
      <c r="D149" s="3" t="s">
        <v>33</v>
      </c>
      <c r="E149" s="3" t="str">
        <f t="shared" si="6"/>
        <v>Jul-IMPS Payment</v>
      </c>
      <c r="F149" s="3" t="s">
        <v>9</v>
      </c>
      <c r="G149" s="24">
        <v>71.25</v>
      </c>
      <c r="H149" s="24">
        <f t="shared" si="8"/>
        <v>43192.829999999994</v>
      </c>
    </row>
    <row r="150" spans="1:8">
      <c r="A150" s="7">
        <v>149</v>
      </c>
      <c r="B150" s="4">
        <v>45113</v>
      </c>
      <c r="C150" s="9" t="str">
        <f t="shared" si="7"/>
        <v>Jul</v>
      </c>
      <c r="D150" s="3" t="s">
        <v>34</v>
      </c>
      <c r="E150" s="3" t="str">
        <f t="shared" si="6"/>
        <v>Jul-Restourant</v>
      </c>
      <c r="F150" s="3" t="s">
        <v>12</v>
      </c>
      <c r="G150" s="24">
        <v>603.01249999999982</v>
      </c>
      <c r="H150" s="24">
        <f t="shared" si="8"/>
        <v>42589.817499999997</v>
      </c>
    </row>
    <row r="151" spans="1:8">
      <c r="A151" s="7">
        <v>150</v>
      </c>
      <c r="B151" s="4">
        <v>45113</v>
      </c>
      <c r="C151" s="9" t="str">
        <f t="shared" si="7"/>
        <v>Jul</v>
      </c>
      <c r="D151" s="3" t="s">
        <v>34</v>
      </c>
      <c r="E151" s="3" t="str">
        <f t="shared" si="6"/>
        <v>Jul-Restourant</v>
      </c>
      <c r="F151" s="3" t="s">
        <v>12</v>
      </c>
      <c r="G151" s="24">
        <v>603.01249999999982</v>
      </c>
      <c r="H151" s="24">
        <f t="shared" si="8"/>
        <v>41986.805</v>
      </c>
    </row>
    <row r="152" spans="1:8">
      <c r="A152" s="7">
        <v>151</v>
      </c>
      <c r="B152" s="4">
        <v>45119</v>
      </c>
      <c r="C152" s="9" t="str">
        <f t="shared" si="7"/>
        <v>Jul</v>
      </c>
      <c r="D152" s="3" t="s">
        <v>35</v>
      </c>
      <c r="E152" s="3" t="str">
        <f t="shared" si="6"/>
        <v>Jul-EB Bill</v>
      </c>
      <c r="F152" s="3" t="s">
        <v>12</v>
      </c>
      <c r="G152" s="24">
        <v>852.62500000000045</v>
      </c>
      <c r="H152" s="24">
        <f t="shared" si="8"/>
        <v>41134.18</v>
      </c>
    </row>
    <row r="153" spans="1:8">
      <c r="A153" s="7">
        <v>152</v>
      </c>
      <c r="B153" s="4">
        <v>45119</v>
      </c>
      <c r="C153" s="9" t="str">
        <f t="shared" si="7"/>
        <v>Jul</v>
      </c>
      <c r="D153" s="3" t="s">
        <v>34</v>
      </c>
      <c r="E153" s="3" t="str">
        <f t="shared" si="6"/>
        <v>Jul-Restourant</v>
      </c>
      <c r="F153" s="3" t="s">
        <v>12</v>
      </c>
      <c r="G153" s="24">
        <v>852.62500000000045</v>
      </c>
      <c r="H153" s="24">
        <f t="shared" si="8"/>
        <v>40281.555</v>
      </c>
    </row>
    <row r="154" spans="1:8">
      <c r="A154" s="7">
        <v>153</v>
      </c>
      <c r="B154" s="4">
        <v>45120</v>
      </c>
      <c r="C154" s="9" t="str">
        <f t="shared" si="7"/>
        <v>Jul</v>
      </c>
      <c r="D154" s="3" t="s">
        <v>37</v>
      </c>
      <c r="E154" s="3" t="str">
        <f t="shared" si="6"/>
        <v>Jul-Electrical Applience</v>
      </c>
      <c r="F154" s="3" t="s">
        <v>12</v>
      </c>
      <c r="G154" s="24">
        <v>130.625</v>
      </c>
      <c r="H154" s="24">
        <f t="shared" si="8"/>
        <v>40150.93</v>
      </c>
    </row>
    <row r="155" spans="1:8">
      <c r="A155" s="7">
        <v>154</v>
      </c>
      <c r="B155" s="4">
        <v>45120</v>
      </c>
      <c r="C155" s="9" t="str">
        <f t="shared" si="7"/>
        <v>Jul</v>
      </c>
      <c r="D155" s="3" t="s">
        <v>36</v>
      </c>
      <c r="E155" s="3" t="str">
        <f t="shared" si="6"/>
        <v>Jul-Travel</v>
      </c>
      <c r="F155" s="3" t="s">
        <v>12</v>
      </c>
      <c r="G155" s="24">
        <v>260.77499999999998</v>
      </c>
      <c r="H155" s="24">
        <f t="shared" si="8"/>
        <v>39890.154999999999</v>
      </c>
    </row>
    <row r="156" spans="1:8">
      <c r="A156" s="7">
        <v>155</v>
      </c>
      <c r="B156" s="4">
        <v>45120</v>
      </c>
      <c r="C156" s="9" t="str">
        <f t="shared" si="7"/>
        <v>Jul</v>
      </c>
      <c r="D156" s="3" t="s">
        <v>37</v>
      </c>
      <c r="E156" s="3" t="str">
        <f t="shared" si="6"/>
        <v>Jul-Electrical Applience</v>
      </c>
      <c r="F156" s="3" t="s">
        <v>12</v>
      </c>
      <c r="G156" s="24">
        <v>130.625</v>
      </c>
      <c r="H156" s="24">
        <f t="shared" si="8"/>
        <v>39759.53</v>
      </c>
    </row>
    <row r="157" spans="1:8">
      <c r="A157" s="7">
        <v>156</v>
      </c>
      <c r="B157" s="4">
        <v>45120</v>
      </c>
      <c r="C157" s="9" t="str">
        <f t="shared" si="7"/>
        <v>Jul</v>
      </c>
      <c r="D157" s="3" t="s">
        <v>36</v>
      </c>
      <c r="E157" s="3" t="str">
        <f t="shared" si="6"/>
        <v>Jul-Travel</v>
      </c>
      <c r="F157" s="3" t="s">
        <v>12</v>
      </c>
      <c r="G157" s="24">
        <v>260.77499999999998</v>
      </c>
      <c r="H157" s="24">
        <f t="shared" si="8"/>
        <v>39498.754999999997</v>
      </c>
    </row>
    <row r="158" spans="1:8">
      <c r="A158" s="7">
        <v>157</v>
      </c>
      <c r="B158" s="4">
        <v>45132</v>
      </c>
      <c r="C158" s="9" t="str">
        <f t="shared" si="7"/>
        <v>Jul</v>
      </c>
      <c r="D158" s="3" t="s">
        <v>39</v>
      </c>
      <c r="E158" s="3" t="str">
        <f t="shared" si="6"/>
        <v>Jul-Furnitures</v>
      </c>
      <c r="F158" s="3" t="s">
        <v>12</v>
      </c>
      <c r="G158" s="24">
        <v>4840.9624999999996</v>
      </c>
      <c r="H158" s="24">
        <f t="shared" si="8"/>
        <v>34657.792499999996</v>
      </c>
    </row>
    <row r="159" spans="1:8">
      <c r="A159" s="7">
        <v>158</v>
      </c>
      <c r="B159" s="4">
        <v>45132</v>
      </c>
      <c r="C159" s="9" t="str">
        <f t="shared" si="7"/>
        <v>Jul</v>
      </c>
      <c r="D159" s="3" t="s">
        <v>39</v>
      </c>
      <c r="E159" s="3" t="str">
        <f t="shared" si="6"/>
        <v>Jul-Furnitures</v>
      </c>
      <c r="F159" s="3" t="s">
        <v>12</v>
      </c>
      <c r="G159" s="24">
        <v>950</v>
      </c>
      <c r="H159" s="24">
        <f t="shared" si="8"/>
        <v>33707.792499999996</v>
      </c>
    </row>
    <row r="160" spans="1:8">
      <c r="A160" s="7">
        <v>159</v>
      </c>
      <c r="B160" s="4">
        <v>45133</v>
      </c>
      <c r="C160" s="9" t="str">
        <f t="shared" si="7"/>
        <v>Jul</v>
      </c>
      <c r="D160" s="3" t="s">
        <v>34</v>
      </c>
      <c r="E160" s="3" t="str">
        <f t="shared" si="6"/>
        <v>Jul-Restourant</v>
      </c>
      <c r="F160" s="3" t="s">
        <v>12</v>
      </c>
      <c r="G160" s="24">
        <v>603.01249999999982</v>
      </c>
      <c r="H160" s="24">
        <f t="shared" si="8"/>
        <v>33104.78</v>
      </c>
    </row>
    <row r="161" spans="1:8">
      <c r="A161" s="7">
        <v>160</v>
      </c>
      <c r="B161" s="4">
        <v>45138</v>
      </c>
      <c r="C161" s="9" t="str">
        <f t="shared" si="7"/>
        <v>Jul</v>
      </c>
      <c r="D161" s="3" t="s">
        <v>38</v>
      </c>
      <c r="E161" s="3" t="str">
        <f t="shared" si="6"/>
        <v>Jul-Automobile &amp; Assoceries</v>
      </c>
      <c r="F161" s="3" t="s">
        <v>12</v>
      </c>
      <c r="G161" s="24">
        <v>1187.5</v>
      </c>
      <c r="H161" s="24">
        <f t="shared" si="8"/>
        <v>31917.279999999999</v>
      </c>
    </row>
    <row r="162" spans="1:8">
      <c r="A162" s="7">
        <v>161</v>
      </c>
      <c r="B162" s="4">
        <v>45138</v>
      </c>
      <c r="C162" s="9" t="str">
        <f t="shared" si="7"/>
        <v>Jul</v>
      </c>
      <c r="D162" s="3" t="s">
        <v>38</v>
      </c>
      <c r="E162" s="3" t="str">
        <f t="shared" si="6"/>
        <v>Jul-Automobile &amp; Assoceries</v>
      </c>
      <c r="F162" s="3" t="s">
        <v>12</v>
      </c>
      <c r="G162" s="24">
        <v>484.26250000000005</v>
      </c>
      <c r="H162" s="24">
        <f t="shared" si="8"/>
        <v>31433.017499999998</v>
      </c>
    </row>
    <row r="163" spans="1:8">
      <c r="A163" s="7">
        <v>162</v>
      </c>
      <c r="B163" s="4">
        <v>45139</v>
      </c>
      <c r="C163" s="9" t="str">
        <f t="shared" si="7"/>
        <v>Aug</v>
      </c>
      <c r="D163" s="3" t="s">
        <v>31</v>
      </c>
      <c r="E163" s="3" t="str">
        <f t="shared" si="6"/>
        <v>Aug-Salary Credit</v>
      </c>
      <c r="F163" s="3" t="s">
        <v>9</v>
      </c>
      <c r="G163" s="24">
        <v>39385.5</v>
      </c>
      <c r="H163" s="24">
        <f t="shared" si="8"/>
        <v>70818.517500000002</v>
      </c>
    </row>
    <row r="164" spans="1:8">
      <c r="A164" s="7">
        <v>163</v>
      </c>
      <c r="B164" s="4">
        <v>45140</v>
      </c>
      <c r="C164" s="9" t="str">
        <f t="shared" si="7"/>
        <v>Aug</v>
      </c>
      <c r="D164" s="3" t="s">
        <v>30</v>
      </c>
      <c r="E164" s="3" t="str">
        <f t="shared" si="6"/>
        <v>Aug-UPI Transaction</v>
      </c>
      <c r="F164" s="3" t="s">
        <v>9</v>
      </c>
      <c r="G164" s="24">
        <v>255.75</v>
      </c>
      <c r="H164" s="24">
        <f t="shared" si="8"/>
        <v>71074.267500000002</v>
      </c>
    </row>
    <row r="165" spans="1:8">
      <c r="A165" s="7">
        <v>164</v>
      </c>
      <c r="B165" s="4">
        <v>45140</v>
      </c>
      <c r="C165" s="9" t="str">
        <f t="shared" si="7"/>
        <v>Aug</v>
      </c>
      <c r="D165" s="3" t="s">
        <v>30</v>
      </c>
      <c r="E165" s="3" t="str">
        <f t="shared" si="6"/>
        <v>Aug-UPI Transaction</v>
      </c>
      <c r="F165" s="3" t="s">
        <v>9</v>
      </c>
      <c r="G165" s="24">
        <v>102.30000000000001</v>
      </c>
      <c r="H165" s="24">
        <f t="shared" si="8"/>
        <v>71176.567500000005</v>
      </c>
    </row>
    <row r="166" spans="1:8">
      <c r="A166" s="7">
        <v>165</v>
      </c>
      <c r="B166" s="4">
        <v>45143</v>
      </c>
      <c r="C166" s="9" t="str">
        <f t="shared" si="7"/>
        <v>Aug</v>
      </c>
      <c r="D166" s="3" t="s">
        <v>29</v>
      </c>
      <c r="E166" s="3" t="str">
        <f t="shared" si="6"/>
        <v>Aug-Online Deposit</v>
      </c>
      <c r="F166" s="3" t="s">
        <v>9</v>
      </c>
      <c r="G166" s="24">
        <v>255.75</v>
      </c>
      <c r="H166" s="24">
        <f t="shared" si="8"/>
        <v>71432.317500000005</v>
      </c>
    </row>
    <row r="167" spans="1:8">
      <c r="A167" s="7">
        <v>166</v>
      </c>
      <c r="B167" s="4">
        <v>45143</v>
      </c>
      <c r="C167" s="9" t="str">
        <f t="shared" si="7"/>
        <v>Aug</v>
      </c>
      <c r="D167" s="3" t="s">
        <v>11</v>
      </c>
      <c r="E167" s="3" t="str">
        <f t="shared" si="6"/>
        <v>Aug-House Rent</v>
      </c>
      <c r="F167" s="3" t="s">
        <v>12</v>
      </c>
      <c r="G167" s="24">
        <v>1278.75</v>
      </c>
      <c r="H167" s="24">
        <f t="shared" si="8"/>
        <v>70153.567500000005</v>
      </c>
    </row>
    <row r="168" spans="1:8">
      <c r="A168" s="7">
        <v>167</v>
      </c>
      <c r="B168" s="4">
        <v>45143</v>
      </c>
      <c r="C168" s="9" t="str">
        <f t="shared" si="7"/>
        <v>Aug</v>
      </c>
      <c r="D168" s="3" t="s">
        <v>11</v>
      </c>
      <c r="E168" s="3" t="str">
        <f t="shared" si="6"/>
        <v>Aug-House Rent</v>
      </c>
      <c r="F168" s="3" t="s">
        <v>12</v>
      </c>
      <c r="G168" s="24">
        <v>1278.75</v>
      </c>
      <c r="H168" s="24">
        <f t="shared" si="8"/>
        <v>68874.817500000005</v>
      </c>
    </row>
    <row r="169" spans="1:8">
      <c r="A169" s="7">
        <v>168</v>
      </c>
      <c r="B169" s="4">
        <v>45144</v>
      </c>
      <c r="C169" s="9" t="str">
        <f t="shared" si="7"/>
        <v>Aug</v>
      </c>
      <c r="D169" s="3" t="s">
        <v>33</v>
      </c>
      <c r="E169" s="3" t="str">
        <f t="shared" si="6"/>
        <v>Aug-IMPS Payment</v>
      </c>
      <c r="F169" s="3" t="s">
        <v>9</v>
      </c>
      <c r="G169" s="24">
        <v>76.724999999999994</v>
      </c>
      <c r="H169" s="24">
        <f t="shared" si="8"/>
        <v>68951.54250000001</v>
      </c>
    </row>
    <row r="170" spans="1:8">
      <c r="A170" s="7">
        <v>169</v>
      </c>
      <c r="B170" s="4">
        <v>45144</v>
      </c>
      <c r="C170" s="9" t="str">
        <f t="shared" si="7"/>
        <v>Aug</v>
      </c>
      <c r="D170" s="3" t="s">
        <v>34</v>
      </c>
      <c r="E170" s="3" t="str">
        <f t="shared" si="6"/>
        <v>Aug-Restourant</v>
      </c>
      <c r="F170" s="3" t="s">
        <v>12</v>
      </c>
      <c r="G170" s="24">
        <v>649.34925000000021</v>
      </c>
      <c r="H170" s="24">
        <f t="shared" si="8"/>
        <v>68302.193250000011</v>
      </c>
    </row>
    <row r="171" spans="1:8">
      <c r="A171" s="7">
        <v>170</v>
      </c>
      <c r="B171" s="4">
        <v>45144</v>
      </c>
      <c r="C171" s="9" t="str">
        <f t="shared" si="7"/>
        <v>Aug</v>
      </c>
      <c r="D171" s="3" t="s">
        <v>34</v>
      </c>
      <c r="E171" s="3" t="str">
        <f t="shared" si="6"/>
        <v>Aug-Restourant</v>
      </c>
      <c r="F171" s="3" t="s">
        <v>12</v>
      </c>
      <c r="G171" s="24">
        <v>649.34925000000021</v>
      </c>
      <c r="H171" s="24">
        <f t="shared" si="8"/>
        <v>67652.844000000012</v>
      </c>
    </row>
    <row r="172" spans="1:8">
      <c r="A172" s="7">
        <v>171</v>
      </c>
      <c r="B172" s="4">
        <v>45148</v>
      </c>
      <c r="C172" s="9" t="str">
        <f t="shared" si="7"/>
        <v>Aug</v>
      </c>
      <c r="D172" s="3" t="s">
        <v>39</v>
      </c>
      <c r="E172" s="3" t="str">
        <f t="shared" si="6"/>
        <v>Aug-Furnitures</v>
      </c>
      <c r="F172" s="3" t="s">
        <v>12</v>
      </c>
      <c r="G172" s="24">
        <v>5212.9522500000003</v>
      </c>
      <c r="H172" s="24">
        <f t="shared" si="8"/>
        <v>62439.89175000001</v>
      </c>
    </row>
    <row r="173" spans="1:8">
      <c r="A173" s="7">
        <v>172</v>
      </c>
      <c r="B173" s="4">
        <v>45150</v>
      </c>
      <c r="C173" s="9" t="str">
        <f t="shared" si="7"/>
        <v>Aug</v>
      </c>
      <c r="D173" s="3" t="s">
        <v>35</v>
      </c>
      <c r="E173" s="3" t="str">
        <f t="shared" si="6"/>
        <v>Aug-EB Bill</v>
      </c>
      <c r="F173" s="3" t="s">
        <v>12</v>
      </c>
      <c r="G173" s="24">
        <v>918.14249999999993</v>
      </c>
      <c r="H173" s="24">
        <f t="shared" si="8"/>
        <v>61521.749250000008</v>
      </c>
    </row>
    <row r="174" spans="1:8">
      <c r="A174" s="7">
        <v>173</v>
      </c>
      <c r="B174" s="4">
        <v>45150</v>
      </c>
      <c r="C174" s="9" t="str">
        <f t="shared" si="7"/>
        <v>Aug</v>
      </c>
      <c r="D174" s="3" t="s">
        <v>35</v>
      </c>
      <c r="E174" s="3" t="str">
        <f t="shared" si="6"/>
        <v>Aug-EB Bill</v>
      </c>
      <c r="F174" s="3" t="s">
        <v>12</v>
      </c>
      <c r="G174" s="24">
        <v>918.14249999999993</v>
      </c>
      <c r="H174" s="24">
        <f t="shared" si="8"/>
        <v>60603.606750000006</v>
      </c>
    </row>
    <row r="175" spans="1:8">
      <c r="A175" s="7">
        <v>174</v>
      </c>
      <c r="B175" s="4">
        <v>45151</v>
      </c>
      <c r="C175" s="9" t="str">
        <f t="shared" si="7"/>
        <v>Aug</v>
      </c>
      <c r="D175" s="3" t="s">
        <v>37</v>
      </c>
      <c r="E175" s="3" t="str">
        <f t="shared" si="6"/>
        <v>Aug-Electrical Applience</v>
      </c>
      <c r="F175" s="3" t="s">
        <v>12</v>
      </c>
      <c r="G175" s="24">
        <v>140.66249999999997</v>
      </c>
      <c r="H175" s="24">
        <f t="shared" si="8"/>
        <v>60462.944250000008</v>
      </c>
    </row>
    <row r="176" spans="1:8">
      <c r="A176" s="7">
        <v>175</v>
      </c>
      <c r="B176" s="4">
        <v>45151</v>
      </c>
      <c r="C176" s="9" t="str">
        <f t="shared" si="7"/>
        <v>Aug</v>
      </c>
      <c r="D176" s="3" t="s">
        <v>36</v>
      </c>
      <c r="E176" s="3" t="str">
        <f t="shared" ref="E176:E239" si="9">CONCATENATE(C176,"-",D176)</f>
        <v>Aug-Travel</v>
      </c>
      <c r="F176" s="3" t="s">
        <v>12</v>
      </c>
      <c r="G176" s="24">
        <v>280.81349999999998</v>
      </c>
      <c r="H176" s="24">
        <f t="shared" si="8"/>
        <v>60182.130750000011</v>
      </c>
    </row>
    <row r="177" spans="1:8">
      <c r="A177" s="7">
        <v>176</v>
      </c>
      <c r="B177" s="4">
        <v>45151</v>
      </c>
      <c r="C177" s="9" t="str">
        <f t="shared" si="7"/>
        <v>Aug</v>
      </c>
      <c r="D177" s="3" t="s">
        <v>37</v>
      </c>
      <c r="E177" s="3" t="str">
        <f t="shared" si="9"/>
        <v>Aug-Electrical Applience</v>
      </c>
      <c r="F177" s="3" t="s">
        <v>12</v>
      </c>
      <c r="G177" s="24">
        <v>140.66249999999997</v>
      </c>
      <c r="H177" s="24">
        <f t="shared" si="8"/>
        <v>60041.468250000013</v>
      </c>
    </row>
    <row r="178" spans="1:8">
      <c r="A178" s="7">
        <v>177</v>
      </c>
      <c r="B178" s="4">
        <v>45151</v>
      </c>
      <c r="C178" s="9" t="str">
        <f t="shared" si="7"/>
        <v>Aug</v>
      </c>
      <c r="D178" s="3" t="s">
        <v>36</v>
      </c>
      <c r="E178" s="3" t="str">
        <f t="shared" si="9"/>
        <v>Aug-Travel</v>
      </c>
      <c r="F178" s="3" t="s">
        <v>12</v>
      </c>
      <c r="G178" s="24">
        <v>280.81349999999998</v>
      </c>
      <c r="H178" s="24">
        <f t="shared" si="8"/>
        <v>59760.654750000016</v>
      </c>
    </row>
    <row r="179" spans="1:8">
      <c r="A179" s="7">
        <v>178</v>
      </c>
      <c r="B179" s="4">
        <v>45153</v>
      </c>
      <c r="C179" s="9" t="str">
        <f t="shared" si="7"/>
        <v>Aug</v>
      </c>
      <c r="D179" s="3" t="s">
        <v>30</v>
      </c>
      <c r="E179" s="3" t="str">
        <f t="shared" si="9"/>
        <v>Aug-UPI Transaction</v>
      </c>
      <c r="F179" s="3" t="s">
        <v>9</v>
      </c>
      <c r="G179" s="24">
        <v>102.30000000000001</v>
      </c>
      <c r="H179" s="24">
        <f t="shared" si="8"/>
        <v>59862.954750000019</v>
      </c>
    </row>
    <row r="180" spans="1:8">
      <c r="A180" s="7">
        <v>179</v>
      </c>
      <c r="B180" s="4">
        <v>45158</v>
      </c>
      <c r="C180" s="9" t="str">
        <f t="shared" si="7"/>
        <v>Aug</v>
      </c>
      <c r="D180" s="3" t="s">
        <v>32</v>
      </c>
      <c r="E180" s="3" t="str">
        <f t="shared" si="9"/>
        <v>Aug-NEFT Payment</v>
      </c>
      <c r="F180" s="3" t="s">
        <v>9</v>
      </c>
      <c r="G180" s="24">
        <v>1278.75</v>
      </c>
      <c r="H180" s="24">
        <f t="shared" si="8"/>
        <v>61141.704750000019</v>
      </c>
    </row>
    <row r="181" spans="1:8">
      <c r="A181" s="7">
        <v>180</v>
      </c>
      <c r="B181" s="4">
        <v>45158</v>
      </c>
      <c r="C181" s="9" t="str">
        <f t="shared" si="7"/>
        <v>Aug</v>
      </c>
      <c r="D181" s="3" t="s">
        <v>38</v>
      </c>
      <c r="E181" s="3" t="str">
        <f t="shared" si="9"/>
        <v>Aug-Automobile &amp; Assoceries</v>
      </c>
      <c r="F181" s="3" t="s">
        <v>12</v>
      </c>
      <c r="G181" s="24">
        <v>521.47424999999998</v>
      </c>
      <c r="H181" s="24">
        <f t="shared" si="8"/>
        <v>60620.23050000002</v>
      </c>
    </row>
    <row r="182" spans="1:8">
      <c r="A182" s="7">
        <v>181</v>
      </c>
      <c r="B182" s="4">
        <v>45163</v>
      </c>
      <c r="C182" s="9" t="str">
        <f t="shared" si="7"/>
        <v>Aug</v>
      </c>
      <c r="D182" s="3" t="s">
        <v>28</v>
      </c>
      <c r="E182" s="3" t="str">
        <f t="shared" si="9"/>
        <v>Aug-Chk. Deposit</v>
      </c>
      <c r="F182" s="3" t="s">
        <v>9</v>
      </c>
      <c r="G182" s="24">
        <v>1790.25</v>
      </c>
      <c r="H182" s="24">
        <f t="shared" si="8"/>
        <v>62410.48050000002</v>
      </c>
    </row>
    <row r="183" spans="1:8">
      <c r="A183" s="7">
        <v>182</v>
      </c>
      <c r="B183" s="4">
        <v>45163</v>
      </c>
      <c r="C183" s="9" t="str">
        <f t="shared" si="7"/>
        <v>Aug</v>
      </c>
      <c r="D183" s="3" t="s">
        <v>39</v>
      </c>
      <c r="E183" s="3" t="str">
        <f t="shared" si="9"/>
        <v>Aug-Furnitures</v>
      </c>
      <c r="F183" s="3" t="s">
        <v>12</v>
      </c>
      <c r="G183" s="24">
        <v>1023</v>
      </c>
      <c r="H183" s="24">
        <f t="shared" si="8"/>
        <v>61387.48050000002</v>
      </c>
    </row>
    <row r="184" spans="1:8">
      <c r="A184" s="7">
        <v>183</v>
      </c>
      <c r="B184" s="4">
        <v>45164</v>
      </c>
      <c r="C184" s="9" t="str">
        <f t="shared" si="7"/>
        <v>Aug</v>
      </c>
      <c r="D184" s="3" t="s">
        <v>36</v>
      </c>
      <c r="E184" s="3" t="str">
        <f t="shared" si="9"/>
        <v>Aug-Travel</v>
      </c>
      <c r="F184" s="3" t="s">
        <v>12</v>
      </c>
      <c r="G184" s="24">
        <v>649.34925000000021</v>
      </c>
      <c r="H184" s="24">
        <f t="shared" si="8"/>
        <v>60738.13125000002</v>
      </c>
    </row>
    <row r="185" spans="1:8">
      <c r="A185" s="7">
        <v>184</v>
      </c>
      <c r="B185" s="4">
        <v>45165</v>
      </c>
      <c r="C185" s="9" t="str">
        <f t="shared" si="7"/>
        <v>Aug</v>
      </c>
      <c r="D185" s="3" t="s">
        <v>38</v>
      </c>
      <c r="E185" s="3" t="str">
        <f t="shared" si="9"/>
        <v>Aug-Automobile &amp; Assoceries</v>
      </c>
      <c r="F185" s="3" t="s">
        <v>12</v>
      </c>
      <c r="G185" s="24">
        <v>1278.75</v>
      </c>
      <c r="H185" s="24">
        <f t="shared" si="8"/>
        <v>59459.38125000002</v>
      </c>
    </row>
    <row r="186" spans="1:8">
      <c r="A186" s="7">
        <v>185</v>
      </c>
      <c r="B186" s="4">
        <v>45170</v>
      </c>
      <c r="C186" s="9" t="str">
        <f t="shared" si="7"/>
        <v>Sep</v>
      </c>
      <c r="D186" s="3" t="s">
        <v>31</v>
      </c>
      <c r="E186" s="3" t="str">
        <f t="shared" si="9"/>
        <v>Sep-Salary Credit</v>
      </c>
      <c r="F186" s="3" t="s">
        <v>9</v>
      </c>
      <c r="G186" s="24">
        <v>33750</v>
      </c>
      <c r="H186" s="24">
        <f t="shared" si="8"/>
        <v>93209.38125000002</v>
      </c>
    </row>
    <row r="187" spans="1:8">
      <c r="A187" s="7">
        <v>186</v>
      </c>
      <c r="B187" s="4">
        <v>45171</v>
      </c>
      <c r="C187" s="9" t="str">
        <f t="shared" si="7"/>
        <v>Sep</v>
      </c>
      <c r="D187" s="3" t="s">
        <v>30</v>
      </c>
      <c r="E187" s="3" t="str">
        <f t="shared" si="9"/>
        <v>Sep-UPI Transaction</v>
      </c>
      <c r="F187" s="3" t="s">
        <v>9</v>
      </c>
      <c r="G187" s="24">
        <v>375</v>
      </c>
      <c r="H187" s="24">
        <f t="shared" si="8"/>
        <v>93584.38125000002</v>
      </c>
    </row>
    <row r="188" spans="1:8">
      <c r="A188" s="7">
        <v>187</v>
      </c>
      <c r="B188" s="4">
        <v>45171</v>
      </c>
      <c r="C188" s="9" t="str">
        <f t="shared" si="7"/>
        <v>Sep</v>
      </c>
      <c r="D188" s="3" t="s">
        <v>30</v>
      </c>
      <c r="E188" s="3" t="str">
        <f t="shared" si="9"/>
        <v>Sep-UPI Transaction</v>
      </c>
      <c r="F188" s="3" t="s">
        <v>9</v>
      </c>
      <c r="G188" s="24">
        <v>300</v>
      </c>
      <c r="H188" s="24">
        <f t="shared" si="8"/>
        <v>93884.38125000002</v>
      </c>
    </row>
    <row r="189" spans="1:8">
      <c r="A189" s="7">
        <v>188</v>
      </c>
      <c r="B189" s="4">
        <v>45171</v>
      </c>
      <c r="C189" s="9" t="str">
        <f t="shared" si="7"/>
        <v>Sep</v>
      </c>
      <c r="D189" s="3" t="s">
        <v>30</v>
      </c>
      <c r="E189" s="3" t="str">
        <f t="shared" si="9"/>
        <v>Sep-UPI Transaction</v>
      </c>
      <c r="F189" s="3" t="s">
        <v>9</v>
      </c>
      <c r="G189" s="24">
        <v>300</v>
      </c>
      <c r="H189" s="24">
        <f t="shared" si="8"/>
        <v>94184.38125000002</v>
      </c>
    </row>
    <row r="190" spans="1:8">
      <c r="A190" s="7">
        <v>189</v>
      </c>
      <c r="B190" s="4">
        <v>45172</v>
      </c>
      <c r="C190" s="9" t="str">
        <f t="shared" si="7"/>
        <v>Sep</v>
      </c>
      <c r="D190" s="3" t="s">
        <v>32</v>
      </c>
      <c r="E190" s="3" t="str">
        <f t="shared" si="9"/>
        <v>Sep-NEFT Payment</v>
      </c>
      <c r="F190" s="3" t="s">
        <v>9</v>
      </c>
      <c r="G190" s="24">
        <v>3750</v>
      </c>
      <c r="H190" s="24">
        <f t="shared" si="8"/>
        <v>97934.38125000002</v>
      </c>
    </row>
    <row r="191" spans="1:8">
      <c r="A191" s="7">
        <v>190</v>
      </c>
      <c r="B191" s="4">
        <v>45194</v>
      </c>
      <c r="C191" s="9" t="str">
        <f t="shared" si="7"/>
        <v>Sep</v>
      </c>
      <c r="D191" s="3" t="s">
        <v>28</v>
      </c>
      <c r="E191" s="3" t="str">
        <f t="shared" si="9"/>
        <v>Sep-Chk. Deposit</v>
      </c>
      <c r="F191" s="3" t="s">
        <v>9</v>
      </c>
      <c r="G191" s="24">
        <v>5250</v>
      </c>
      <c r="H191" s="24">
        <f t="shared" si="8"/>
        <v>103184.38125000002</v>
      </c>
    </row>
    <row r="192" spans="1:8">
      <c r="A192" s="7">
        <v>191</v>
      </c>
      <c r="B192" s="4">
        <v>45174</v>
      </c>
      <c r="C192" s="9" t="str">
        <f t="shared" si="7"/>
        <v>Sep</v>
      </c>
      <c r="D192" s="3" t="s">
        <v>29</v>
      </c>
      <c r="E192" s="3" t="str">
        <f t="shared" si="9"/>
        <v>Sep-Online Deposit</v>
      </c>
      <c r="F192" s="3" t="s">
        <v>9</v>
      </c>
      <c r="G192" s="24">
        <v>750</v>
      </c>
      <c r="H192" s="24">
        <f t="shared" si="8"/>
        <v>103934.38125000002</v>
      </c>
    </row>
    <row r="193" spans="1:8">
      <c r="A193" s="7">
        <v>192</v>
      </c>
      <c r="B193" s="4">
        <v>45174</v>
      </c>
      <c r="C193" s="9" t="str">
        <f t="shared" si="7"/>
        <v>Sep</v>
      </c>
      <c r="D193" s="3" t="s">
        <v>11</v>
      </c>
      <c r="E193" s="3" t="str">
        <f t="shared" si="9"/>
        <v>Sep-House Rent</v>
      </c>
      <c r="F193" s="3" t="s">
        <v>12</v>
      </c>
      <c r="G193" s="24">
        <v>3750</v>
      </c>
      <c r="H193" s="24">
        <f t="shared" si="8"/>
        <v>100184.38125000002</v>
      </c>
    </row>
    <row r="194" spans="1:8">
      <c r="A194" s="7">
        <v>193</v>
      </c>
      <c r="B194" s="4">
        <v>45174</v>
      </c>
      <c r="C194" s="9" t="str">
        <f t="shared" ref="C194:C257" si="10">( TEXT(B194,"mmm"))</f>
        <v>Sep</v>
      </c>
      <c r="D194" s="3" t="s">
        <v>11</v>
      </c>
      <c r="E194" s="3" t="str">
        <f t="shared" si="9"/>
        <v>Sep-House Rent</v>
      </c>
      <c r="F194" s="3" t="s">
        <v>12</v>
      </c>
      <c r="G194" s="24">
        <v>3750</v>
      </c>
      <c r="H194" s="24">
        <f t="shared" si="8"/>
        <v>96434.38125000002</v>
      </c>
    </row>
    <row r="195" spans="1:8">
      <c r="A195" s="7">
        <v>194</v>
      </c>
      <c r="B195" s="4">
        <v>45175</v>
      </c>
      <c r="C195" s="9" t="str">
        <f t="shared" si="10"/>
        <v>Sep</v>
      </c>
      <c r="D195" s="3" t="s">
        <v>33</v>
      </c>
      <c r="E195" s="3" t="str">
        <f t="shared" si="9"/>
        <v>Sep-IMPS Payment</v>
      </c>
      <c r="F195" s="3" t="s">
        <v>9</v>
      </c>
      <c r="G195" s="24">
        <v>225</v>
      </c>
      <c r="H195" s="24">
        <f t="shared" ref="H195:H258" si="11">IF(F195="Deposit",H194+G195,H194-G195)</f>
        <v>96659.38125000002</v>
      </c>
    </row>
    <row r="196" spans="1:8">
      <c r="A196" s="7">
        <v>195</v>
      </c>
      <c r="B196" s="4">
        <v>45175</v>
      </c>
      <c r="C196" s="9" t="str">
        <f t="shared" si="10"/>
        <v>Sep</v>
      </c>
      <c r="D196" s="3" t="s">
        <v>34</v>
      </c>
      <c r="E196" s="3" t="str">
        <f t="shared" si="9"/>
        <v>Sep-Restourant</v>
      </c>
      <c r="F196" s="3" t="s">
        <v>12</v>
      </c>
      <c r="G196" s="24">
        <v>1904.25</v>
      </c>
      <c r="H196" s="24">
        <f t="shared" si="11"/>
        <v>94755.13125000002</v>
      </c>
    </row>
    <row r="197" spans="1:8">
      <c r="A197" s="7">
        <v>196</v>
      </c>
      <c r="B197" s="4">
        <v>45175</v>
      </c>
      <c r="C197" s="9" t="str">
        <f t="shared" si="10"/>
        <v>Sep</v>
      </c>
      <c r="D197" s="3" t="s">
        <v>34</v>
      </c>
      <c r="E197" s="3" t="str">
        <f t="shared" si="9"/>
        <v>Sep-Restourant</v>
      </c>
      <c r="F197" s="3" t="s">
        <v>12</v>
      </c>
      <c r="G197" s="24">
        <v>1904.25</v>
      </c>
      <c r="H197" s="24">
        <f t="shared" si="11"/>
        <v>92850.88125000002</v>
      </c>
    </row>
    <row r="198" spans="1:8">
      <c r="A198" s="7">
        <v>197</v>
      </c>
      <c r="B198" s="4">
        <v>45181</v>
      </c>
      <c r="C198" s="9" t="str">
        <f t="shared" si="10"/>
        <v>Sep</v>
      </c>
      <c r="D198" s="3" t="s">
        <v>35</v>
      </c>
      <c r="E198" s="3" t="str">
        <f t="shared" si="9"/>
        <v>Sep-EB Bill</v>
      </c>
      <c r="F198" s="3" t="s">
        <v>12</v>
      </c>
      <c r="G198" s="24">
        <v>2692.5</v>
      </c>
      <c r="H198" s="24">
        <f t="shared" si="11"/>
        <v>90158.38125000002</v>
      </c>
    </row>
    <row r="199" spans="1:8">
      <c r="A199" s="7">
        <v>198</v>
      </c>
      <c r="B199" s="4">
        <v>45181</v>
      </c>
      <c r="C199" s="9" t="str">
        <f t="shared" si="10"/>
        <v>Sep</v>
      </c>
      <c r="D199" s="3" t="s">
        <v>34</v>
      </c>
      <c r="E199" s="3" t="str">
        <f t="shared" si="9"/>
        <v>Sep-Restourant</v>
      </c>
      <c r="F199" s="3" t="s">
        <v>12</v>
      </c>
      <c r="G199" s="24">
        <v>2692.5</v>
      </c>
      <c r="H199" s="24">
        <f t="shared" si="11"/>
        <v>87465.88125000002</v>
      </c>
    </row>
    <row r="200" spans="1:8">
      <c r="A200" s="7">
        <v>199</v>
      </c>
      <c r="B200" s="4">
        <v>45182</v>
      </c>
      <c r="C200" s="9" t="str">
        <f t="shared" si="10"/>
        <v>Sep</v>
      </c>
      <c r="D200" s="3" t="s">
        <v>37</v>
      </c>
      <c r="E200" s="3" t="str">
        <f t="shared" si="9"/>
        <v>Sep-Electrical Applience</v>
      </c>
      <c r="F200" s="3" t="s">
        <v>12</v>
      </c>
      <c r="G200" s="24">
        <v>412.5</v>
      </c>
      <c r="H200" s="24">
        <f t="shared" si="11"/>
        <v>87053.38125000002</v>
      </c>
    </row>
    <row r="201" spans="1:8">
      <c r="A201" s="7">
        <v>200</v>
      </c>
      <c r="B201" s="4">
        <v>45182</v>
      </c>
      <c r="C201" s="9" t="str">
        <f t="shared" si="10"/>
        <v>Sep</v>
      </c>
      <c r="D201" s="3" t="s">
        <v>36</v>
      </c>
      <c r="E201" s="3" t="str">
        <f t="shared" si="9"/>
        <v>Sep-Travel</v>
      </c>
      <c r="F201" s="3" t="s">
        <v>12</v>
      </c>
      <c r="G201" s="24">
        <v>823.5</v>
      </c>
      <c r="H201" s="24">
        <f t="shared" si="11"/>
        <v>86229.88125000002</v>
      </c>
    </row>
    <row r="202" spans="1:8">
      <c r="A202" s="7">
        <v>201</v>
      </c>
      <c r="B202" s="4">
        <v>45182</v>
      </c>
      <c r="C202" s="9" t="str">
        <f t="shared" si="10"/>
        <v>Sep</v>
      </c>
      <c r="D202" s="3" t="s">
        <v>37</v>
      </c>
      <c r="E202" s="3" t="str">
        <f t="shared" si="9"/>
        <v>Sep-Electrical Applience</v>
      </c>
      <c r="F202" s="3" t="s">
        <v>12</v>
      </c>
      <c r="G202" s="24">
        <v>412.5</v>
      </c>
      <c r="H202" s="24">
        <f t="shared" si="11"/>
        <v>85817.38125000002</v>
      </c>
    </row>
    <row r="203" spans="1:8">
      <c r="A203" s="7">
        <v>202</v>
      </c>
      <c r="B203" s="4">
        <v>45182</v>
      </c>
      <c r="C203" s="9" t="str">
        <f t="shared" si="10"/>
        <v>Sep</v>
      </c>
      <c r="D203" s="3" t="s">
        <v>36</v>
      </c>
      <c r="E203" s="3" t="str">
        <f t="shared" si="9"/>
        <v>Sep-Travel</v>
      </c>
      <c r="F203" s="3" t="s">
        <v>12</v>
      </c>
      <c r="G203" s="24">
        <v>823.5</v>
      </c>
      <c r="H203" s="24">
        <f t="shared" si="11"/>
        <v>84993.88125000002</v>
      </c>
    </row>
    <row r="204" spans="1:8">
      <c r="A204" s="7">
        <v>203</v>
      </c>
      <c r="B204" s="4">
        <v>45194</v>
      </c>
      <c r="C204" s="9" t="str">
        <f t="shared" si="10"/>
        <v>Sep</v>
      </c>
      <c r="D204" s="3" t="s">
        <v>39</v>
      </c>
      <c r="E204" s="3" t="str">
        <f t="shared" si="9"/>
        <v>Sep-Furnitures</v>
      </c>
      <c r="F204" s="3" t="s">
        <v>12</v>
      </c>
      <c r="G204" s="24">
        <v>15287.25</v>
      </c>
      <c r="H204" s="24">
        <f t="shared" si="11"/>
        <v>69706.63125000002</v>
      </c>
    </row>
    <row r="205" spans="1:8">
      <c r="A205" s="7">
        <v>204</v>
      </c>
      <c r="B205" s="4">
        <v>45194</v>
      </c>
      <c r="C205" s="9" t="str">
        <f t="shared" si="10"/>
        <v>Sep</v>
      </c>
      <c r="D205" s="3" t="s">
        <v>39</v>
      </c>
      <c r="E205" s="3" t="str">
        <f t="shared" si="9"/>
        <v>Sep-Furnitures</v>
      </c>
      <c r="F205" s="3" t="s">
        <v>12</v>
      </c>
      <c r="G205" s="24">
        <v>3000</v>
      </c>
      <c r="H205" s="24">
        <f t="shared" si="11"/>
        <v>66706.63125000002</v>
      </c>
    </row>
    <row r="206" spans="1:8">
      <c r="A206" s="7">
        <v>205</v>
      </c>
      <c r="B206" s="4">
        <v>45195</v>
      </c>
      <c r="C206" s="9" t="str">
        <f t="shared" si="10"/>
        <v>Sep</v>
      </c>
      <c r="D206" s="3" t="s">
        <v>34</v>
      </c>
      <c r="E206" s="3" t="str">
        <f t="shared" si="9"/>
        <v>Sep-Restourant</v>
      </c>
      <c r="F206" s="3" t="s">
        <v>12</v>
      </c>
      <c r="G206" s="24">
        <v>1904.25</v>
      </c>
      <c r="H206" s="24">
        <f t="shared" si="11"/>
        <v>64802.38125000002</v>
      </c>
    </row>
    <row r="207" spans="1:8">
      <c r="A207" s="7">
        <v>206</v>
      </c>
      <c r="B207" s="4">
        <v>45199</v>
      </c>
      <c r="C207" s="9" t="str">
        <f t="shared" si="10"/>
        <v>Sep</v>
      </c>
      <c r="D207" s="3" t="s">
        <v>38</v>
      </c>
      <c r="E207" s="3" t="str">
        <f t="shared" si="9"/>
        <v>Sep-Automobile &amp; Assoceries</v>
      </c>
      <c r="F207" s="3" t="s">
        <v>12</v>
      </c>
      <c r="G207" s="24">
        <v>3750</v>
      </c>
      <c r="H207" s="24">
        <f t="shared" si="11"/>
        <v>61052.38125000002</v>
      </c>
    </row>
    <row r="208" spans="1:8">
      <c r="A208" s="7">
        <v>207</v>
      </c>
      <c r="B208" s="4">
        <v>45199</v>
      </c>
      <c r="C208" s="9" t="str">
        <f t="shared" si="10"/>
        <v>Sep</v>
      </c>
      <c r="D208" s="3" t="s">
        <v>38</v>
      </c>
      <c r="E208" s="3" t="str">
        <f t="shared" si="9"/>
        <v>Sep-Automobile &amp; Assoceries</v>
      </c>
      <c r="F208" s="3" t="s">
        <v>12</v>
      </c>
      <c r="G208" s="24">
        <v>1529.25</v>
      </c>
      <c r="H208" s="24">
        <f t="shared" si="11"/>
        <v>59523.13125000002</v>
      </c>
    </row>
    <row r="209" spans="1:8">
      <c r="A209" s="7">
        <v>208</v>
      </c>
      <c r="B209" s="4">
        <v>45200</v>
      </c>
      <c r="C209" s="9" t="str">
        <f t="shared" si="10"/>
        <v>Oct</v>
      </c>
      <c r="D209" s="3" t="s">
        <v>31</v>
      </c>
      <c r="E209" s="3" t="str">
        <f t="shared" si="9"/>
        <v>Oct-Salary Credit</v>
      </c>
      <c r="F209" s="3" t="s">
        <v>9</v>
      </c>
      <c r="G209" s="24">
        <v>56718.75</v>
      </c>
      <c r="H209" s="24">
        <f t="shared" si="11"/>
        <v>116241.88125000002</v>
      </c>
    </row>
    <row r="210" spans="1:8">
      <c r="A210" s="7">
        <v>209</v>
      </c>
      <c r="B210" s="4">
        <v>45201</v>
      </c>
      <c r="C210" s="9" t="str">
        <f t="shared" si="10"/>
        <v>Oct</v>
      </c>
      <c r="D210" s="3" t="s">
        <v>30</v>
      </c>
      <c r="E210" s="3" t="str">
        <f t="shared" si="9"/>
        <v>Oct-UPI Transaction</v>
      </c>
      <c r="F210" s="3" t="s">
        <v>9</v>
      </c>
      <c r="G210" s="24">
        <v>1031.25</v>
      </c>
      <c r="H210" s="24">
        <f t="shared" si="11"/>
        <v>117273.13125000002</v>
      </c>
    </row>
    <row r="211" spans="1:8">
      <c r="A211" s="7">
        <v>210</v>
      </c>
      <c r="B211" s="4">
        <v>45201</v>
      </c>
      <c r="C211" s="9" t="str">
        <f t="shared" si="10"/>
        <v>Oct</v>
      </c>
      <c r="D211" s="3" t="s">
        <v>30</v>
      </c>
      <c r="E211" s="3" t="str">
        <f t="shared" si="9"/>
        <v>Oct-UPI Transaction</v>
      </c>
      <c r="F211" s="3" t="s">
        <v>9</v>
      </c>
      <c r="G211" s="24">
        <v>412.5</v>
      </c>
      <c r="H211" s="24">
        <f t="shared" si="11"/>
        <v>117685.63125000002</v>
      </c>
    </row>
    <row r="212" spans="1:8">
      <c r="A212" s="7">
        <v>211</v>
      </c>
      <c r="B212" s="4">
        <v>45204</v>
      </c>
      <c r="C212" s="9" t="str">
        <f t="shared" si="10"/>
        <v>Oct</v>
      </c>
      <c r="D212" s="3" t="s">
        <v>29</v>
      </c>
      <c r="E212" s="3" t="str">
        <f t="shared" si="9"/>
        <v>Oct-Online Deposit</v>
      </c>
      <c r="F212" s="3" t="s">
        <v>9</v>
      </c>
      <c r="G212" s="24">
        <v>1031.25</v>
      </c>
      <c r="H212" s="24">
        <f t="shared" si="11"/>
        <v>118716.88125000002</v>
      </c>
    </row>
    <row r="213" spans="1:8">
      <c r="A213" s="7">
        <v>212</v>
      </c>
      <c r="B213" s="4">
        <v>45204</v>
      </c>
      <c r="C213" s="9" t="str">
        <f t="shared" si="10"/>
        <v>Oct</v>
      </c>
      <c r="D213" s="3" t="s">
        <v>11</v>
      </c>
      <c r="E213" s="3" t="str">
        <f t="shared" si="9"/>
        <v>Oct-House Rent</v>
      </c>
      <c r="F213" s="3" t="s">
        <v>12</v>
      </c>
      <c r="G213" s="24">
        <v>5156.25</v>
      </c>
      <c r="H213" s="24">
        <f t="shared" si="11"/>
        <v>113560.63125000002</v>
      </c>
    </row>
    <row r="214" spans="1:8">
      <c r="A214" s="7">
        <v>213</v>
      </c>
      <c r="B214" s="4">
        <v>45204</v>
      </c>
      <c r="C214" s="9" t="str">
        <f t="shared" si="10"/>
        <v>Oct</v>
      </c>
      <c r="D214" s="3" t="s">
        <v>11</v>
      </c>
      <c r="E214" s="3" t="str">
        <f t="shared" si="9"/>
        <v>Oct-House Rent</v>
      </c>
      <c r="F214" s="3" t="s">
        <v>12</v>
      </c>
      <c r="G214" s="24">
        <v>5156.25</v>
      </c>
      <c r="H214" s="24">
        <f t="shared" si="11"/>
        <v>108404.38125000002</v>
      </c>
    </row>
    <row r="215" spans="1:8">
      <c r="A215" s="7">
        <v>214</v>
      </c>
      <c r="B215" s="4">
        <v>45205</v>
      </c>
      <c r="C215" s="9" t="str">
        <f t="shared" si="10"/>
        <v>Oct</v>
      </c>
      <c r="D215" s="3" t="s">
        <v>33</v>
      </c>
      <c r="E215" s="3" t="str">
        <f t="shared" si="9"/>
        <v>Oct-IMPS Payment</v>
      </c>
      <c r="F215" s="3" t="s">
        <v>9</v>
      </c>
      <c r="G215" s="24">
        <v>309.375</v>
      </c>
      <c r="H215" s="24">
        <f t="shared" si="11"/>
        <v>108713.75625000002</v>
      </c>
    </row>
    <row r="216" spans="1:8">
      <c r="A216" s="7">
        <v>215</v>
      </c>
      <c r="B216" s="4">
        <v>45205</v>
      </c>
      <c r="C216" s="9" t="str">
        <f t="shared" si="10"/>
        <v>Oct</v>
      </c>
      <c r="D216" s="3" t="s">
        <v>34</v>
      </c>
      <c r="E216" s="3" t="str">
        <f t="shared" si="9"/>
        <v>Oct-Restourant</v>
      </c>
      <c r="F216" s="3" t="s">
        <v>12</v>
      </c>
      <c r="G216" s="24">
        <v>2618.34375</v>
      </c>
      <c r="H216" s="24">
        <f t="shared" si="11"/>
        <v>106095.41250000002</v>
      </c>
    </row>
    <row r="217" spans="1:8">
      <c r="A217" s="7">
        <v>216</v>
      </c>
      <c r="B217" s="4">
        <v>45205</v>
      </c>
      <c r="C217" s="9" t="str">
        <f t="shared" si="10"/>
        <v>Oct</v>
      </c>
      <c r="D217" s="3" t="s">
        <v>34</v>
      </c>
      <c r="E217" s="3" t="str">
        <f t="shared" si="9"/>
        <v>Oct-Restourant</v>
      </c>
      <c r="F217" s="3" t="s">
        <v>12</v>
      </c>
      <c r="G217" s="24">
        <v>2618.34375</v>
      </c>
      <c r="H217" s="24">
        <f t="shared" si="11"/>
        <v>103477.06875000002</v>
      </c>
    </row>
    <row r="218" spans="1:8">
      <c r="A218" s="7">
        <v>217</v>
      </c>
      <c r="B218" s="4">
        <v>45209</v>
      </c>
      <c r="C218" s="9" t="str">
        <f t="shared" si="10"/>
        <v>Oct</v>
      </c>
      <c r="D218" s="3" t="s">
        <v>39</v>
      </c>
      <c r="E218" s="3" t="str">
        <f t="shared" si="9"/>
        <v>Oct-Furnitures</v>
      </c>
      <c r="F218" s="3" t="s">
        <v>12</v>
      </c>
      <c r="G218" s="24">
        <v>21019.96875</v>
      </c>
      <c r="H218" s="24">
        <f t="shared" si="11"/>
        <v>82457.10000000002</v>
      </c>
    </row>
    <row r="219" spans="1:8">
      <c r="A219" s="7">
        <v>218</v>
      </c>
      <c r="B219" s="4">
        <v>45211</v>
      </c>
      <c r="C219" s="9" t="str">
        <f t="shared" si="10"/>
        <v>Oct</v>
      </c>
      <c r="D219" s="3" t="s">
        <v>35</v>
      </c>
      <c r="E219" s="3" t="str">
        <f t="shared" si="9"/>
        <v>Oct-EB Bill</v>
      </c>
      <c r="F219" s="3" t="s">
        <v>12</v>
      </c>
      <c r="G219" s="24">
        <v>3702.1875</v>
      </c>
      <c r="H219" s="24">
        <f t="shared" si="11"/>
        <v>78754.91250000002</v>
      </c>
    </row>
    <row r="220" spans="1:8">
      <c r="A220" s="7">
        <v>219</v>
      </c>
      <c r="B220" s="4">
        <v>45211</v>
      </c>
      <c r="C220" s="9" t="str">
        <f t="shared" si="10"/>
        <v>Oct</v>
      </c>
      <c r="D220" s="3" t="s">
        <v>35</v>
      </c>
      <c r="E220" s="3" t="str">
        <f t="shared" si="9"/>
        <v>Oct-EB Bill</v>
      </c>
      <c r="F220" s="3" t="s">
        <v>12</v>
      </c>
      <c r="G220" s="24">
        <v>3702.1875</v>
      </c>
      <c r="H220" s="24">
        <f t="shared" si="11"/>
        <v>75052.72500000002</v>
      </c>
    </row>
    <row r="221" spans="1:8">
      <c r="A221" s="7">
        <v>220</v>
      </c>
      <c r="B221" s="4">
        <v>45212</v>
      </c>
      <c r="C221" s="9" t="str">
        <f t="shared" si="10"/>
        <v>Oct</v>
      </c>
      <c r="D221" s="3" t="s">
        <v>37</v>
      </c>
      <c r="E221" s="3" t="str">
        <f t="shared" si="9"/>
        <v>Oct-Electrical Applience</v>
      </c>
      <c r="F221" s="3" t="s">
        <v>12</v>
      </c>
      <c r="G221" s="24">
        <v>567.1875</v>
      </c>
      <c r="H221" s="24">
        <f t="shared" si="11"/>
        <v>74485.53750000002</v>
      </c>
    </row>
    <row r="222" spans="1:8">
      <c r="A222" s="7">
        <v>221</v>
      </c>
      <c r="B222" s="4">
        <v>45212</v>
      </c>
      <c r="C222" s="9" t="str">
        <f t="shared" si="10"/>
        <v>Oct</v>
      </c>
      <c r="D222" s="3" t="s">
        <v>36</v>
      </c>
      <c r="E222" s="3" t="str">
        <f t="shared" si="9"/>
        <v>Oct-Travel</v>
      </c>
      <c r="F222" s="3" t="s">
        <v>12</v>
      </c>
      <c r="G222" s="24">
        <v>1132.3125</v>
      </c>
      <c r="H222" s="24">
        <f t="shared" si="11"/>
        <v>73353.22500000002</v>
      </c>
    </row>
    <row r="223" spans="1:8">
      <c r="A223" s="7">
        <v>222</v>
      </c>
      <c r="B223" s="4">
        <v>45212</v>
      </c>
      <c r="C223" s="9" t="str">
        <f t="shared" si="10"/>
        <v>Oct</v>
      </c>
      <c r="D223" s="3" t="s">
        <v>37</v>
      </c>
      <c r="E223" s="3" t="str">
        <f t="shared" si="9"/>
        <v>Oct-Electrical Applience</v>
      </c>
      <c r="F223" s="3" t="s">
        <v>12</v>
      </c>
      <c r="G223" s="24">
        <v>567.1875</v>
      </c>
      <c r="H223" s="24">
        <f t="shared" si="11"/>
        <v>72786.03750000002</v>
      </c>
    </row>
    <row r="224" spans="1:8">
      <c r="A224" s="7">
        <v>223</v>
      </c>
      <c r="B224" s="4">
        <v>45212</v>
      </c>
      <c r="C224" s="9" t="str">
        <f t="shared" si="10"/>
        <v>Oct</v>
      </c>
      <c r="D224" s="3" t="s">
        <v>36</v>
      </c>
      <c r="E224" s="3" t="str">
        <f t="shared" si="9"/>
        <v>Oct-Travel</v>
      </c>
      <c r="F224" s="3" t="s">
        <v>12</v>
      </c>
      <c r="G224" s="24">
        <v>1132.3125</v>
      </c>
      <c r="H224" s="24">
        <f t="shared" si="11"/>
        <v>71653.72500000002</v>
      </c>
    </row>
    <row r="225" spans="1:8">
      <c r="A225" s="7">
        <v>224</v>
      </c>
      <c r="B225" s="4">
        <v>45214</v>
      </c>
      <c r="C225" s="9" t="str">
        <f t="shared" si="10"/>
        <v>Oct</v>
      </c>
      <c r="D225" s="3" t="s">
        <v>30</v>
      </c>
      <c r="E225" s="3" t="str">
        <f t="shared" si="9"/>
        <v>Oct-UPI Transaction</v>
      </c>
      <c r="F225" s="3" t="s">
        <v>9</v>
      </c>
      <c r="G225" s="24">
        <v>412.5</v>
      </c>
      <c r="H225" s="24">
        <f t="shared" si="11"/>
        <v>72066.22500000002</v>
      </c>
    </row>
    <row r="226" spans="1:8">
      <c r="A226" s="7">
        <v>225</v>
      </c>
      <c r="B226" s="4">
        <v>45219</v>
      </c>
      <c r="C226" s="9" t="str">
        <f t="shared" si="10"/>
        <v>Oct</v>
      </c>
      <c r="D226" s="3" t="s">
        <v>32</v>
      </c>
      <c r="E226" s="3" t="str">
        <f t="shared" si="9"/>
        <v>Oct-NEFT Payment</v>
      </c>
      <c r="F226" s="3" t="s">
        <v>9</v>
      </c>
      <c r="G226" s="24">
        <v>5156.25</v>
      </c>
      <c r="H226" s="24">
        <f t="shared" si="11"/>
        <v>77222.47500000002</v>
      </c>
    </row>
    <row r="227" spans="1:8">
      <c r="A227" s="7">
        <v>226</v>
      </c>
      <c r="B227" s="4">
        <v>45219</v>
      </c>
      <c r="C227" s="9" t="str">
        <f t="shared" si="10"/>
        <v>Oct</v>
      </c>
      <c r="D227" s="3" t="s">
        <v>38</v>
      </c>
      <c r="E227" s="3" t="str">
        <f t="shared" si="9"/>
        <v>Oct-Automobile &amp; Assoceries</v>
      </c>
      <c r="F227" s="3" t="s">
        <v>12</v>
      </c>
      <c r="G227" s="24">
        <v>2102.71875</v>
      </c>
      <c r="H227" s="24">
        <f t="shared" si="11"/>
        <v>75119.75625000002</v>
      </c>
    </row>
    <row r="228" spans="1:8">
      <c r="A228" s="7">
        <v>227</v>
      </c>
      <c r="B228" s="4">
        <v>45224</v>
      </c>
      <c r="C228" s="9" t="str">
        <f t="shared" si="10"/>
        <v>Oct</v>
      </c>
      <c r="D228" s="3" t="s">
        <v>28</v>
      </c>
      <c r="E228" s="3" t="str">
        <f t="shared" si="9"/>
        <v>Oct-Chk. Deposit</v>
      </c>
      <c r="F228" s="3" t="s">
        <v>9</v>
      </c>
      <c r="G228" s="24">
        <v>7218.75</v>
      </c>
      <c r="H228" s="24">
        <f t="shared" si="11"/>
        <v>82338.50625000002</v>
      </c>
    </row>
    <row r="229" spans="1:8">
      <c r="A229" s="7">
        <v>228</v>
      </c>
      <c r="B229" s="4">
        <v>45224</v>
      </c>
      <c r="C229" s="9" t="str">
        <f t="shared" si="10"/>
        <v>Oct</v>
      </c>
      <c r="D229" s="3" t="s">
        <v>39</v>
      </c>
      <c r="E229" s="3" t="str">
        <f t="shared" si="9"/>
        <v>Oct-Furnitures</v>
      </c>
      <c r="F229" s="3" t="s">
        <v>12</v>
      </c>
      <c r="G229" s="24">
        <v>4125</v>
      </c>
      <c r="H229" s="24">
        <f t="shared" si="11"/>
        <v>78213.50625000002</v>
      </c>
    </row>
    <row r="230" spans="1:8">
      <c r="A230" s="7">
        <v>229</v>
      </c>
      <c r="B230" s="4">
        <v>45225</v>
      </c>
      <c r="C230" s="9" t="str">
        <f t="shared" si="10"/>
        <v>Oct</v>
      </c>
      <c r="D230" s="3" t="s">
        <v>36</v>
      </c>
      <c r="E230" s="3" t="str">
        <f t="shared" si="9"/>
        <v>Oct-Travel</v>
      </c>
      <c r="F230" s="3" t="s">
        <v>12</v>
      </c>
      <c r="G230" s="24">
        <v>2618.34375</v>
      </c>
      <c r="H230" s="24">
        <f t="shared" si="11"/>
        <v>75595.16250000002</v>
      </c>
    </row>
    <row r="231" spans="1:8">
      <c r="A231" s="7">
        <v>230</v>
      </c>
      <c r="B231" s="4">
        <v>45226</v>
      </c>
      <c r="C231" s="9" t="str">
        <f t="shared" si="10"/>
        <v>Oct</v>
      </c>
      <c r="D231" s="3" t="s">
        <v>38</v>
      </c>
      <c r="E231" s="3" t="str">
        <f t="shared" si="9"/>
        <v>Oct-Automobile &amp; Assoceries</v>
      </c>
      <c r="F231" s="3" t="s">
        <v>12</v>
      </c>
      <c r="G231" s="24">
        <v>5156.25</v>
      </c>
      <c r="H231" s="24">
        <f t="shared" si="11"/>
        <v>70438.91250000002</v>
      </c>
    </row>
    <row r="232" spans="1:8">
      <c r="A232" s="7">
        <v>231</v>
      </c>
      <c r="B232" s="4">
        <v>45231</v>
      </c>
      <c r="C232" s="9" t="str">
        <f t="shared" si="10"/>
        <v>Nov</v>
      </c>
      <c r="D232" s="3" t="s">
        <v>31</v>
      </c>
      <c r="E232" s="3" t="str">
        <f t="shared" si="9"/>
        <v>Nov-Salary Credit</v>
      </c>
      <c r="F232" s="3" t="s">
        <v>9</v>
      </c>
      <c r="G232" s="24">
        <v>32062.5</v>
      </c>
      <c r="H232" s="24">
        <f t="shared" si="11"/>
        <v>102501.41250000002</v>
      </c>
    </row>
    <row r="233" spans="1:8">
      <c r="A233" s="7">
        <v>232</v>
      </c>
      <c r="B233" s="4">
        <v>45232</v>
      </c>
      <c r="C233" s="9" t="str">
        <f t="shared" si="10"/>
        <v>Nov</v>
      </c>
      <c r="D233" s="3" t="s">
        <v>30</v>
      </c>
      <c r="E233" s="3" t="str">
        <f t="shared" si="9"/>
        <v>Nov-UPI Transaction</v>
      </c>
      <c r="F233" s="3" t="s">
        <v>9</v>
      </c>
      <c r="G233" s="24">
        <v>356.25</v>
      </c>
      <c r="H233" s="24">
        <f t="shared" si="11"/>
        <v>102857.66250000002</v>
      </c>
    </row>
    <row r="234" spans="1:8">
      <c r="A234" s="7">
        <v>233</v>
      </c>
      <c r="B234" s="4">
        <v>45232</v>
      </c>
      <c r="C234" s="9" t="str">
        <f t="shared" si="10"/>
        <v>Nov</v>
      </c>
      <c r="D234" s="3" t="s">
        <v>30</v>
      </c>
      <c r="E234" s="3" t="str">
        <f t="shared" si="9"/>
        <v>Nov-UPI Transaction</v>
      </c>
      <c r="F234" s="3" t="s">
        <v>9</v>
      </c>
      <c r="G234" s="24">
        <v>285</v>
      </c>
      <c r="H234" s="24">
        <f t="shared" si="11"/>
        <v>103142.66250000002</v>
      </c>
    </row>
    <row r="235" spans="1:8">
      <c r="A235" s="7">
        <v>234</v>
      </c>
      <c r="B235" s="4">
        <v>45232</v>
      </c>
      <c r="C235" s="9" t="str">
        <f t="shared" si="10"/>
        <v>Nov</v>
      </c>
      <c r="D235" s="3" t="s">
        <v>30</v>
      </c>
      <c r="E235" s="3" t="str">
        <f t="shared" si="9"/>
        <v>Nov-UPI Transaction</v>
      </c>
      <c r="F235" s="3" t="s">
        <v>9</v>
      </c>
      <c r="G235" s="24">
        <v>285</v>
      </c>
      <c r="H235" s="24">
        <f t="shared" si="11"/>
        <v>103427.66250000002</v>
      </c>
    </row>
    <row r="236" spans="1:8">
      <c r="A236" s="7">
        <v>235</v>
      </c>
      <c r="B236" s="4">
        <v>45233</v>
      </c>
      <c r="C236" s="9" t="str">
        <f t="shared" si="10"/>
        <v>Nov</v>
      </c>
      <c r="D236" s="3" t="s">
        <v>32</v>
      </c>
      <c r="E236" s="3" t="str">
        <f t="shared" si="9"/>
        <v>Nov-NEFT Payment</v>
      </c>
      <c r="F236" s="3" t="s">
        <v>9</v>
      </c>
      <c r="G236" s="24">
        <v>3562.5</v>
      </c>
      <c r="H236" s="24">
        <f t="shared" si="11"/>
        <v>106990.16250000002</v>
      </c>
    </row>
    <row r="237" spans="1:8">
      <c r="A237" s="7">
        <v>236</v>
      </c>
      <c r="B237" s="4">
        <v>45255</v>
      </c>
      <c r="C237" s="9" t="str">
        <f t="shared" si="10"/>
        <v>Nov</v>
      </c>
      <c r="D237" s="3" t="s">
        <v>28</v>
      </c>
      <c r="E237" s="3" t="str">
        <f t="shared" si="9"/>
        <v>Nov-Chk. Deposit</v>
      </c>
      <c r="F237" s="3" t="s">
        <v>9</v>
      </c>
      <c r="G237" s="24">
        <v>4987.5</v>
      </c>
      <c r="H237" s="24">
        <f t="shared" si="11"/>
        <v>111977.66250000002</v>
      </c>
    </row>
    <row r="238" spans="1:8">
      <c r="A238" s="7">
        <v>237</v>
      </c>
      <c r="B238" s="4">
        <v>45235</v>
      </c>
      <c r="C238" s="9" t="str">
        <f t="shared" si="10"/>
        <v>Nov</v>
      </c>
      <c r="D238" s="3" t="s">
        <v>29</v>
      </c>
      <c r="E238" s="3" t="str">
        <f t="shared" si="9"/>
        <v>Nov-Online Deposit</v>
      </c>
      <c r="F238" s="3" t="s">
        <v>9</v>
      </c>
      <c r="G238" s="24">
        <v>712.5</v>
      </c>
      <c r="H238" s="24">
        <f t="shared" si="11"/>
        <v>112690.16250000002</v>
      </c>
    </row>
    <row r="239" spans="1:8">
      <c r="A239" s="7">
        <v>238</v>
      </c>
      <c r="B239" s="4">
        <v>45235</v>
      </c>
      <c r="C239" s="9" t="str">
        <f t="shared" si="10"/>
        <v>Nov</v>
      </c>
      <c r="D239" s="3" t="s">
        <v>11</v>
      </c>
      <c r="E239" s="3" t="str">
        <f t="shared" si="9"/>
        <v>Nov-House Rent</v>
      </c>
      <c r="F239" s="3" t="s">
        <v>12</v>
      </c>
      <c r="G239" s="24">
        <v>3562.5</v>
      </c>
      <c r="H239" s="24">
        <f t="shared" si="11"/>
        <v>109127.66250000002</v>
      </c>
    </row>
    <row r="240" spans="1:8">
      <c r="A240" s="7">
        <v>239</v>
      </c>
      <c r="B240" s="4">
        <v>45235</v>
      </c>
      <c r="C240" s="9" t="str">
        <f t="shared" si="10"/>
        <v>Nov</v>
      </c>
      <c r="D240" s="3" t="s">
        <v>11</v>
      </c>
      <c r="E240" s="3" t="str">
        <f t="shared" ref="E240:E277" si="12">CONCATENATE(C240,"-",D240)</f>
        <v>Nov-House Rent</v>
      </c>
      <c r="F240" s="3" t="s">
        <v>12</v>
      </c>
      <c r="G240" s="24">
        <v>3562.5</v>
      </c>
      <c r="H240" s="24">
        <f t="shared" si="11"/>
        <v>105565.16250000002</v>
      </c>
    </row>
    <row r="241" spans="1:8">
      <c r="A241" s="7">
        <v>240</v>
      </c>
      <c r="B241" s="4">
        <v>45236</v>
      </c>
      <c r="C241" s="9" t="str">
        <f t="shared" si="10"/>
        <v>Nov</v>
      </c>
      <c r="D241" s="3" t="s">
        <v>33</v>
      </c>
      <c r="E241" s="3" t="str">
        <f t="shared" si="12"/>
        <v>Nov-IMPS Payment</v>
      </c>
      <c r="F241" s="3" t="s">
        <v>9</v>
      </c>
      <c r="G241" s="24">
        <v>213.75</v>
      </c>
      <c r="H241" s="24">
        <f t="shared" si="11"/>
        <v>105778.91250000002</v>
      </c>
    </row>
    <row r="242" spans="1:8">
      <c r="A242" s="7">
        <v>241</v>
      </c>
      <c r="B242" s="4">
        <v>45236</v>
      </c>
      <c r="C242" s="9" t="str">
        <f t="shared" si="10"/>
        <v>Nov</v>
      </c>
      <c r="D242" s="3" t="s">
        <v>34</v>
      </c>
      <c r="E242" s="3" t="str">
        <f t="shared" si="12"/>
        <v>Nov-Restourant</v>
      </c>
      <c r="F242" s="3" t="s">
        <v>12</v>
      </c>
      <c r="G242" s="24">
        <v>1809.0374999999995</v>
      </c>
      <c r="H242" s="24">
        <f t="shared" si="11"/>
        <v>103969.87500000001</v>
      </c>
    </row>
    <row r="243" spans="1:8">
      <c r="A243" s="7">
        <v>242</v>
      </c>
      <c r="B243" s="4">
        <v>45236</v>
      </c>
      <c r="C243" s="9" t="str">
        <f t="shared" si="10"/>
        <v>Nov</v>
      </c>
      <c r="D243" s="3" t="s">
        <v>34</v>
      </c>
      <c r="E243" s="3" t="str">
        <f t="shared" si="12"/>
        <v>Nov-Restourant</v>
      </c>
      <c r="F243" s="3" t="s">
        <v>12</v>
      </c>
      <c r="G243" s="24">
        <v>1809.0374999999995</v>
      </c>
      <c r="H243" s="24">
        <f t="shared" si="11"/>
        <v>102160.83750000001</v>
      </c>
    </row>
    <row r="244" spans="1:8">
      <c r="A244" s="7">
        <v>243</v>
      </c>
      <c r="B244" s="4">
        <v>45242</v>
      </c>
      <c r="C244" s="9" t="str">
        <f t="shared" si="10"/>
        <v>Nov</v>
      </c>
      <c r="D244" s="3" t="s">
        <v>35</v>
      </c>
      <c r="E244" s="3" t="str">
        <f t="shared" si="12"/>
        <v>Nov-EB Bill</v>
      </c>
      <c r="F244" s="3" t="s">
        <v>12</v>
      </c>
      <c r="G244" s="24">
        <v>2557.8750000000014</v>
      </c>
      <c r="H244" s="24">
        <f t="shared" si="11"/>
        <v>99602.962500000009</v>
      </c>
    </row>
    <row r="245" spans="1:8">
      <c r="A245" s="7">
        <v>244</v>
      </c>
      <c r="B245" s="4">
        <v>45242</v>
      </c>
      <c r="C245" s="9" t="str">
        <f t="shared" si="10"/>
        <v>Nov</v>
      </c>
      <c r="D245" s="3" t="s">
        <v>34</v>
      </c>
      <c r="E245" s="3" t="str">
        <f t="shared" si="12"/>
        <v>Nov-Restourant</v>
      </c>
      <c r="F245" s="3" t="s">
        <v>12</v>
      </c>
      <c r="G245" s="24">
        <v>2557.8750000000014</v>
      </c>
      <c r="H245" s="24">
        <f t="shared" si="11"/>
        <v>97045.087500000009</v>
      </c>
    </row>
    <row r="246" spans="1:8">
      <c r="A246" s="7">
        <v>245</v>
      </c>
      <c r="B246" s="4">
        <v>45243</v>
      </c>
      <c r="C246" s="9" t="str">
        <f t="shared" si="10"/>
        <v>Nov</v>
      </c>
      <c r="D246" s="3" t="s">
        <v>37</v>
      </c>
      <c r="E246" s="3" t="str">
        <f t="shared" si="12"/>
        <v>Nov-Electrical Applience</v>
      </c>
      <c r="F246" s="3" t="s">
        <v>12</v>
      </c>
      <c r="G246" s="24">
        <v>391.875</v>
      </c>
      <c r="H246" s="24">
        <f t="shared" si="11"/>
        <v>96653.212500000009</v>
      </c>
    </row>
    <row r="247" spans="1:8">
      <c r="A247" s="7">
        <v>246</v>
      </c>
      <c r="B247" s="4">
        <v>45243</v>
      </c>
      <c r="C247" s="9" t="str">
        <f t="shared" si="10"/>
        <v>Nov</v>
      </c>
      <c r="D247" s="3" t="s">
        <v>36</v>
      </c>
      <c r="E247" s="3" t="str">
        <f t="shared" si="12"/>
        <v>Nov-Travel</v>
      </c>
      <c r="F247" s="3" t="s">
        <v>12</v>
      </c>
      <c r="G247" s="24">
        <v>782.32499999999993</v>
      </c>
      <c r="H247" s="24">
        <f t="shared" si="11"/>
        <v>95870.887500000012</v>
      </c>
    </row>
    <row r="248" spans="1:8">
      <c r="A248" s="7">
        <v>247</v>
      </c>
      <c r="B248" s="4">
        <v>45243</v>
      </c>
      <c r="C248" s="9" t="str">
        <f t="shared" si="10"/>
        <v>Nov</v>
      </c>
      <c r="D248" s="3" t="s">
        <v>37</v>
      </c>
      <c r="E248" s="3" t="str">
        <f t="shared" si="12"/>
        <v>Nov-Electrical Applience</v>
      </c>
      <c r="F248" s="3" t="s">
        <v>12</v>
      </c>
      <c r="G248" s="24">
        <v>391.875</v>
      </c>
      <c r="H248" s="24">
        <f t="shared" si="11"/>
        <v>95479.012500000012</v>
      </c>
    </row>
    <row r="249" spans="1:8">
      <c r="A249" s="7">
        <v>248</v>
      </c>
      <c r="B249" s="4">
        <v>45243</v>
      </c>
      <c r="C249" s="9" t="str">
        <f t="shared" si="10"/>
        <v>Nov</v>
      </c>
      <c r="D249" s="3" t="s">
        <v>36</v>
      </c>
      <c r="E249" s="3" t="str">
        <f t="shared" si="12"/>
        <v>Nov-Travel</v>
      </c>
      <c r="F249" s="3" t="s">
        <v>12</v>
      </c>
      <c r="G249" s="24">
        <v>782.32499999999993</v>
      </c>
      <c r="H249" s="24">
        <f t="shared" si="11"/>
        <v>94696.687500000015</v>
      </c>
    </row>
    <row r="250" spans="1:8">
      <c r="A250" s="7">
        <v>249</v>
      </c>
      <c r="B250" s="4">
        <v>45255</v>
      </c>
      <c r="C250" s="9" t="str">
        <f t="shared" si="10"/>
        <v>Nov</v>
      </c>
      <c r="D250" s="3" t="s">
        <v>39</v>
      </c>
      <c r="E250" s="3" t="str">
        <f t="shared" si="12"/>
        <v>Nov-Furnitures</v>
      </c>
      <c r="F250" s="3" t="s">
        <v>12</v>
      </c>
      <c r="G250" s="24">
        <v>14522.887499999999</v>
      </c>
      <c r="H250" s="24">
        <f t="shared" si="11"/>
        <v>80173.800000000017</v>
      </c>
    </row>
    <row r="251" spans="1:8">
      <c r="A251" s="7">
        <v>250</v>
      </c>
      <c r="B251" s="4">
        <v>45255</v>
      </c>
      <c r="C251" s="9" t="str">
        <f t="shared" si="10"/>
        <v>Nov</v>
      </c>
      <c r="D251" s="3" t="s">
        <v>39</v>
      </c>
      <c r="E251" s="3" t="str">
        <f t="shared" si="12"/>
        <v>Nov-Furnitures</v>
      </c>
      <c r="F251" s="3" t="s">
        <v>12</v>
      </c>
      <c r="G251" s="24">
        <v>2850</v>
      </c>
      <c r="H251" s="24">
        <f t="shared" si="11"/>
        <v>77323.800000000017</v>
      </c>
    </row>
    <row r="252" spans="1:8">
      <c r="A252" s="7">
        <v>251</v>
      </c>
      <c r="B252" s="4">
        <v>45256</v>
      </c>
      <c r="C252" s="9" t="str">
        <f t="shared" si="10"/>
        <v>Nov</v>
      </c>
      <c r="D252" s="3" t="s">
        <v>34</v>
      </c>
      <c r="E252" s="3" t="str">
        <f t="shared" si="12"/>
        <v>Nov-Restourant</v>
      </c>
      <c r="F252" s="3" t="s">
        <v>12</v>
      </c>
      <c r="G252" s="24">
        <v>1809.0374999999995</v>
      </c>
      <c r="H252" s="24">
        <f t="shared" si="11"/>
        <v>75514.762500000012</v>
      </c>
    </row>
    <row r="253" spans="1:8">
      <c r="A253" s="7">
        <v>252</v>
      </c>
      <c r="B253" s="4">
        <v>45258</v>
      </c>
      <c r="C253" s="9" t="str">
        <f t="shared" si="10"/>
        <v>Nov</v>
      </c>
      <c r="D253" s="3" t="s">
        <v>38</v>
      </c>
      <c r="E253" s="3" t="str">
        <f t="shared" si="12"/>
        <v>Nov-Automobile &amp; Assoceries</v>
      </c>
      <c r="F253" s="3" t="s">
        <v>12</v>
      </c>
      <c r="G253" s="24">
        <v>3562.5</v>
      </c>
      <c r="H253" s="24">
        <f t="shared" si="11"/>
        <v>71952.262500000012</v>
      </c>
    </row>
    <row r="254" spans="1:8">
      <c r="A254" s="7">
        <v>253</v>
      </c>
      <c r="B254" s="4">
        <v>45259</v>
      </c>
      <c r="C254" s="9" t="str">
        <f t="shared" si="10"/>
        <v>Nov</v>
      </c>
      <c r="D254" s="3" t="s">
        <v>38</v>
      </c>
      <c r="E254" s="3" t="str">
        <f t="shared" si="12"/>
        <v>Nov-Automobile &amp; Assoceries</v>
      </c>
      <c r="F254" s="3" t="s">
        <v>12</v>
      </c>
      <c r="G254" s="24">
        <v>1452.7875000000004</v>
      </c>
      <c r="H254" s="24">
        <f t="shared" si="11"/>
        <v>70499.475000000006</v>
      </c>
    </row>
    <row r="255" spans="1:8">
      <c r="A255" s="7">
        <v>254</v>
      </c>
      <c r="B255" s="4">
        <v>45261</v>
      </c>
      <c r="C255" s="9" t="str">
        <f t="shared" si="10"/>
        <v>Dec</v>
      </c>
      <c r="D255" s="3" t="s">
        <v>31</v>
      </c>
      <c r="E255" s="3" t="str">
        <f t="shared" si="12"/>
        <v>Dec-Salary Credit</v>
      </c>
      <c r="F255" s="3" t="s">
        <v>9</v>
      </c>
      <c r="G255" s="24">
        <v>137849.25</v>
      </c>
      <c r="H255" s="24">
        <f t="shared" si="11"/>
        <v>208348.72500000001</v>
      </c>
    </row>
    <row r="256" spans="1:8">
      <c r="A256" s="7">
        <v>255</v>
      </c>
      <c r="B256" s="4">
        <v>45262</v>
      </c>
      <c r="C256" s="9" t="str">
        <f t="shared" si="10"/>
        <v>Dec</v>
      </c>
      <c r="D256" s="3" t="s">
        <v>30</v>
      </c>
      <c r="E256" s="3" t="str">
        <f t="shared" si="12"/>
        <v>Dec-UPI Transaction</v>
      </c>
      <c r="F256" s="3" t="s">
        <v>9</v>
      </c>
      <c r="G256" s="24">
        <v>895.125</v>
      </c>
      <c r="H256" s="24">
        <f t="shared" si="11"/>
        <v>209243.85</v>
      </c>
    </row>
    <row r="257" spans="1:8">
      <c r="A257" s="7">
        <v>256</v>
      </c>
      <c r="B257" s="4">
        <v>45262</v>
      </c>
      <c r="C257" s="9" t="str">
        <f t="shared" si="10"/>
        <v>Dec</v>
      </c>
      <c r="D257" s="3" t="s">
        <v>30</v>
      </c>
      <c r="E257" s="3" t="str">
        <f t="shared" si="12"/>
        <v>Dec-UPI Transaction</v>
      </c>
      <c r="F257" s="3" t="s">
        <v>9</v>
      </c>
      <c r="G257" s="24">
        <v>358.05000000000007</v>
      </c>
      <c r="H257" s="24">
        <f t="shared" si="11"/>
        <v>209601.9</v>
      </c>
    </row>
    <row r="258" spans="1:8">
      <c r="A258" s="7">
        <v>257</v>
      </c>
      <c r="B258" s="4">
        <v>45265</v>
      </c>
      <c r="C258" s="9" t="str">
        <f t="shared" ref="C258:C277" si="13">( TEXT(B258,"mmm"))</f>
        <v>Dec</v>
      </c>
      <c r="D258" s="3" t="s">
        <v>29</v>
      </c>
      <c r="E258" s="3" t="str">
        <f t="shared" si="12"/>
        <v>Dec-Online Deposit</v>
      </c>
      <c r="F258" s="3" t="s">
        <v>9</v>
      </c>
      <c r="G258" s="24">
        <v>895.125</v>
      </c>
      <c r="H258" s="24">
        <f t="shared" si="11"/>
        <v>210497.02499999999</v>
      </c>
    </row>
    <row r="259" spans="1:8">
      <c r="A259" s="7">
        <v>258</v>
      </c>
      <c r="B259" s="4">
        <v>45265</v>
      </c>
      <c r="C259" s="9" t="str">
        <f t="shared" si="13"/>
        <v>Dec</v>
      </c>
      <c r="D259" s="3" t="s">
        <v>11</v>
      </c>
      <c r="E259" s="3" t="str">
        <f t="shared" si="12"/>
        <v>Dec-House Rent</v>
      </c>
      <c r="F259" s="3" t="s">
        <v>12</v>
      </c>
      <c r="G259" s="24">
        <v>4475.625</v>
      </c>
      <c r="H259" s="24">
        <f t="shared" ref="H259:H277" si="14">IF(F259="Deposit",H258+G259,H258-G259)</f>
        <v>206021.4</v>
      </c>
    </row>
    <row r="260" spans="1:8">
      <c r="A260" s="7">
        <v>259</v>
      </c>
      <c r="B260" s="4">
        <v>45265</v>
      </c>
      <c r="C260" s="9" t="str">
        <f t="shared" si="13"/>
        <v>Dec</v>
      </c>
      <c r="D260" s="3" t="s">
        <v>11</v>
      </c>
      <c r="E260" s="3" t="str">
        <f t="shared" si="12"/>
        <v>Dec-House Rent</v>
      </c>
      <c r="F260" s="3" t="s">
        <v>12</v>
      </c>
      <c r="G260" s="24">
        <v>4475.625</v>
      </c>
      <c r="H260" s="24">
        <f t="shared" si="14"/>
        <v>201545.77499999999</v>
      </c>
    </row>
    <row r="261" spans="1:8">
      <c r="A261" s="7">
        <v>260</v>
      </c>
      <c r="B261" s="4">
        <v>45266</v>
      </c>
      <c r="C261" s="9" t="str">
        <f t="shared" si="13"/>
        <v>Dec</v>
      </c>
      <c r="D261" s="3" t="s">
        <v>33</v>
      </c>
      <c r="E261" s="3" t="str">
        <f t="shared" si="12"/>
        <v>Dec-IMPS Payment</v>
      </c>
      <c r="F261" s="3" t="s">
        <v>9</v>
      </c>
      <c r="G261" s="24">
        <v>268.53750000000002</v>
      </c>
      <c r="H261" s="24">
        <f t="shared" si="14"/>
        <v>201814.3125</v>
      </c>
    </row>
    <row r="262" spans="1:8">
      <c r="A262" s="7">
        <v>261</v>
      </c>
      <c r="B262" s="4">
        <v>45266</v>
      </c>
      <c r="C262" s="9" t="str">
        <f t="shared" si="13"/>
        <v>Dec</v>
      </c>
      <c r="D262" s="3" t="s">
        <v>34</v>
      </c>
      <c r="E262" s="3" t="str">
        <f t="shared" si="12"/>
        <v>Dec-Restourant</v>
      </c>
      <c r="F262" s="3" t="s">
        <v>12</v>
      </c>
      <c r="G262" s="24">
        <v>2272.7223750000007</v>
      </c>
      <c r="H262" s="24">
        <f t="shared" si="14"/>
        <v>199541.59012499999</v>
      </c>
    </row>
    <row r="263" spans="1:8">
      <c r="A263" s="7">
        <v>262</v>
      </c>
      <c r="B263" s="4">
        <v>45266</v>
      </c>
      <c r="C263" s="9" t="str">
        <f t="shared" si="13"/>
        <v>Dec</v>
      </c>
      <c r="D263" s="3" t="s">
        <v>34</v>
      </c>
      <c r="E263" s="3" t="str">
        <f t="shared" si="12"/>
        <v>Dec-Restourant</v>
      </c>
      <c r="F263" s="3" t="s">
        <v>12</v>
      </c>
      <c r="G263" s="24">
        <v>2272.7223750000007</v>
      </c>
      <c r="H263" s="24">
        <f t="shared" si="14"/>
        <v>197268.86774999998</v>
      </c>
    </row>
    <row r="264" spans="1:8">
      <c r="A264" s="7">
        <v>263</v>
      </c>
      <c r="B264" s="4">
        <v>45270</v>
      </c>
      <c r="C264" s="9" t="str">
        <f t="shared" si="13"/>
        <v>Dec</v>
      </c>
      <c r="D264" s="3" t="s">
        <v>39</v>
      </c>
      <c r="E264" s="3" t="str">
        <f t="shared" si="12"/>
        <v>Dec-Furnitures</v>
      </c>
      <c r="F264" s="3" t="s">
        <v>12</v>
      </c>
      <c r="G264" s="24">
        <v>18245.332875</v>
      </c>
      <c r="H264" s="24">
        <f t="shared" si="14"/>
        <v>179023.53487499998</v>
      </c>
    </row>
    <row r="265" spans="1:8">
      <c r="A265" s="7">
        <v>264</v>
      </c>
      <c r="B265" s="4">
        <v>45272</v>
      </c>
      <c r="C265" s="9" t="str">
        <f t="shared" si="13"/>
        <v>Dec</v>
      </c>
      <c r="D265" s="3" t="s">
        <v>35</v>
      </c>
      <c r="E265" s="3" t="str">
        <f t="shared" si="12"/>
        <v>Dec-EB Bill</v>
      </c>
      <c r="F265" s="3" t="s">
        <v>12</v>
      </c>
      <c r="G265" s="24">
        <v>3213.4987499999997</v>
      </c>
      <c r="H265" s="24">
        <f t="shared" si="14"/>
        <v>175810.03612499998</v>
      </c>
    </row>
    <row r="266" spans="1:8">
      <c r="A266" s="7">
        <v>265</v>
      </c>
      <c r="B266" s="4">
        <v>45272</v>
      </c>
      <c r="C266" s="9" t="str">
        <f t="shared" si="13"/>
        <v>Dec</v>
      </c>
      <c r="D266" s="3" t="s">
        <v>35</v>
      </c>
      <c r="E266" s="3" t="str">
        <f t="shared" si="12"/>
        <v>Dec-EB Bill</v>
      </c>
      <c r="F266" s="3" t="s">
        <v>12</v>
      </c>
      <c r="G266" s="24">
        <v>3213.4987499999997</v>
      </c>
      <c r="H266" s="24">
        <f t="shared" si="14"/>
        <v>172596.53737499999</v>
      </c>
    </row>
    <row r="267" spans="1:8">
      <c r="A267" s="7">
        <v>266</v>
      </c>
      <c r="B267" s="4">
        <v>45273</v>
      </c>
      <c r="C267" s="9" t="str">
        <f t="shared" si="13"/>
        <v>Dec</v>
      </c>
      <c r="D267" s="3" t="s">
        <v>37</v>
      </c>
      <c r="E267" s="3" t="str">
        <f t="shared" si="12"/>
        <v>Dec-Electrical Applience</v>
      </c>
      <c r="F267" s="3" t="s">
        <v>12</v>
      </c>
      <c r="G267" s="24">
        <v>492.31874999999985</v>
      </c>
      <c r="H267" s="24">
        <f t="shared" si="14"/>
        <v>172104.21862499998</v>
      </c>
    </row>
    <row r="268" spans="1:8">
      <c r="A268" s="7">
        <v>267</v>
      </c>
      <c r="B268" s="4">
        <v>45273</v>
      </c>
      <c r="C268" s="9" t="str">
        <f t="shared" si="13"/>
        <v>Dec</v>
      </c>
      <c r="D268" s="3" t="s">
        <v>36</v>
      </c>
      <c r="E268" s="3" t="str">
        <f t="shared" si="12"/>
        <v>Dec-Travel</v>
      </c>
      <c r="F268" s="3" t="s">
        <v>12</v>
      </c>
      <c r="G268" s="24">
        <v>982.84724999999992</v>
      </c>
      <c r="H268" s="24">
        <f t="shared" si="14"/>
        <v>171121.37137499999</v>
      </c>
    </row>
    <row r="269" spans="1:8">
      <c r="A269" s="7">
        <v>268</v>
      </c>
      <c r="B269" s="4">
        <v>45273</v>
      </c>
      <c r="C269" s="9" t="str">
        <f t="shared" si="13"/>
        <v>Dec</v>
      </c>
      <c r="D269" s="3" t="s">
        <v>37</v>
      </c>
      <c r="E269" s="3" t="str">
        <f t="shared" si="12"/>
        <v>Dec-Electrical Applience</v>
      </c>
      <c r="F269" s="3" t="s">
        <v>12</v>
      </c>
      <c r="G269" s="24">
        <v>492.31874999999985</v>
      </c>
      <c r="H269" s="24">
        <f t="shared" si="14"/>
        <v>170629.05262499998</v>
      </c>
    </row>
    <row r="270" spans="1:8">
      <c r="A270" s="7">
        <v>269</v>
      </c>
      <c r="B270" s="4">
        <v>45273</v>
      </c>
      <c r="C270" s="9" t="str">
        <f t="shared" si="13"/>
        <v>Dec</v>
      </c>
      <c r="D270" s="3" t="s">
        <v>36</v>
      </c>
      <c r="E270" s="3" t="str">
        <f t="shared" si="12"/>
        <v>Dec-Travel</v>
      </c>
      <c r="F270" s="3" t="s">
        <v>12</v>
      </c>
      <c r="G270" s="24">
        <v>982.84724999999992</v>
      </c>
      <c r="H270" s="24">
        <f t="shared" si="14"/>
        <v>169646.20537499999</v>
      </c>
    </row>
    <row r="271" spans="1:8">
      <c r="A271" s="7">
        <v>270</v>
      </c>
      <c r="B271" s="4">
        <v>45275</v>
      </c>
      <c r="C271" s="9" t="str">
        <f t="shared" si="13"/>
        <v>Dec</v>
      </c>
      <c r="D271" s="3" t="s">
        <v>30</v>
      </c>
      <c r="E271" s="3" t="str">
        <f t="shared" si="12"/>
        <v>Dec-UPI Transaction</v>
      </c>
      <c r="F271" s="3" t="s">
        <v>9</v>
      </c>
      <c r="G271" s="24">
        <v>358.05000000000007</v>
      </c>
      <c r="H271" s="24">
        <f t="shared" si="14"/>
        <v>170004.25537499998</v>
      </c>
    </row>
    <row r="272" spans="1:8">
      <c r="A272" s="7">
        <v>271</v>
      </c>
      <c r="B272" s="4">
        <v>45280</v>
      </c>
      <c r="C272" s="9" t="str">
        <f t="shared" si="13"/>
        <v>Dec</v>
      </c>
      <c r="D272" s="3" t="s">
        <v>32</v>
      </c>
      <c r="E272" s="3" t="str">
        <f t="shared" si="12"/>
        <v>Dec-NEFT Payment</v>
      </c>
      <c r="F272" s="3" t="s">
        <v>9</v>
      </c>
      <c r="G272" s="24">
        <v>4475.625</v>
      </c>
      <c r="H272" s="24">
        <f t="shared" si="14"/>
        <v>174479.88037499998</v>
      </c>
    </row>
    <row r="273" spans="1:8">
      <c r="A273" s="7">
        <v>272</v>
      </c>
      <c r="B273" s="4">
        <v>45280</v>
      </c>
      <c r="C273" s="9" t="str">
        <f t="shared" si="13"/>
        <v>Dec</v>
      </c>
      <c r="D273" s="3" t="s">
        <v>38</v>
      </c>
      <c r="E273" s="3" t="str">
        <f t="shared" si="12"/>
        <v>Dec-Automobile &amp; Assoceries</v>
      </c>
      <c r="F273" s="3" t="s">
        <v>12</v>
      </c>
      <c r="G273" s="24">
        <v>1825.1598750000001</v>
      </c>
      <c r="H273" s="24">
        <f t="shared" si="14"/>
        <v>172654.72049999997</v>
      </c>
    </row>
    <row r="274" spans="1:8">
      <c r="A274" s="7">
        <v>273</v>
      </c>
      <c r="B274" s="4">
        <v>45285</v>
      </c>
      <c r="C274" s="9" t="str">
        <f t="shared" si="13"/>
        <v>Dec</v>
      </c>
      <c r="D274" s="3" t="s">
        <v>28</v>
      </c>
      <c r="E274" s="3" t="str">
        <f t="shared" si="12"/>
        <v>Dec-Chk. Deposit</v>
      </c>
      <c r="F274" s="3" t="s">
        <v>9</v>
      </c>
      <c r="G274" s="24">
        <v>6265.875</v>
      </c>
      <c r="H274" s="24">
        <f t="shared" si="14"/>
        <v>178920.59549999997</v>
      </c>
    </row>
    <row r="275" spans="1:8">
      <c r="A275" s="7">
        <v>274</v>
      </c>
      <c r="B275" s="4">
        <v>45285</v>
      </c>
      <c r="C275" s="9" t="str">
        <f t="shared" si="13"/>
        <v>Dec</v>
      </c>
      <c r="D275" s="3" t="s">
        <v>39</v>
      </c>
      <c r="E275" s="3" t="str">
        <f t="shared" si="12"/>
        <v>Dec-Furnitures</v>
      </c>
      <c r="F275" s="3" t="s">
        <v>12</v>
      </c>
      <c r="G275" s="24">
        <v>3580.5</v>
      </c>
      <c r="H275" s="24">
        <f t="shared" si="14"/>
        <v>175340.09549999997</v>
      </c>
    </row>
    <row r="276" spans="1:8">
      <c r="A276" s="7">
        <v>275</v>
      </c>
      <c r="B276" s="4">
        <v>45286</v>
      </c>
      <c r="C276" s="9" t="str">
        <f t="shared" si="13"/>
        <v>Dec</v>
      </c>
      <c r="D276" s="3" t="s">
        <v>36</v>
      </c>
      <c r="E276" s="3" t="str">
        <f t="shared" si="12"/>
        <v>Dec-Travel</v>
      </c>
      <c r="F276" s="3" t="s">
        <v>12</v>
      </c>
      <c r="G276" s="24">
        <v>2272.7223750000007</v>
      </c>
      <c r="H276" s="24">
        <f t="shared" si="14"/>
        <v>173067.37312499995</v>
      </c>
    </row>
    <row r="277" spans="1:8">
      <c r="A277" s="7">
        <v>276</v>
      </c>
      <c r="B277" s="4">
        <v>45287</v>
      </c>
      <c r="C277" s="9" t="str">
        <f t="shared" si="13"/>
        <v>Dec</v>
      </c>
      <c r="D277" s="3" t="s">
        <v>38</v>
      </c>
      <c r="E277" s="3" t="str">
        <f t="shared" si="12"/>
        <v>Dec-Automobile &amp; Assoceries</v>
      </c>
      <c r="F277" s="3" t="s">
        <v>12</v>
      </c>
      <c r="G277" s="24">
        <v>4475.625</v>
      </c>
      <c r="H277" s="26">
        <f t="shared" si="14"/>
        <v>168591.74812499995</v>
      </c>
    </row>
  </sheetData>
  <sortState ref="B25:H47">
    <sortCondition ref="B26:B48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6"/>
  <sheetViews>
    <sheetView tabSelected="1" zoomScale="85" zoomScaleNormal="85" workbookViewId="0">
      <selection activeCell="M27" sqref="M27"/>
    </sheetView>
  </sheetViews>
  <sheetFormatPr defaultRowHeight="15"/>
  <cols>
    <col min="1" max="1" width="17.140625" style="1" bestFit="1" customWidth="1"/>
    <col min="2" max="2" width="14.7109375" style="1" customWidth="1"/>
    <col min="3" max="3" width="10.7109375" style="1" bestFit="1" customWidth="1"/>
    <col min="4" max="4" width="10.7109375" style="1" customWidth="1"/>
    <col min="5" max="13" width="10.7109375" style="1" bestFit="1" customWidth="1"/>
    <col min="14" max="15" width="12.28515625" style="1" bestFit="1" customWidth="1"/>
    <col min="16" max="16384" width="9.140625" style="1"/>
  </cols>
  <sheetData>
    <row r="1" spans="1:15" ht="27" customHeight="1" thickBot="1">
      <c r="A1" s="46" t="s">
        <v>40</v>
      </c>
      <c r="B1" s="47"/>
      <c r="C1" s="47"/>
      <c r="D1" s="48"/>
      <c r="E1" s="31" t="s">
        <v>27</v>
      </c>
      <c r="F1" s="32"/>
      <c r="G1" s="33"/>
    </row>
    <row r="2" spans="1:15" ht="29.1" customHeight="1" thickBot="1">
      <c r="A2" s="47"/>
      <c r="B2" s="47"/>
      <c r="C2" s="47"/>
      <c r="D2" s="48"/>
      <c r="E2" s="19" t="str">
        <f>VLOOKUP(MAX('2023'!$A:$A),'2023'!$1:$1048576,6,FALSE)</f>
        <v>Withdraw</v>
      </c>
      <c r="F2" s="19">
        <f>VLOOKUP(MAX('2023'!$A:$A),'2023'!$1:$1048576,2,FALSE)</f>
        <v>45287</v>
      </c>
      <c r="G2" s="23">
        <f>VLOOKUP(MAX('2023'!$A:$A),'2023'!$1:$1048576,7,FALSE)</f>
        <v>4475.625</v>
      </c>
    </row>
    <row r="3" spans="1:15" ht="26.1" customHeight="1" thickBot="1">
      <c r="A3" s="47"/>
      <c r="B3" s="47"/>
      <c r="C3" s="47"/>
      <c r="D3" s="48"/>
      <c r="E3" s="19" t="str">
        <f>VLOOKUP(MAX('2023'!$A:$A)-1,'2023'!$1:$1048576,6,FALSE)</f>
        <v>Withdraw</v>
      </c>
      <c r="F3" s="19">
        <f>VLOOKUP(MAX('2023'!$A:$A)-1,'2023'!$1:$1048576,2,FALSE)</f>
        <v>45286</v>
      </c>
      <c r="G3" s="23">
        <f>VLOOKUP(MAX('2023'!$A:$A)-1,'2023'!$1:$1048576,7,FALSE)</f>
        <v>2272.7223750000007</v>
      </c>
    </row>
    <row r="4" spans="1:15" ht="26.1" customHeight="1" thickBot="1">
      <c r="A4" s="51" t="s">
        <v>1</v>
      </c>
      <c r="B4" s="52"/>
      <c r="C4" s="44">
        <f>SUMIF('2023'!F:F,"Deposit",'2023'!G:G)</f>
        <v>720898.38750000007</v>
      </c>
      <c r="D4" s="45"/>
      <c r="E4" s="19" t="str">
        <f>VLOOKUP(MAX('2023'!$A:$A)-2,'2023'!$1:$1048576,6,FALSE)</f>
        <v>Withdraw</v>
      </c>
      <c r="F4" s="19">
        <f>VLOOKUP(MAX('2023'!$A:$A)-2,'2023'!$1:$1048576,2,FALSE)</f>
        <v>45285</v>
      </c>
      <c r="G4" s="23">
        <f>VLOOKUP(MAX('2023'!$A:$A)-2,'2023'!$1:$1048576,7,FALSE)</f>
        <v>3580.5</v>
      </c>
    </row>
    <row r="5" spans="1:15" ht="30" customHeight="1" thickBot="1">
      <c r="A5" s="20" t="s">
        <v>0</v>
      </c>
      <c r="B5" s="21"/>
      <c r="C5" s="49">
        <f>SUMIF('2023'!F:F,"Withdraw",'2023'!G:G)</f>
        <v>552306.63937500003</v>
      </c>
      <c r="D5" s="50"/>
      <c r="E5" s="19" t="str">
        <f>VLOOKUP(MAX('2023'!$A:$A)-3,'2023'!$1:$1048576,6,FALSE)</f>
        <v>Deposit</v>
      </c>
      <c r="F5" s="19">
        <f>VLOOKUP(MAX('2023'!$A:$A)-3,'2023'!$1:$1048576,2,FALSE)</f>
        <v>45285</v>
      </c>
      <c r="G5" s="23">
        <f>VLOOKUP(MAX('2023'!$A:$A)-3,'2023'!$1:$1048576,7,FALSE)</f>
        <v>6265.875</v>
      </c>
    </row>
    <row r="6" spans="1:15" ht="25.5" customHeight="1" thickBot="1">
      <c r="A6" s="5" t="s">
        <v>8</v>
      </c>
      <c r="B6" s="6"/>
      <c r="C6" s="53">
        <f>+C4-C5</f>
        <v>168591.74812500004</v>
      </c>
      <c r="D6" s="54"/>
      <c r="E6" s="19" t="str">
        <f>VLOOKUP(MAX('2023'!$A:$A)-4,'2023'!$1:$1048576,6,FALSE)</f>
        <v>Withdraw</v>
      </c>
      <c r="F6" s="19">
        <f>VLOOKUP(MAX('2023'!$A:$A)-4,'2023'!$1:$1048576,2,FALSE)</f>
        <v>45280</v>
      </c>
      <c r="G6" s="23">
        <f>VLOOKUP(MAX('2023'!$A:$A)-4,'2023'!$1:$1048576,7,FALSE)</f>
        <v>1825.1598750000001</v>
      </c>
    </row>
    <row r="7" spans="1:15" ht="21" customHeight="1">
      <c r="A7" s="42" t="s">
        <v>24</v>
      </c>
      <c r="B7" s="43"/>
      <c r="C7" s="12" t="s">
        <v>15</v>
      </c>
      <c r="D7" s="12" t="s">
        <v>10</v>
      </c>
      <c r="E7" s="12" t="s">
        <v>13</v>
      </c>
      <c r="F7" s="12" t="s">
        <v>16</v>
      </c>
      <c r="G7" s="12" t="s">
        <v>14</v>
      </c>
      <c r="H7" s="12" t="s">
        <v>17</v>
      </c>
      <c r="I7" s="12" t="s">
        <v>18</v>
      </c>
      <c r="J7" s="12" t="s">
        <v>19</v>
      </c>
      <c r="K7" s="12" t="s">
        <v>20</v>
      </c>
      <c r="L7" s="12" t="s">
        <v>21</v>
      </c>
      <c r="M7" s="12" t="s">
        <v>22</v>
      </c>
      <c r="N7" s="12" t="s">
        <v>23</v>
      </c>
      <c r="O7" s="13" t="s">
        <v>26</v>
      </c>
    </row>
    <row r="8" spans="1:15">
      <c r="A8" s="38" t="s">
        <v>28</v>
      </c>
      <c r="B8" s="39"/>
      <c r="C8" s="11">
        <f>SUMIF('2023'!$E:$E,CONCATENATE(C$7,"-",$A8),'2023'!$G:$G)</f>
        <v>7000</v>
      </c>
      <c r="D8" s="11">
        <f>SUMIF('2023'!$E:$E,CONCATENATE(D$7,"-",$A8),'2023'!$G:$G)</f>
        <v>7700</v>
      </c>
      <c r="E8" s="11">
        <f>SUMIF('2023'!$E:$E,CONCATENATE(E$7,"-",$A8),'2023'!$G:$G)</f>
        <v>6650</v>
      </c>
      <c r="F8" s="11">
        <f>SUMIF('2023'!$E:$E,CONCATENATE(F$7,"-",$A8),'2023'!$G:$G)</f>
        <v>7161</v>
      </c>
      <c r="G8" s="11">
        <f>SUMIF('2023'!$E:$E,CONCATENATE(G$7,"-",$A8),'2023'!$G:$G)</f>
        <v>3500</v>
      </c>
      <c r="H8" s="11">
        <f>SUMIF('2023'!$E:$E,CONCATENATE(H$7,"-",$A8),'2023'!$G:$G)</f>
        <v>5775</v>
      </c>
      <c r="I8" s="11">
        <f>SUMIF('2023'!$E:$E,CONCATENATE(I$7,"-",$A8),'2023'!$G:$G)</f>
        <v>1662.5</v>
      </c>
      <c r="J8" s="11">
        <f>SUMIF('2023'!$E:$E,CONCATENATE(J$7,"-",$A8),'2023'!$G:$G)</f>
        <v>1790.25</v>
      </c>
      <c r="K8" s="11">
        <f>SUMIF('2023'!$E:$E,CONCATENATE(K$7,"-",$A8),'2023'!$G:$G)</f>
        <v>5250</v>
      </c>
      <c r="L8" s="11">
        <f>SUMIF('2023'!$E:$E,CONCATENATE(L$7,"-",$A8),'2023'!$G:$G)</f>
        <v>7218.75</v>
      </c>
      <c r="M8" s="11">
        <f>SUMIF('2023'!$E:$E,CONCATENATE(M$7,"-",$A8),'2023'!$G:$G)</f>
        <v>4987.5</v>
      </c>
      <c r="N8" s="11">
        <f>SUMIF('2023'!$E:$E,CONCATENATE(N$7,"-",$A8),'2023'!$G:$G)</f>
        <v>6265.875</v>
      </c>
      <c r="O8" s="22">
        <f>SUM(C8:N8)</f>
        <v>64960.875</v>
      </c>
    </row>
    <row r="9" spans="1:15">
      <c r="A9" s="38" t="s">
        <v>33</v>
      </c>
      <c r="B9" s="39"/>
      <c r="C9" s="11">
        <f>SUMIF('2023'!$E:$E,CONCATENATE(C$7,"-",$A9),'2023'!$G:$G)</f>
        <v>300</v>
      </c>
      <c r="D9" s="11">
        <f>SUMIF('2023'!$E:$E,CONCATENATE(D$7,"-",$A9),'2023'!$G:$G)</f>
        <v>330</v>
      </c>
      <c r="E9" s="11">
        <f>SUMIF('2023'!$E:$E,CONCATENATE(E$7,"-",$A9),'2023'!$G:$G)</f>
        <v>285</v>
      </c>
      <c r="F9" s="11">
        <f>SUMIF('2023'!$E:$E,CONCATENATE(F$7,"-",$A9),'2023'!$G:$G)</f>
        <v>306.89999999999998</v>
      </c>
      <c r="G9" s="11">
        <f>SUMIF('2023'!$E:$E,CONCATENATE(G$7,"-",$A9),'2023'!$G:$G)</f>
        <v>150</v>
      </c>
      <c r="H9" s="11">
        <f>SUMIF('2023'!$E:$E,CONCATENATE(H$7,"-",$A9),'2023'!$G:$G)</f>
        <v>247.5</v>
      </c>
      <c r="I9" s="11">
        <f>SUMIF('2023'!$E:$E,CONCATENATE(I$7,"-",$A9),'2023'!$G:$G)</f>
        <v>71.25</v>
      </c>
      <c r="J9" s="11">
        <f>SUMIF('2023'!$E:$E,CONCATENATE(J$7,"-",$A9),'2023'!$G:$G)</f>
        <v>76.724999999999994</v>
      </c>
      <c r="K9" s="11">
        <f>SUMIF('2023'!$E:$E,CONCATENATE(K$7,"-",$A9),'2023'!$G:$G)</f>
        <v>225</v>
      </c>
      <c r="L9" s="11">
        <f>SUMIF('2023'!$E:$E,CONCATENATE(L$7,"-",$A9),'2023'!$G:$G)</f>
        <v>309.375</v>
      </c>
      <c r="M9" s="11">
        <f>SUMIF('2023'!$E:$E,CONCATENATE(M$7,"-",$A9),'2023'!$G:$G)</f>
        <v>213.75</v>
      </c>
      <c r="N9" s="11">
        <f>SUMIF('2023'!$E:$E,CONCATENATE(N$7,"-",$A9),'2023'!$G:$G)</f>
        <v>268.53750000000002</v>
      </c>
      <c r="O9" s="22">
        <f t="shared" ref="O9:O13" si="0">SUM(C9:N9)</f>
        <v>2784.0374999999999</v>
      </c>
    </row>
    <row r="10" spans="1:15">
      <c r="A10" s="38" t="s">
        <v>32</v>
      </c>
      <c r="B10" s="39"/>
      <c r="C10" s="11">
        <f>SUMIF('2023'!$E:$E,CONCATENATE(C$7,"-",$A10),'2023'!$G:$G)</f>
        <v>5000</v>
      </c>
      <c r="D10" s="11">
        <f>SUMIF('2023'!$E:$E,CONCATENATE(D$7,"-",$A10),'2023'!$G:$G)</f>
        <v>5500</v>
      </c>
      <c r="E10" s="11">
        <f>SUMIF('2023'!$E:$E,CONCATENATE(E$7,"-",$A10),'2023'!$G:$G)</f>
        <v>4750</v>
      </c>
      <c r="F10" s="11">
        <f>SUMIF('2023'!$E:$E,CONCATENATE(F$7,"-",$A10),'2023'!$G:$G)</f>
        <v>5115</v>
      </c>
      <c r="G10" s="11">
        <f>SUMIF('2023'!$E:$E,CONCATENATE(G$7,"-",$A10),'2023'!$G:$G)</f>
        <v>2500</v>
      </c>
      <c r="H10" s="11">
        <f>SUMIF('2023'!$E:$E,CONCATENATE(H$7,"-",$A10),'2023'!$G:$G)</f>
        <v>4125</v>
      </c>
      <c r="I10" s="11">
        <f>SUMIF('2023'!$E:$E,CONCATENATE(I$7,"-",$A10),'2023'!$G:$G)</f>
        <v>1187.5</v>
      </c>
      <c r="J10" s="11">
        <f>SUMIF('2023'!$E:$E,CONCATENATE(J$7,"-",$A10),'2023'!$G:$G)</f>
        <v>1278.75</v>
      </c>
      <c r="K10" s="11">
        <f>SUMIF('2023'!$E:$E,CONCATENATE(K$7,"-",$A10),'2023'!$G:$G)</f>
        <v>3750</v>
      </c>
      <c r="L10" s="11">
        <f>SUMIF('2023'!$E:$E,CONCATENATE(L$7,"-",$A10),'2023'!$G:$G)</f>
        <v>5156.25</v>
      </c>
      <c r="M10" s="11">
        <f>SUMIF('2023'!$E:$E,CONCATENATE(M$7,"-",$A10),'2023'!$G:$G)</f>
        <v>3562.5</v>
      </c>
      <c r="N10" s="11">
        <f>SUMIF('2023'!$E:$E,CONCATENATE(N$7,"-",$A10),'2023'!$G:$G)</f>
        <v>4475.625</v>
      </c>
      <c r="O10" s="22">
        <f t="shared" si="0"/>
        <v>46400.625</v>
      </c>
    </row>
    <row r="11" spans="1:15">
      <c r="A11" s="38" t="s">
        <v>29</v>
      </c>
      <c r="B11" s="39"/>
      <c r="C11" s="11">
        <f>SUMIF('2023'!$E:$E,CONCATENATE(C$7,"-",$A11),'2023'!$G:$G)</f>
        <v>1000</v>
      </c>
      <c r="D11" s="11">
        <f>SUMIF('2023'!$E:$E,CONCATENATE(D$7,"-",$A11),'2023'!$G:$G)</f>
        <v>1100</v>
      </c>
      <c r="E11" s="11">
        <f>SUMIF('2023'!$E:$E,CONCATENATE(E$7,"-",$A11),'2023'!$G:$G)</f>
        <v>950</v>
      </c>
      <c r="F11" s="11">
        <f>SUMIF('2023'!$E:$E,CONCATENATE(F$7,"-",$A11),'2023'!$G:$G)</f>
        <v>1023</v>
      </c>
      <c r="G11" s="11">
        <f>SUMIF('2023'!$E:$E,CONCATENATE(G$7,"-",$A11),'2023'!$G:$G)</f>
        <v>500</v>
      </c>
      <c r="H11" s="11">
        <f>SUMIF('2023'!$E:$E,CONCATENATE(H$7,"-",$A11),'2023'!$G:$G)</f>
        <v>825</v>
      </c>
      <c r="I11" s="11">
        <f>SUMIF('2023'!$E:$E,CONCATENATE(I$7,"-",$A11),'2023'!$G:$G)</f>
        <v>237.5</v>
      </c>
      <c r="J11" s="11">
        <f>SUMIF('2023'!$E:$E,CONCATENATE(J$7,"-",$A11),'2023'!$G:$G)</f>
        <v>255.75</v>
      </c>
      <c r="K11" s="11">
        <f>SUMIF('2023'!$E:$E,CONCATENATE(K$7,"-",$A11),'2023'!$G:$G)</f>
        <v>750</v>
      </c>
      <c r="L11" s="11">
        <f>SUMIF('2023'!$E:$E,CONCATENATE(L$7,"-",$A11),'2023'!$G:$G)</f>
        <v>1031.25</v>
      </c>
      <c r="M11" s="11">
        <f>SUMIF('2023'!$E:$E,CONCATENATE(M$7,"-",$A11),'2023'!$G:$G)</f>
        <v>712.5</v>
      </c>
      <c r="N11" s="11">
        <f>SUMIF('2023'!$E:$E,CONCATENATE(N$7,"-",$A11),'2023'!$G:$G)</f>
        <v>895.125</v>
      </c>
      <c r="O11" s="22">
        <f t="shared" si="0"/>
        <v>9280.125</v>
      </c>
    </row>
    <row r="12" spans="1:15">
      <c r="A12" s="38" t="s">
        <v>31</v>
      </c>
      <c r="B12" s="39"/>
      <c r="C12" s="11">
        <f>SUMIF('2023'!$E:$E,CONCATENATE(C$7,"-",$A12),'2023'!$G:$G)</f>
        <v>45000</v>
      </c>
      <c r="D12" s="11">
        <f>SUMIF('2023'!$E:$E,CONCATENATE(D$7,"-",$A12),'2023'!$G:$G)</f>
        <v>60500</v>
      </c>
      <c r="E12" s="11">
        <f>SUMIF('2023'!$E:$E,CONCATENATE(E$7,"-",$A12),'2023'!$G:$G)</f>
        <v>42750</v>
      </c>
      <c r="F12" s="11">
        <f>SUMIF('2023'!$E:$E,CONCATENATE(F$7,"-",$A12),'2023'!$G:$G)</f>
        <v>56265</v>
      </c>
      <c r="G12" s="11">
        <f>SUMIF('2023'!$E:$E,CONCATENATE(G$7,"-",$A12),'2023'!$G:$G)</f>
        <v>22500</v>
      </c>
      <c r="H12" s="11">
        <f>SUMIF('2023'!$E:$E,CONCATENATE(H$7,"-",$A12),'2023'!$G:$G)</f>
        <v>45375</v>
      </c>
      <c r="I12" s="11">
        <f>SUMIF('2023'!$E:$E,CONCATENATE(I$7,"-",$A12),'2023'!$G:$G)</f>
        <v>10687.5</v>
      </c>
      <c r="J12" s="11">
        <f>SUMIF('2023'!$E:$E,CONCATENATE(J$7,"-",$A12),'2023'!$G:$G)</f>
        <v>39385.5</v>
      </c>
      <c r="K12" s="11">
        <f>SUMIF('2023'!$E:$E,CONCATENATE(K$7,"-",$A12),'2023'!$G:$G)</f>
        <v>33750</v>
      </c>
      <c r="L12" s="11">
        <f>SUMIF('2023'!$E:$E,CONCATENATE(L$7,"-",$A12),'2023'!$G:$G)</f>
        <v>56718.75</v>
      </c>
      <c r="M12" s="11">
        <f>SUMIF('2023'!$E:$E,CONCATENATE(M$7,"-",$A12),'2023'!$G:$G)</f>
        <v>32062.5</v>
      </c>
      <c r="N12" s="11">
        <f>SUMIF('2023'!$E:$E,CONCATENATE(N$7,"-",$A12),'2023'!$G:$G)</f>
        <v>137849.25</v>
      </c>
      <c r="O12" s="22">
        <f t="shared" si="0"/>
        <v>582843.5</v>
      </c>
    </row>
    <row r="13" spans="1:15">
      <c r="A13" s="38" t="s">
        <v>30</v>
      </c>
      <c r="B13" s="39"/>
      <c r="C13" s="11">
        <f>SUMIF('2023'!$E:$E,CONCATENATE(C$7,"-",$A13),'2023'!$G:$G)</f>
        <v>1300</v>
      </c>
      <c r="D13" s="11">
        <f>SUMIF('2023'!$E:$E,CONCATENATE(D$7,"-",$A13),'2023'!$G:$G)</f>
        <v>1980</v>
      </c>
      <c r="E13" s="11">
        <f>SUMIF('2023'!$E:$E,CONCATENATE(E$7,"-",$A13),'2023'!$G:$G)</f>
        <v>1235</v>
      </c>
      <c r="F13" s="11">
        <f>SUMIF('2023'!$E:$E,CONCATENATE(F$7,"-",$A13),'2023'!$G:$G)</f>
        <v>1841.4</v>
      </c>
      <c r="G13" s="11">
        <f>SUMIF('2023'!$E:$E,CONCATENATE(G$7,"-",$A13),'2023'!$G:$G)</f>
        <v>650</v>
      </c>
      <c r="H13" s="11">
        <f>SUMIF('2023'!$E:$E,CONCATENATE(H$7,"-",$A13),'2023'!$G:$G)</f>
        <v>1485</v>
      </c>
      <c r="I13" s="11">
        <f>SUMIF('2023'!$E:$E,CONCATENATE(I$7,"-",$A13),'2023'!$G:$G)</f>
        <v>308.75</v>
      </c>
      <c r="J13" s="11">
        <f>SUMIF('2023'!$E:$E,CONCATENATE(J$7,"-",$A13),'2023'!$G:$G)</f>
        <v>460.35</v>
      </c>
      <c r="K13" s="11">
        <f>SUMIF('2023'!$E:$E,CONCATENATE(K$7,"-",$A13),'2023'!$G:$G)</f>
        <v>975</v>
      </c>
      <c r="L13" s="11">
        <f>SUMIF('2023'!$E:$E,CONCATENATE(L$7,"-",$A13),'2023'!$G:$G)</f>
        <v>1856.25</v>
      </c>
      <c r="M13" s="11">
        <f>SUMIF('2023'!$E:$E,CONCATENATE(M$7,"-",$A13),'2023'!$G:$G)</f>
        <v>926.25</v>
      </c>
      <c r="N13" s="11">
        <f>SUMIF('2023'!$E:$E,CONCATENATE(N$7,"-",$A13),'2023'!$G:$G)</f>
        <v>1611.2250000000004</v>
      </c>
      <c r="O13" s="22">
        <f t="shared" si="0"/>
        <v>14629.225</v>
      </c>
    </row>
    <row r="14" spans="1:15" ht="15.75" thickBot="1">
      <c r="A14" s="40" t="s">
        <v>26</v>
      </c>
      <c r="B14" s="41"/>
      <c r="C14" s="17">
        <f t="shared" ref="C14:H14" si="1">SUM(C8:C13)</f>
        <v>59600</v>
      </c>
      <c r="D14" s="17">
        <f t="shared" si="1"/>
        <v>77110</v>
      </c>
      <c r="E14" s="17">
        <f t="shared" si="1"/>
        <v>56620</v>
      </c>
      <c r="F14" s="17">
        <f t="shared" si="1"/>
        <v>71712.299999999988</v>
      </c>
      <c r="G14" s="17">
        <f t="shared" si="1"/>
        <v>29800</v>
      </c>
      <c r="H14" s="17">
        <f t="shared" si="1"/>
        <v>57832.5</v>
      </c>
      <c r="I14" s="17">
        <f t="shared" ref="I14:N14" si="2">SUM(I8:I13)</f>
        <v>14155</v>
      </c>
      <c r="J14" s="17">
        <f t="shared" si="2"/>
        <v>43247.324999999997</v>
      </c>
      <c r="K14" s="17">
        <f t="shared" si="2"/>
        <v>44700</v>
      </c>
      <c r="L14" s="17">
        <f t="shared" si="2"/>
        <v>72290.625</v>
      </c>
      <c r="M14" s="17">
        <f t="shared" si="2"/>
        <v>42465</v>
      </c>
      <c r="N14" s="17">
        <f t="shared" si="2"/>
        <v>151365.63750000001</v>
      </c>
      <c r="O14" s="18">
        <f>SUM(C14:N14)</f>
        <v>720898.38749999995</v>
      </c>
    </row>
    <row r="15" spans="1:15" ht="30" customHeight="1">
      <c r="A15" s="34" t="s">
        <v>25</v>
      </c>
      <c r="B15" s="35"/>
      <c r="C15" s="12" t="s">
        <v>15</v>
      </c>
      <c r="D15" s="12" t="s">
        <v>10</v>
      </c>
      <c r="E15" s="12" t="s">
        <v>13</v>
      </c>
      <c r="F15" s="12" t="s">
        <v>16</v>
      </c>
      <c r="G15" s="12" t="s">
        <v>14</v>
      </c>
      <c r="H15" s="12" t="s">
        <v>17</v>
      </c>
      <c r="I15" s="12" t="s">
        <v>18</v>
      </c>
      <c r="J15" s="12" t="s">
        <v>19</v>
      </c>
      <c r="K15" s="12" t="s">
        <v>20</v>
      </c>
      <c r="L15" s="12" t="s">
        <v>21</v>
      </c>
      <c r="M15" s="12" t="s">
        <v>22</v>
      </c>
      <c r="N15" s="12" t="s">
        <v>23</v>
      </c>
      <c r="O15" s="13" t="s">
        <v>26</v>
      </c>
    </row>
    <row r="16" spans="1:15" ht="15" customHeight="1">
      <c r="A16" s="36" t="s">
        <v>38</v>
      </c>
      <c r="B16" s="37"/>
      <c r="C16" s="11">
        <f>SUMIF('2023'!$E:$E,CONCATENATE(C$15,"-",$A16),'2023'!$G:$G)</f>
        <v>7039</v>
      </c>
      <c r="D16" s="11">
        <f>SUMIF('2023'!$E:$E,CONCATENATE(D$15,"-",$A16),'2023'!$G:$G)</f>
        <v>7742.9</v>
      </c>
      <c r="E16" s="11">
        <f>SUMIF('2023'!$E:$E,CONCATENATE(E$15,"-",$A16),'2023'!$G:$G)</f>
        <v>6687.05</v>
      </c>
      <c r="F16" s="11">
        <f>SUMIF('2023'!$E:$E,CONCATENATE(F$15,"-",$A16),'2023'!$G:$G)</f>
        <v>7200.8969999999999</v>
      </c>
      <c r="G16" s="11">
        <f>SUMIF('2023'!$E:$E,CONCATENATE(G$15,"-",$A16),'2023'!$G:$G)</f>
        <v>3519.5</v>
      </c>
      <c r="H16" s="11">
        <f>SUMIF('2023'!$E:$E,CONCATENATE(H$15,"-",$A16),'2023'!$G:$G)</f>
        <v>5807.1750000000002</v>
      </c>
      <c r="I16" s="11">
        <f>SUMIF('2023'!$E:$E,CONCATENATE(I$15,"-",$A16),'2023'!$G:$G)</f>
        <v>1671.7625</v>
      </c>
      <c r="J16" s="11">
        <f>SUMIF('2023'!$E:$E,CONCATENATE(J$15,"-",$A16),'2023'!$G:$G)</f>
        <v>1800.22425</v>
      </c>
      <c r="K16" s="11">
        <f>SUMIF('2023'!$E:$E,CONCATENATE(K$15,"-",$A16),'2023'!$G:$G)</f>
        <v>5279.25</v>
      </c>
      <c r="L16" s="11">
        <f>SUMIF('2023'!$E:$E,CONCATENATE(L$15,"-",$A16),'2023'!$G:$G)</f>
        <v>7258.96875</v>
      </c>
      <c r="M16" s="11">
        <f>SUMIF('2023'!$E:$E,CONCATENATE(M$15,"-",$A16),'2023'!$G:$G)</f>
        <v>5015.2875000000004</v>
      </c>
      <c r="N16" s="11">
        <f>SUMIF('2023'!$E:$E,CONCATENATE(N$15,"-",$A16),'2023'!$G:$G)</f>
        <v>6300.7848750000003</v>
      </c>
      <c r="O16" s="22">
        <f>SUM(C16:N16)</f>
        <v>65322.799874999997</v>
      </c>
    </row>
    <row r="17" spans="1:15">
      <c r="A17" s="36" t="s">
        <v>35</v>
      </c>
      <c r="B17" s="37"/>
      <c r="C17" s="11">
        <f>SUMIF('2023'!$E:$E,CONCATENATE(C$15,"-",$A17),'2023'!$G:$G)</f>
        <v>3590</v>
      </c>
      <c r="D17" s="11">
        <f>SUMIF('2023'!$E:$E,CONCATENATE(D$15,"-",$A17),'2023'!$G:$G)</f>
        <v>7898</v>
      </c>
      <c r="E17" s="11">
        <f>SUMIF('2023'!$E:$E,CONCATENATE(E$15,"-",$A17),'2023'!$G:$G)</f>
        <v>3410.5</v>
      </c>
      <c r="F17" s="11">
        <f>SUMIF('2023'!$E:$E,CONCATENATE(F$15,"-",$A17),'2023'!$G:$G)</f>
        <v>7345.14</v>
      </c>
      <c r="G17" s="11">
        <f>SUMIF('2023'!$E:$E,CONCATENATE(G$15,"-",$A17),'2023'!$G:$G)</f>
        <v>1795</v>
      </c>
      <c r="H17" s="11">
        <f>SUMIF('2023'!$E:$E,CONCATENATE(H$15,"-",$A17),'2023'!$G:$G)</f>
        <v>5923.5</v>
      </c>
      <c r="I17" s="11">
        <f>SUMIF('2023'!$E:$E,CONCATENATE(I$15,"-",$A17),'2023'!$G:$G)</f>
        <v>852.62500000000045</v>
      </c>
      <c r="J17" s="11">
        <f>SUMIF('2023'!$E:$E,CONCATENATE(J$15,"-",$A17),'2023'!$G:$G)</f>
        <v>1836.2849999999999</v>
      </c>
      <c r="K17" s="11">
        <f>SUMIF('2023'!$E:$E,CONCATENATE(K$15,"-",$A17),'2023'!$G:$G)</f>
        <v>2692.5</v>
      </c>
      <c r="L17" s="11">
        <f>SUMIF('2023'!$E:$E,CONCATENATE(L$15,"-",$A17),'2023'!$G:$G)</f>
        <v>7404.375</v>
      </c>
      <c r="M17" s="11">
        <f>SUMIF('2023'!$E:$E,CONCATENATE(M$15,"-",$A17),'2023'!$G:$G)</f>
        <v>2557.8750000000014</v>
      </c>
      <c r="N17" s="11">
        <f>SUMIF('2023'!$E:$E,CONCATENATE(N$15,"-",$A17),'2023'!$G:$G)</f>
        <v>6426.9974999999995</v>
      </c>
      <c r="O17" s="22">
        <f t="shared" ref="O17:O21" si="3">SUM(C17:N17)</f>
        <v>51732.797500000001</v>
      </c>
    </row>
    <row r="18" spans="1:15">
      <c r="A18" s="36" t="s">
        <v>37</v>
      </c>
      <c r="B18" s="37"/>
      <c r="C18" s="11">
        <f>SUMIF('2023'!$E:$E,CONCATENATE(C$15,"-",$A18),'2023'!$G:$G)</f>
        <v>1100</v>
      </c>
      <c r="D18" s="11">
        <f>SUMIF('2023'!$E:$E,CONCATENATE(D$15,"-",$A18),'2023'!$G:$G)</f>
        <v>1210</v>
      </c>
      <c r="E18" s="11">
        <f>SUMIF('2023'!$E:$E,CONCATENATE(E$15,"-",$A18),'2023'!$G:$G)</f>
        <v>1045</v>
      </c>
      <c r="F18" s="11">
        <f>SUMIF('2023'!$E:$E,CONCATENATE(F$15,"-",$A18),'2023'!$G:$G)</f>
        <v>1125.3</v>
      </c>
      <c r="G18" s="11">
        <f>SUMIF('2023'!$E:$E,CONCATENATE(G$15,"-",$A18),'2023'!$G:$G)</f>
        <v>550</v>
      </c>
      <c r="H18" s="11">
        <f>SUMIF('2023'!$E:$E,CONCATENATE(H$15,"-",$A18),'2023'!$G:$G)</f>
        <v>907.5</v>
      </c>
      <c r="I18" s="11">
        <f>SUMIF('2023'!$E:$E,CONCATENATE(I$15,"-",$A18),'2023'!$G:$G)</f>
        <v>261.25</v>
      </c>
      <c r="J18" s="11">
        <f>SUMIF('2023'!$E:$E,CONCATENATE(J$15,"-",$A18),'2023'!$G:$G)</f>
        <v>281.32499999999993</v>
      </c>
      <c r="K18" s="11">
        <f>SUMIF('2023'!$E:$E,CONCATENATE(K$15,"-",$A18),'2023'!$G:$G)</f>
        <v>825</v>
      </c>
      <c r="L18" s="11">
        <f>SUMIF('2023'!$E:$E,CONCATENATE(L$15,"-",$A18),'2023'!$G:$G)</f>
        <v>1134.375</v>
      </c>
      <c r="M18" s="11">
        <f>SUMIF('2023'!$E:$E,CONCATENATE(M$15,"-",$A18),'2023'!$G:$G)</f>
        <v>783.75</v>
      </c>
      <c r="N18" s="11">
        <f>SUMIF('2023'!$E:$E,CONCATENATE(N$15,"-",$A18),'2023'!$G:$G)</f>
        <v>984.6374999999997</v>
      </c>
      <c r="O18" s="22">
        <f t="shared" si="3"/>
        <v>10208.137499999999</v>
      </c>
    </row>
    <row r="19" spans="1:15">
      <c r="A19" s="36" t="s">
        <v>39</v>
      </c>
      <c r="B19" s="37"/>
      <c r="C19" s="11">
        <f>SUMIF('2023'!$E:$E,CONCATENATE(C$15,"-",$A19),'2023'!$G:$G)</f>
        <v>24383</v>
      </c>
      <c r="D19" s="11">
        <f>SUMIF('2023'!$E:$E,CONCATENATE(D$15,"-",$A19),'2023'!$G:$G)</f>
        <v>26821.3</v>
      </c>
      <c r="E19" s="11">
        <f>SUMIF('2023'!$E:$E,CONCATENATE(E$15,"-",$A19),'2023'!$G:$G)</f>
        <v>23163.85</v>
      </c>
      <c r="F19" s="11">
        <f>SUMIF('2023'!$E:$E,CONCATENATE(F$15,"-",$A19),'2023'!$G:$G)</f>
        <v>24943.809000000001</v>
      </c>
      <c r="G19" s="11">
        <f>SUMIF('2023'!$E:$E,CONCATENATE(G$15,"-",$A19),'2023'!$G:$G)</f>
        <v>12191.5</v>
      </c>
      <c r="H19" s="11">
        <f>SUMIF('2023'!$E:$E,CONCATENATE(H$15,"-",$A19),'2023'!$G:$G)</f>
        <v>20115.974999999999</v>
      </c>
      <c r="I19" s="11">
        <f>SUMIF('2023'!$E:$E,CONCATENATE(I$15,"-",$A19),'2023'!$G:$G)</f>
        <v>5790.9624999999996</v>
      </c>
      <c r="J19" s="11">
        <f>SUMIF('2023'!$E:$E,CONCATENATE(J$15,"-",$A19),'2023'!$G:$G)</f>
        <v>6235.9522500000003</v>
      </c>
      <c r="K19" s="11">
        <f>SUMIF('2023'!$E:$E,CONCATENATE(K$15,"-",$A19),'2023'!$G:$G)</f>
        <v>18287.25</v>
      </c>
      <c r="L19" s="11">
        <f>SUMIF('2023'!$E:$E,CONCATENATE(L$15,"-",$A19),'2023'!$G:$G)</f>
        <v>25144.96875</v>
      </c>
      <c r="M19" s="11">
        <f>SUMIF('2023'!$E:$E,CONCATENATE(M$15,"-",$A19),'2023'!$G:$G)</f>
        <v>17372.887499999997</v>
      </c>
      <c r="N19" s="11">
        <f>SUMIF('2023'!$E:$E,CONCATENATE(N$15,"-",$A19),'2023'!$G:$G)</f>
        <v>21825.832875</v>
      </c>
      <c r="O19" s="22">
        <f t="shared" si="3"/>
        <v>226277.28787500001</v>
      </c>
    </row>
    <row r="20" spans="1:15">
      <c r="A20" s="36" t="s">
        <v>11</v>
      </c>
      <c r="B20" s="37"/>
      <c r="C20" s="11">
        <f>SUMIF('2023'!$E:$E,CONCATENATE(C$15,"-",$A20),'2023'!$G:$G)</f>
        <v>10000</v>
      </c>
      <c r="D20" s="11">
        <f>SUMIF('2023'!$E:$E,CONCATENATE(D$15,"-",$A20),'2023'!$G:$G)</f>
        <v>11000</v>
      </c>
      <c r="E20" s="11">
        <f>SUMIF('2023'!$E:$E,CONCATENATE(E$15,"-",$A20),'2023'!$G:$G)</f>
        <v>9500</v>
      </c>
      <c r="F20" s="11">
        <f>SUMIF('2023'!$E:$E,CONCATENATE(F$15,"-",$A20),'2023'!$G:$G)</f>
        <v>10230</v>
      </c>
      <c r="G20" s="11">
        <f>SUMIF('2023'!$E:$E,CONCATENATE(G$15,"-",$A20),'2023'!$G:$G)</f>
        <v>5000</v>
      </c>
      <c r="H20" s="11">
        <f>SUMIF('2023'!$E:$E,CONCATENATE(H$15,"-",$A20),'2023'!$G:$G)</f>
        <v>8250</v>
      </c>
      <c r="I20" s="11">
        <f>SUMIF('2023'!$E:$E,CONCATENATE(I$15,"-",$A20),'2023'!$G:$G)</f>
        <v>2375</v>
      </c>
      <c r="J20" s="11">
        <f>SUMIF('2023'!$E:$E,CONCATENATE(J$15,"-",$A20),'2023'!$G:$G)</f>
        <v>2557.5</v>
      </c>
      <c r="K20" s="11">
        <f>SUMIF('2023'!$E:$E,CONCATENATE(K$15,"-",$A20),'2023'!$G:$G)</f>
        <v>7500</v>
      </c>
      <c r="L20" s="11">
        <f>SUMIF('2023'!$E:$E,CONCATENATE(L$15,"-",$A20),'2023'!$G:$G)</f>
        <v>10312.5</v>
      </c>
      <c r="M20" s="11">
        <f>SUMIF('2023'!$E:$E,CONCATENATE(M$15,"-",$A20),'2023'!$G:$G)</f>
        <v>7125</v>
      </c>
      <c r="N20" s="11">
        <f>SUMIF('2023'!$E:$E,CONCATENATE(N$15,"-",$A20),'2023'!$G:$G)</f>
        <v>8951.25</v>
      </c>
      <c r="O20" s="22">
        <f t="shared" si="3"/>
        <v>92801.25</v>
      </c>
    </row>
    <row r="21" spans="1:15">
      <c r="A21" s="36" t="s">
        <v>34</v>
      </c>
      <c r="B21" s="37"/>
      <c r="C21" s="11">
        <f>SUMIF('2023'!$E:$E,CONCATENATE(C$15,"-",$A21),'2023'!$G:$G)</f>
        <v>11207</v>
      </c>
      <c r="D21" s="11">
        <f>SUMIF('2023'!$E:$E,CONCATENATE(D$15,"-",$A21),'2023'!$G:$G)</f>
        <v>5585.8</v>
      </c>
      <c r="E21" s="11">
        <f>SUMIF('2023'!$E:$E,CONCATENATE(E$15,"-",$A21),'2023'!$G:$G)</f>
        <v>10646.650000000001</v>
      </c>
      <c r="F21" s="11">
        <f>SUMIF('2023'!$E:$E,CONCATENATE(F$15,"-",$A21),'2023'!$G:$G)</f>
        <v>5194.7939999999999</v>
      </c>
      <c r="G21" s="11">
        <f>SUMIF('2023'!$E:$E,CONCATENATE(G$15,"-",$A21),'2023'!$G:$G)</f>
        <v>5603.5</v>
      </c>
      <c r="H21" s="11">
        <f>SUMIF('2023'!$E:$E,CONCATENATE(H$15,"-",$A21),'2023'!$G:$G)</f>
        <v>4189.3500000000004</v>
      </c>
      <c r="I21" s="11">
        <f>SUMIF('2023'!$E:$E,CONCATENATE(I$15,"-",$A21),'2023'!$G:$G)</f>
        <v>2661.6624999999999</v>
      </c>
      <c r="J21" s="11">
        <f>SUMIF('2023'!$E:$E,CONCATENATE(J$15,"-",$A21),'2023'!$G:$G)</f>
        <v>1298.6985000000004</v>
      </c>
      <c r="K21" s="11">
        <f>SUMIF('2023'!$E:$E,CONCATENATE(K$15,"-",$A21),'2023'!$G:$G)</f>
        <v>8405.25</v>
      </c>
      <c r="L21" s="11">
        <f>SUMIF('2023'!$E:$E,CONCATENATE(L$15,"-",$A21),'2023'!$G:$G)</f>
        <v>5236.6875</v>
      </c>
      <c r="M21" s="11">
        <f>SUMIF('2023'!$E:$E,CONCATENATE(M$15,"-",$A21),'2023'!$G:$G)</f>
        <v>7984.9875000000002</v>
      </c>
      <c r="N21" s="11">
        <f>SUMIF('2023'!$E:$E,CONCATENATE(N$15,"-",$A21),'2023'!$G:$G)</f>
        <v>4545.4447500000015</v>
      </c>
      <c r="O21" s="22">
        <f t="shared" si="3"/>
        <v>72559.824749999985</v>
      </c>
    </row>
    <row r="22" spans="1:15">
      <c r="A22" s="36" t="s">
        <v>36</v>
      </c>
      <c r="B22" s="37"/>
      <c r="C22" s="11">
        <f>SUMIF('2023'!$E:$E,CONCATENATE(C$15,"-",$A22),'2023'!$G:$G)</f>
        <v>2196</v>
      </c>
      <c r="D22" s="11">
        <f>SUMIF('2023'!$E:$E,CONCATENATE(D$15,"-",$A22),'2023'!$G:$G)</f>
        <v>5208.5</v>
      </c>
      <c r="E22" s="11">
        <f>SUMIF('2023'!$E:$E,CONCATENATE(E$15,"-",$A22),'2023'!$G:$G)</f>
        <v>2086.1999999999998</v>
      </c>
      <c r="F22" s="11">
        <f>SUMIF('2023'!$E:$E,CONCATENATE(F$15,"-",$A22),'2023'!$G:$G)</f>
        <v>4843.9049999999997</v>
      </c>
      <c r="G22" s="11">
        <f>SUMIF('2023'!$E:$E,CONCATENATE(G$15,"-",$A22),'2023'!$G:$G)</f>
        <v>1098</v>
      </c>
      <c r="H22" s="11">
        <f>SUMIF('2023'!$E:$E,CONCATENATE(H$15,"-",$A22),'2023'!$G:$G)</f>
        <v>3906.375</v>
      </c>
      <c r="I22" s="11">
        <f>SUMIF('2023'!$E:$E,CONCATENATE(I$15,"-",$A22),'2023'!$G:$G)</f>
        <v>521.54999999999995</v>
      </c>
      <c r="J22" s="11">
        <f>SUMIF('2023'!$E:$E,CONCATENATE(J$15,"-",$A22),'2023'!$G:$G)</f>
        <v>1210.9762500000002</v>
      </c>
      <c r="K22" s="11">
        <f>SUMIF('2023'!$E:$E,CONCATENATE(K$15,"-",$A22),'2023'!$G:$G)</f>
        <v>1647</v>
      </c>
      <c r="L22" s="11">
        <f>SUMIF('2023'!$E:$E,CONCATENATE(L$15,"-",$A22),'2023'!$G:$G)</f>
        <v>4882.96875</v>
      </c>
      <c r="M22" s="11">
        <f>SUMIF('2023'!$E:$E,CONCATENATE(M$15,"-",$A22),'2023'!$G:$G)</f>
        <v>1564.6499999999999</v>
      </c>
      <c r="N22" s="11">
        <f>SUMIF('2023'!$E:$E,CONCATENATE(N$15,"-",$A22),'2023'!$G:$G)</f>
        <v>4238.4168750000008</v>
      </c>
      <c r="O22" s="22">
        <f>SUM(C22:N22)</f>
        <v>33404.541875000003</v>
      </c>
    </row>
    <row r="23" spans="1:15" ht="15.75" thickBot="1">
      <c r="A23" s="57" t="s">
        <v>26</v>
      </c>
      <c r="B23" s="58"/>
      <c r="C23" s="14">
        <f>SUM(C16:C22)</f>
        <v>59515</v>
      </c>
      <c r="D23" s="14">
        <f t="shared" ref="D23:N23" si="4">SUM(D16:D22)</f>
        <v>65466.5</v>
      </c>
      <c r="E23" s="14">
        <f t="shared" si="4"/>
        <v>56539.249999999993</v>
      </c>
      <c r="F23" s="14">
        <f t="shared" si="4"/>
        <v>60883.845000000001</v>
      </c>
      <c r="G23" s="14">
        <f t="shared" si="4"/>
        <v>29757.5</v>
      </c>
      <c r="H23" s="14">
        <f t="shared" si="4"/>
        <v>49099.874999999993</v>
      </c>
      <c r="I23" s="14">
        <f t="shared" si="4"/>
        <v>14134.8125</v>
      </c>
      <c r="J23" s="14">
        <f t="shared" si="4"/>
        <v>15220.96125</v>
      </c>
      <c r="K23" s="14">
        <f t="shared" si="4"/>
        <v>44636.25</v>
      </c>
      <c r="L23" s="14">
        <f t="shared" si="4"/>
        <v>61374.84375</v>
      </c>
      <c r="M23" s="14">
        <f t="shared" si="4"/>
        <v>42404.437500000007</v>
      </c>
      <c r="N23" s="14">
        <f t="shared" si="4"/>
        <v>53273.364375000005</v>
      </c>
      <c r="O23" s="15">
        <f>SUM(C23:N23)</f>
        <v>552306.63937500003</v>
      </c>
    </row>
    <row r="24" spans="1:15">
      <c r="A24" s="34" t="s">
        <v>8</v>
      </c>
      <c r="B24" s="35"/>
      <c r="C24" s="12" t="s">
        <v>15</v>
      </c>
      <c r="D24" s="12" t="s">
        <v>10</v>
      </c>
      <c r="E24" s="12" t="s">
        <v>13</v>
      </c>
      <c r="F24" s="12" t="s">
        <v>16</v>
      </c>
      <c r="G24" s="12" t="s">
        <v>14</v>
      </c>
      <c r="H24" s="12" t="s">
        <v>17</v>
      </c>
      <c r="I24" s="12" t="s">
        <v>18</v>
      </c>
      <c r="J24" s="12" t="s">
        <v>19</v>
      </c>
      <c r="K24" s="12" t="s">
        <v>20</v>
      </c>
      <c r="L24" s="12" t="s">
        <v>21</v>
      </c>
      <c r="M24" s="12" t="s">
        <v>22</v>
      </c>
      <c r="N24" s="13" t="s">
        <v>23</v>
      </c>
      <c r="O24" s="13" t="s">
        <v>26</v>
      </c>
    </row>
    <row r="25" spans="1:15" ht="15.75" thickBot="1">
      <c r="A25" s="55" t="s">
        <v>26</v>
      </c>
      <c r="B25" s="56"/>
      <c r="C25" s="16">
        <f t="shared" ref="C25:O25" si="5">+C14-C23</f>
        <v>85</v>
      </c>
      <c r="D25" s="16">
        <f t="shared" si="5"/>
        <v>11643.5</v>
      </c>
      <c r="E25" s="16">
        <f t="shared" si="5"/>
        <v>80.750000000007276</v>
      </c>
      <c r="F25" s="16">
        <f t="shared" si="5"/>
        <v>10828.454999999987</v>
      </c>
      <c r="G25" s="16">
        <f t="shared" si="5"/>
        <v>42.5</v>
      </c>
      <c r="H25" s="16">
        <f t="shared" si="5"/>
        <v>8732.6250000000073</v>
      </c>
      <c r="I25" s="16">
        <f t="shared" si="5"/>
        <v>20.1875</v>
      </c>
      <c r="J25" s="16">
        <f t="shared" si="5"/>
        <v>28026.363749999997</v>
      </c>
      <c r="K25" s="16">
        <f t="shared" si="5"/>
        <v>63.75</v>
      </c>
      <c r="L25" s="16">
        <f t="shared" si="5"/>
        <v>10915.78125</v>
      </c>
      <c r="M25" s="16">
        <f t="shared" si="5"/>
        <v>60.562499999992724</v>
      </c>
      <c r="N25" s="16">
        <f t="shared" si="5"/>
        <v>98092.273125000007</v>
      </c>
      <c r="O25" s="16">
        <f t="shared" si="5"/>
        <v>168591.74812499993</v>
      </c>
    </row>
    <row r="26" spans="1:15" ht="15" customHeight="1"/>
  </sheetData>
  <sortState ref="A16:B22">
    <sortCondition ref="A16:A22"/>
  </sortState>
  <mergeCells count="25">
    <mergeCell ref="C6:D6"/>
    <mergeCell ref="A24:B24"/>
    <mergeCell ref="A25:B25"/>
    <mergeCell ref="A16:B16"/>
    <mergeCell ref="A17:B17"/>
    <mergeCell ref="A18:B18"/>
    <mergeCell ref="A19:B19"/>
    <mergeCell ref="A23:B23"/>
    <mergeCell ref="A22:B22"/>
    <mergeCell ref="E1:G1"/>
    <mergeCell ref="A15:B15"/>
    <mergeCell ref="A20:B20"/>
    <mergeCell ref="A21:B21"/>
    <mergeCell ref="A11:B11"/>
    <mergeCell ref="A12:B12"/>
    <mergeCell ref="A13:B13"/>
    <mergeCell ref="A9:B9"/>
    <mergeCell ref="A10:B10"/>
    <mergeCell ref="A14:B14"/>
    <mergeCell ref="A7:B7"/>
    <mergeCell ref="A8:B8"/>
    <mergeCell ref="C4:D4"/>
    <mergeCell ref="A1:D3"/>
    <mergeCell ref="C5:D5"/>
    <mergeCell ref="A4:B4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C16" sqref="C16"/>
    </sheetView>
  </sheetViews>
  <sheetFormatPr defaultRowHeight="15"/>
  <cols>
    <col min="1" max="1" width="8" customWidth="1"/>
    <col min="2" max="2" width="14.28515625" bestFit="1" customWidth="1"/>
    <col min="3" max="3" width="52.7109375" bestFit="1" customWidth="1"/>
  </cols>
  <sheetData>
    <row r="1" spans="1:3">
      <c r="A1" s="27" t="s">
        <v>52</v>
      </c>
      <c r="B1" s="27" t="s">
        <v>53</v>
      </c>
      <c r="C1" s="27" t="s">
        <v>54</v>
      </c>
    </row>
    <row r="2" spans="1:3">
      <c r="A2" s="7">
        <v>1</v>
      </c>
      <c r="B2" s="3" t="s">
        <v>47</v>
      </c>
      <c r="C2" s="3" t="s">
        <v>41</v>
      </c>
    </row>
    <row r="3" spans="1:3">
      <c r="A3" s="7">
        <v>2</v>
      </c>
      <c r="B3" s="3" t="s">
        <v>48</v>
      </c>
      <c r="C3" s="3" t="s">
        <v>42</v>
      </c>
    </row>
    <row r="4" spans="1:3">
      <c r="A4" s="7">
        <v>3</v>
      </c>
      <c r="B4" s="3" t="s">
        <v>49</v>
      </c>
      <c r="C4" s="3" t="s">
        <v>44</v>
      </c>
    </row>
    <row r="5" spans="1:3">
      <c r="A5" s="7">
        <v>4</v>
      </c>
      <c r="B5" s="3" t="s">
        <v>50</v>
      </c>
      <c r="C5" s="3" t="s">
        <v>45</v>
      </c>
    </row>
    <row r="6" spans="1:3">
      <c r="A6" s="7">
        <v>5</v>
      </c>
      <c r="B6" s="3" t="s">
        <v>51</v>
      </c>
      <c r="C6" s="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2023</vt:lpstr>
      <vt:lpstr>Dashboard</vt:lpstr>
      <vt:lpstr>Commands Used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Rajamanickam</dc:creator>
  <cp:lastModifiedBy>Vishnu</cp:lastModifiedBy>
  <dcterms:created xsi:type="dcterms:W3CDTF">2023-06-17T12:45:13Z</dcterms:created>
  <dcterms:modified xsi:type="dcterms:W3CDTF">2023-06-24T17:08:05Z</dcterms:modified>
</cp:coreProperties>
</file>