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640" tabRatio="500"/>
  </bookViews>
  <sheets>
    <sheet name="Sheet3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" l="1"/>
  <c r="M41" i="1"/>
  <c r="N41" i="1"/>
  <c r="L40" i="1"/>
  <c r="M40" i="1"/>
  <c r="N40" i="1"/>
  <c r="B35" i="1"/>
  <c r="C2" i="1"/>
  <c r="C3" i="1"/>
  <c r="C4" i="1"/>
  <c r="D2" i="1"/>
  <c r="G2" i="1"/>
  <c r="M2" i="1"/>
  <c r="M3" i="1"/>
  <c r="M4" i="1"/>
  <c r="N2" i="1"/>
  <c r="P2" i="1"/>
  <c r="Q2" i="1"/>
  <c r="S2" i="1"/>
  <c r="T2" i="1"/>
  <c r="H2" i="1"/>
  <c r="I2" i="1"/>
  <c r="G3" i="1"/>
  <c r="M5" i="1"/>
  <c r="N5" i="1"/>
  <c r="P5" i="1"/>
  <c r="P6" i="1"/>
  <c r="Q5" i="1"/>
  <c r="S5" i="1"/>
  <c r="T5" i="1"/>
  <c r="H3" i="1"/>
  <c r="I3" i="1"/>
  <c r="J2" i="1"/>
  <c r="G16" i="1"/>
  <c r="M16" i="1"/>
  <c r="M17" i="1"/>
  <c r="M18" i="1"/>
  <c r="N16" i="1"/>
  <c r="P16" i="1"/>
  <c r="Q16" i="1"/>
  <c r="S16" i="1"/>
  <c r="T16" i="1"/>
  <c r="H16" i="1"/>
  <c r="I16" i="1"/>
  <c r="G17" i="1"/>
  <c r="M19" i="1"/>
  <c r="N19" i="1"/>
  <c r="P19" i="1"/>
  <c r="P20" i="1"/>
  <c r="Q19" i="1"/>
  <c r="S19" i="1"/>
  <c r="T19" i="1"/>
  <c r="H17" i="1"/>
  <c r="I17" i="1"/>
  <c r="J16" i="1"/>
  <c r="F30" i="1"/>
  <c r="C35" i="1"/>
  <c r="L30" i="1"/>
  <c r="M30" i="1"/>
  <c r="N30" i="1"/>
  <c r="L31" i="1"/>
  <c r="M31" i="1"/>
  <c r="N31" i="1"/>
  <c r="L32" i="1"/>
  <c r="M32" i="1"/>
  <c r="N32" i="1"/>
  <c r="L33" i="1"/>
  <c r="M33" i="1"/>
  <c r="N33" i="1"/>
  <c r="O30" i="1"/>
  <c r="D35" i="1"/>
  <c r="E35" i="1"/>
  <c r="B36" i="1"/>
  <c r="C5" i="1"/>
  <c r="C6" i="1"/>
  <c r="C7" i="1"/>
  <c r="C8" i="1"/>
  <c r="D5" i="1"/>
  <c r="G4" i="1"/>
  <c r="H4" i="1"/>
  <c r="I4" i="1"/>
  <c r="G5" i="1"/>
  <c r="M7" i="1"/>
  <c r="N7" i="1"/>
  <c r="P7" i="1"/>
  <c r="Q7" i="1"/>
  <c r="S7" i="1"/>
  <c r="S8" i="1"/>
  <c r="S9" i="1"/>
  <c r="T7" i="1"/>
  <c r="H5" i="1"/>
  <c r="I5" i="1"/>
  <c r="G6" i="1"/>
  <c r="M10" i="1"/>
  <c r="N10" i="1"/>
  <c r="P10" i="1"/>
  <c r="Q10" i="1"/>
  <c r="S10" i="1"/>
  <c r="T10" i="1"/>
  <c r="H6" i="1"/>
  <c r="I6" i="1"/>
  <c r="J4" i="1"/>
  <c r="G18" i="1"/>
  <c r="H18" i="1"/>
  <c r="I18" i="1"/>
  <c r="G19" i="1"/>
  <c r="M21" i="1"/>
  <c r="N21" i="1"/>
  <c r="P21" i="1"/>
  <c r="Q21" i="1"/>
  <c r="S21" i="1"/>
  <c r="S22" i="1"/>
  <c r="S23" i="1"/>
  <c r="T21" i="1"/>
  <c r="H19" i="1"/>
  <c r="I19" i="1"/>
  <c r="G20" i="1"/>
  <c r="M24" i="1"/>
  <c r="N24" i="1"/>
  <c r="P24" i="1"/>
  <c r="Q24" i="1"/>
  <c r="S24" i="1"/>
  <c r="T24" i="1"/>
  <c r="H20" i="1"/>
  <c r="I20" i="1"/>
  <c r="J18" i="1"/>
  <c r="F31" i="1"/>
  <c r="C36" i="1"/>
  <c r="L34" i="1"/>
  <c r="M34" i="1"/>
  <c r="N34" i="1"/>
  <c r="L35" i="1"/>
  <c r="M35" i="1"/>
  <c r="N35" i="1"/>
  <c r="L36" i="1"/>
  <c r="M36" i="1"/>
  <c r="N36" i="1"/>
  <c r="O34" i="1"/>
  <c r="D36" i="1"/>
  <c r="E36" i="1"/>
  <c r="B37" i="1"/>
  <c r="C9" i="1"/>
  <c r="C10" i="1"/>
  <c r="C11" i="1"/>
  <c r="D9" i="1"/>
  <c r="G7" i="1"/>
  <c r="H7" i="1"/>
  <c r="I7" i="1"/>
  <c r="G8" i="1"/>
  <c r="M11" i="1"/>
  <c r="N11" i="1"/>
  <c r="P11" i="1"/>
  <c r="Q11" i="1"/>
  <c r="S11" i="1"/>
  <c r="T11" i="1"/>
  <c r="H8" i="1"/>
  <c r="I8" i="1"/>
  <c r="G9" i="1"/>
  <c r="M12" i="1"/>
  <c r="N12" i="1"/>
  <c r="P12" i="1"/>
  <c r="P13" i="1"/>
  <c r="Q12" i="1"/>
  <c r="S12" i="1"/>
  <c r="T12" i="1"/>
  <c r="H9" i="1"/>
  <c r="I9" i="1"/>
  <c r="J7" i="1"/>
  <c r="G21" i="1"/>
  <c r="H21" i="1"/>
  <c r="I21" i="1"/>
  <c r="G22" i="1"/>
  <c r="M25" i="1"/>
  <c r="N25" i="1"/>
  <c r="P25" i="1"/>
  <c r="Q25" i="1"/>
  <c r="S25" i="1"/>
  <c r="T25" i="1"/>
  <c r="H22" i="1"/>
  <c r="I22" i="1"/>
  <c r="G23" i="1"/>
  <c r="M26" i="1"/>
  <c r="N26" i="1"/>
  <c r="P26" i="1"/>
  <c r="P27" i="1"/>
  <c r="Q26" i="1"/>
  <c r="S26" i="1"/>
  <c r="T26" i="1"/>
  <c r="H23" i="1"/>
  <c r="I23" i="1"/>
  <c r="J21" i="1"/>
  <c r="F32" i="1"/>
  <c r="C37" i="1"/>
  <c r="L37" i="1"/>
  <c r="M37" i="1"/>
  <c r="N37" i="1"/>
  <c r="L38" i="1"/>
  <c r="M38" i="1"/>
  <c r="N38" i="1"/>
  <c r="L39" i="1"/>
  <c r="M39" i="1"/>
  <c r="N39" i="1"/>
  <c r="O37" i="1"/>
  <c r="D37" i="1"/>
  <c r="E37" i="1"/>
  <c r="E38" i="1"/>
  <c r="C39" i="1"/>
  <c r="E40" i="1"/>
  <c r="C38" i="1"/>
  <c r="C40" i="1"/>
</calcChain>
</file>

<file path=xl/sharedStrings.xml><?xml version="1.0" encoding="utf-8"?>
<sst xmlns="http://schemas.openxmlformats.org/spreadsheetml/2006/main" count="231" uniqueCount="64">
  <si>
    <t>Vulnerability</t>
  </si>
  <si>
    <t>Compromised Property</t>
  </si>
  <si>
    <t>Impact Score</t>
  </si>
  <si>
    <t>Impact</t>
  </si>
  <si>
    <t>Action</t>
  </si>
  <si>
    <t>Action Likelihood Score</t>
  </si>
  <si>
    <t>Asset Vector Likelihood</t>
  </si>
  <si>
    <t>Action/Asset Likelihood</t>
  </si>
  <si>
    <t>Vulnerability Likelihood</t>
  </si>
  <si>
    <t>Actions</t>
  </si>
  <si>
    <t>Subdimension 1</t>
  </si>
  <si>
    <t>Asset Likelihood Score</t>
  </si>
  <si>
    <t>Subdimension 1 Likelihood</t>
  </si>
  <si>
    <t>Subdimension 2</t>
  </si>
  <si>
    <t>Subdimension 2 Likelihood</t>
  </si>
  <si>
    <t>Subdimension 3</t>
  </si>
  <si>
    <t>Subdimension 3 Likelihood</t>
  </si>
  <si>
    <t>Asset</t>
  </si>
  <si>
    <t>Control</t>
  </si>
  <si>
    <t>Control Score</t>
  </si>
  <si>
    <t>Control Effectiveness</t>
  </si>
  <si>
    <t>Vulnerability Prevalency</t>
  </si>
  <si>
    <t>vulnerability 1</t>
  </si>
  <si>
    <t>property 1</t>
  </si>
  <si>
    <t>action 1</t>
  </si>
  <si>
    <t>asset 11</t>
  </si>
  <si>
    <t>asset 22</t>
  </si>
  <si>
    <t>asset 31</t>
  </si>
  <si>
    <t>control 1</t>
  </si>
  <si>
    <t>property 2</t>
  </si>
  <si>
    <t>action 2</t>
  </si>
  <si>
    <t>asset 13</t>
  </si>
  <si>
    <t>asset 12</t>
  </si>
  <si>
    <t>control 2</t>
  </si>
  <si>
    <t>vulnerability 2</t>
  </si>
  <si>
    <t>property 3</t>
  </si>
  <si>
    <t>asset 14</t>
  </si>
  <si>
    <t>action 3</t>
  </si>
  <si>
    <t>control 3</t>
  </si>
  <si>
    <t>vulnerability 3</t>
  </si>
  <si>
    <t>asset 21</t>
  </si>
  <si>
    <t>asset 33</t>
  </si>
  <si>
    <t>action 4</t>
  </si>
  <si>
    <t>property 4</t>
  </si>
  <si>
    <t>control 4</t>
  </si>
  <si>
    <t>action 5</t>
  </si>
  <si>
    <t>property 5</t>
  </si>
  <si>
    <t>control 5</t>
  </si>
  <si>
    <t>action 6</t>
  </si>
  <si>
    <t>property 6</t>
  </si>
  <si>
    <t>control 6</t>
  </si>
  <si>
    <t>asset 32</t>
  </si>
  <si>
    <t>property 7</t>
  </si>
  <si>
    <t>THREAT ACTOR #1</t>
  </si>
  <si>
    <t>THREAT ACTOR #2</t>
  </si>
  <si>
    <t>Overall Vulnerability Likelihood</t>
  </si>
  <si>
    <t>Control Score/Effectiveness</t>
  </si>
  <si>
    <t>Vulnerability Mitigation</t>
  </si>
  <si>
    <t>Inherent Risk</t>
  </si>
  <si>
    <t>Control %</t>
  </si>
  <si>
    <t>Residual Risk</t>
  </si>
  <si>
    <t>overall</t>
  </si>
  <si>
    <t>maximum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</si>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</sst>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3" borderId="14" xfId="0" applyFill="1" applyBorder="1"/>
    <xf numFmtId="0" fontId="0" fillId="3" borderId="17" xfId="0" applyFill="1" applyBorder="1"/>
    <xf numFmtId="0" fontId="0" fillId="4" borderId="13" xfId="0" applyFill="1" applyBorder="1"/>
    <xf numFmtId="0" fontId="0" fillId="4" borderId="15" xfId="0" applyFill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0" fillId="4" borderId="21" xfId="0" applyFill="1" applyBorder="1"/>
    <xf numFmtId="0" fontId="0" fillId="4" borderId="22" xfId="0" applyFill="1" applyBorder="1"/>
    <xf numFmtId="0" fontId="0" fillId="0" borderId="23" xfId="0" applyBorder="1"/>
    <xf numFmtId="0" fontId="0" fillId="3" borderId="15" xfId="0" applyFill="1" applyBorder="1"/>
    <xf numFmtId="0" fontId="0" fillId="0" borderId="24" xfId="0" applyBorder="1"/>
    <xf numFmtId="0" fontId="0" fillId="2" borderId="25" xfId="0" applyFill="1" applyBorder="1"/>
    <xf numFmtId="0" fontId="0" fillId="2" borderId="2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Border="1"/>
    <xf numFmtId="0" fontId="0" fillId="2" borderId="17" xfId="0" applyFill="1" applyBorder="1"/>
    <xf numFmtId="0" fontId="0" fillId="2" borderId="23" xfId="0" applyFill="1" applyBorder="1"/>
    <xf numFmtId="0" fontId="0" fillId="2" borderId="12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2" borderId="27" xfId="0" applyFill="1" applyBorder="1"/>
    <xf numFmtId="0" fontId="0" fillId="2" borderId="18" xfId="0" applyFill="1" applyBorder="1"/>
    <xf numFmtId="0" fontId="0" fillId="0" borderId="17" xfId="0" applyBorder="1"/>
    <xf numFmtId="0" fontId="0" fillId="0" borderId="32" xfId="0" applyBorder="1"/>
    <xf numFmtId="0" fontId="3" fillId="0" borderId="32" xfId="0" applyFont="1" applyBorder="1"/>
    <xf numFmtId="0" fontId="0" fillId="0" borderId="33" xfId="0" applyBorder="1"/>
    <xf numFmtId="0" fontId="0" fillId="2" borderId="21" xfId="0" applyFill="1" applyBorder="1"/>
    <xf numFmtId="0" fontId="0" fillId="2" borderId="29" xfId="0" applyFill="1" applyBorder="1"/>
    <xf numFmtId="0" fontId="0" fillId="2" borderId="34" xfId="0" applyFill="1" applyBorder="1"/>
    <xf numFmtId="0" fontId="1" fillId="2" borderId="35" xfId="0" applyFont="1" applyFill="1" applyBorder="1"/>
    <xf numFmtId="0" fontId="2" fillId="0" borderId="0" xfId="0" applyFont="1" applyFill="1" applyBorder="1"/>
    <xf numFmtId="0" fontId="0" fillId="0" borderId="36" xfId="0" applyBorder="1"/>
    <xf numFmtId="0" fontId="0" fillId="0" borderId="37" xfId="0" applyBorder="1"/>
    <xf numFmtId="0" fontId="0" fillId="0" borderId="0" xfId="0" applyFill="1" applyBorder="1"/>
    <xf numFmtId="0" fontId="0" fillId="0" borderId="34" xfId="0" applyBorder="1"/>
    <xf numFmtId="0" fontId="0" fillId="0" borderId="35" xfId="0" applyBorder="1"/>
    <xf numFmtId="0" fontId="1" fillId="0" borderId="0" xfId="0" applyFont="1" applyFill="1" applyBorder="1"/>
    <xf numFmtId="0" fontId="0" fillId="0" borderId="0" xfId="0" applyFont="1"/>
    <xf numFmtId="0" fontId="2" fillId="0" borderId="0" xfId="0" applyFont="1"/>
    <xf numFmtId="0" fontId="0" fillId="0" borderId="9" xfId="0" applyFill="1" applyBorder="1"/>
    <xf numFmtId="0" fontId="0" fillId="0" borderId="36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38" xfId="0" applyBorder="1"/>
    <xf numFmtId="0" fontId="0" fillId="0" borderId="39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A9" workbookViewId="0">
      <selection activeCell="A41" sqref="A41"/>
    </sheetView>
  </sheetViews>
  <sheetFormatPr baseColWidth="10" defaultRowHeight="15" x14ac:dyDescent="0"/>
  <cols>
    <col min="1" max="1" width="12.83203125" bestFit="1" customWidth="1"/>
    <col min="2" max="2" width="20.6640625" bestFit="1" customWidth="1"/>
    <col min="3" max="3" width="12.1640625" bestFit="1" customWidth="1"/>
    <col min="5" max="5" width="12.83203125" bestFit="1" customWidth="1"/>
    <col min="6" max="6" width="7.6640625" bestFit="1" customWidth="1"/>
    <col min="7" max="7" width="20.6640625" bestFit="1" customWidth="1"/>
    <col min="8" max="8" width="20.83203125" bestFit="1" customWidth="1"/>
    <col min="9" max="10" width="21" bestFit="1" customWidth="1"/>
    <col min="11" max="11" width="8.5" bestFit="1" customWidth="1"/>
    <col min="12" max="12" width="14.5" bestFit="1" customWidth="1"/>
    <col min="13" max="13" width="19.83203125" bestFit="1" customWidth="1"/>
    <col min="14" max="14" width="23.5" bestFit="1" customWidth="1"/>
    <col min="15" max="15" width="14.5" bestFit="1" customWidth="1"/>
    <col min="16" max="16" width="19.83203125" bestFit="1" customWidth="1"/>
    <col min="17" max="17" width="23.5" bestFit="1" customWidth="1"/>
    <col min="18" max="18" width="14.5" bestFit="1" customWidth="1"/>
    <col min="19" max="19" width="19.83203125" bestFit="1" customWidth="1"/>
    <col min="20" max="20" width="23.5" bestFit="1" customWidth="1"/>
    <col min="21" max="21" width="7.83203125" bestFit="1" customWidth="1"/>
    <col min="22" max="22" width="19.83203125" bestFit="1" customWidth="1"/>
    <col min="23" max="23" width="7.6640625" bestFit="1" customWidth="1"/>
    <col min="24" max="25" width="20.6640625" bestFit="1" customWidth="1"/>
    <col min="26" max="26" width="12" bestFit="1" customWidth="1"/>
    <col min="27" max="27" width="8.5" bestFit="1" customWidth="1"/>
    <col min="28" max="28" width="12.5" bestFit="1" customWidth="1"/>
    <col min="29" max="29" width="18.83203125" bestFit="1" customWidth="1"/>
    <col min="30" max="30" width="12.83203125" bestFit="1" customWidth="1"/>
    <col min="31" max="31" width="21.5" bestFit="1" customWidth="1"/>
  </cols>
  <sheetData>
    <row r="1" spans="1:31">
      <c r="A1" s="1" t="s">
        <v>0</v>
      </c>
      <c r="B1" s="2" t="s">
        <v>1</v>
      </c>
      <c r="C1" s="2" t="s">
        <v>2</v>
      </c>
      <c r="D1" s="2" t="s">
        <v>3</v>
      </c>
      <c r="E1" s="1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11</v>
      </c>
      <c r="Q1" s="2" t="s">
        <v>14</v>
      </c>
      <c r="R1" s="2" t="s">
        <v>15</v>
      </c>
      <c r="S1" s="2" t="s">
        <v>11</v>
      </c>
      <c r="T1" s="3" t="s">
        <v>16</v>
      </c>
      <c r="U1" s="4" t="s">
        <v>17</v>
      </c>
      <c r="V1" s="5" t="s">
        <v>11</v>
      </c>
      <c r="W1" s="5" t="s">
        <v>4</v>
      </c>
      <c r="X1" s="6" t="s">
        <v>5</v>
      </c>
      <c r="Y1" s="7" t="s">
        <v>1</v>
      </c>
      <c r="Z1" s="8" t="s">
        <v>2</v>
      </c>
      <c r="AA1" s="8" t="s">
        <v>18</v>
      </c>
      <c r="AB1" s="8" t="s">
        <v>19</v>
      </c>
      <c r="AC1" s="9" t="s">
        <v>20</v>
      </c>
      <c r="AD1" s="10" t="s">
        <v>0</v>
      </c>
      <c r="AE1" s="11" t="s">
        <v>21</v>
      </c>
    </row>
    <row r="2" spans="1:31">
      <c r="A2" s="12" t="s">
        <v>22</v>
      </c>
      <c r="B2" s="13" t="s">
        <v>23</v>
      </c>
      <c r="C2" s="13">
        <f>Z2</f>
        <v>35</v>
      </c>
      <c r="D2" s="13">
        <f>SUM(C2:C4)</f>
        <v>166</v>
      </c>
      <c r="E2" s="12" t="s">
        <v>22</v>
      </c>
      <c r="F2" s="13" t="s">
        <v>24</v>
      </c>
      <c r="G2" s="13">
        <f>X2</f>
        <v>0.56999999999999995</v>
      </c>
      <c r="H2" s="13">
        <f>PRODUCT(N2,Q2,T2)</f>
        <v>0.56591226000000017</v>
      </c>
      <c r="I2" s="13">
        <f>PRODUCT(G2:H2)</f>
        <v>0.32256998820000005</v>
      </c>
      <c r="J2" s="14">
        <f>SUM(I2:I3)-PRODUCT(I2:I3)</f>
        <v>0.56239533153117538</v>
      </c>
      <c r="K2" s="33" t="s">
        <v>24</v>
      </c>
      <c r="L2" s="15" t="s">
        <v>25</v>
      </c>
      <c r="M2" s="16">
        <f>V2</f>
        <v>0.15</v>
      </c>
      <c r="N2" s="15">
        <f>SUM(M2:M4)-PRODUCT(M2:M3)-PRODUCT(M2,M4)-PRODUCT(M3:M4)+PRODUCT(M2:M4)</f>
        <v>0.75758000000000014</v>
      </c>
      <c r="O2" s="15" t="s">
        <v>26</v>
      </c>
      <c r="P2" s="16">
        <f>V7</f>
        <v>0.83</v>
      </c>
      <c r="Q2" s="15">
        <f>P2</f>
        <v>0.83</v>
      </c>
      <c r="R2" s="15" t="s">
        <v>27</v>
      </c>
      <c r="S2" s="15">
        <f>V8</f>
        <v>0.9</v>
      </c>
      <c r="T2" s="71">
        <f>S2</f>
        <v>0.9</v>
      </c>
      <c r="U2" s="18" t="s">
        <v>25</v>
      </c>
      <c r="V2" s="19">
        <v>0.15</v>
      </c>
      <c r="W2" s="19" t="s">
        <v>24</v>
      </c>
      <c r="X2" s="20">
        <v>0.56999999999999995</v>
      </c>
      <c r="Y2" s="21" t="s">
        <v>23</v>
      </c>
      <c r="Z2" s="22">
        <v>35</v>
      </c>
      <c r="AA2" s="22" t="s">
        <v>28</v>
      </c>
      <c r="AB2" s="22">
        <v>0.54</v>
      </c>
      <c r="AC2" s="23">
        <v>0.45</v>
      </c>
      <c r="AD2" s="24" t="s">
        <v>22</v>
      </c>
      <c r="AE2" s="25">
        <v>0.61</v>
      </c>
    </row>
    <row r="3" spans="1:31">
      <c r="A3" s="12"/>
      <c r="B3" s="13" t="s">
        <v>29</v>
      </c>
      <c r="C3" s="13">
        <f>Z3</f>
        <v>70</v>
      </c>
      <c r="D3" s="13"/>
      <c r="E3" s="12"/>
      <c r="F3" s="13" t="s">
        <v>30</v>
      </c>
      <c r="G3" s="13">
        <f>X3</f>
        <v>0.73</v>
      </c>
      <c r="H3" s="13">
        <f>PRODUCT(N5,Q5,T5)</f>
        <v>0.48496207999999996</v>
      </c>
      <c r="I3" s="13">
        <f t="shared" ref="I3:I9" si="0">PRODUCT(G3:H3)</f>
        <v>0.35402231839999998</v>
      </c>
      <c r="J3" s="14"/>
      <c r="K3" s="40"/>
      <c r="L3" s="13" t="s">
        <v>31</v>
      </c>
      <c r="M3" s="26">
        <f>V4</f>
        <v>0.54</v>
      </c>
      <c r="N3" s="13"/>
      <c r="O3" s="13"/>
      <c r="P3" s="26"/>
      <c r="Q3" s="13"/>
      <c r="R3" s="13"/>
      <c r="S3" s="13"/>
      <c r="T3" s="14"/>
      <c r="U3" s="18" t="s">
        <v>32</v>
      </c>
      <c r="V3" s="19">
        <v>0.76</v>
      </c>
      <c r="W3" s="19" t="s">
        <v>30</v>
      </c>
      <c r="X3" s="20">
        <v>0.73</v>
      </c>
      <c r="Y3" s="21" t="s">
        <v>29</v>
      </c>
      <c r="Z3" s="22">
        <v>70</v>
      </c>
      <c r="AA3" s="22" t="s">
        <v>33</v>
      </c>
      <c r="AB3" s="22">
        <v>0.91</v>
      </c>
      <c r="AC3" s="23">
        <v>0.87</v>
      </c>
      <c r="AD3" s="24" t="s">
        <v>34</v>
      </c>
      <c r="AE3" s="25">
        <v>0.83</v>
      </c>
    </row>
    <row r="4" spans="1:31" ht="16" thickBot="1">
      <c r="A4" s="12"/>
      <c r="B4" s="13" t="s">
        <v>35</v>
      </c>
      <c r="C4" s="13">
        <f>Z4</f>
        <v>61</v>
      </c>
      <c r="D4" s="13"/>
      <c r="E4" s="12" t="s">
        <v>34</v>
      </c>
      <c r="F4" s="13" t="s">
        <v>30</v>
      </c>
      <c r="G4" s="13">
        <f>X3</f>
        <v>0.73</v>
      </c>
      <c r="H4" s="13">
        <f>PRODUCT(N5,Q5,T5)</f>
        <v>0.48496207999999996</v>
      </c>
      <c r="I4" s="13">
        <f t="shared" si="0"/>
        <v>0.35402231839999998</v>
      </c>
      <c r="J4" s="13">
        <f>SUM(I4:I6)-PRODUCT(I4:I5)-PRODUCT(I5:I6)-PRODUCT(I4,I6)+PRODUCT(I4:I6)</f>
        <v>0.49723951241771541</v>
      </c>
      <c r="K4" s="35"/>
      <c r="L4" s="28" t="s">
        <v>36</v>
      </c>
      <c r="M4" s="29">
        <f>V5</f>
        <v>0.38</v>
      </c>
      <c r="N4" s="28"/>
      <c r="O4" s="28"/>
      <c r="P4" s="29"/>
      <c r="Q4" s="28"/>
      <c r="R4" s="28"/>
      <c r="S4" s="28"/>
      <c r="T4" s="72"/>
      <c r="U4" s="18" t="s">
        <v>31</v>
      </c>
      <c r="V4" s="19">
        <v>0.54</v>
      </c>
      <c r="W4" s="19" t="s">
        <v>37</v>
      </c>
      <c r="X4" s="20">
        <v>0.8</v>
      </c>
      <c r="Y4" s="21" t="s">
        <v>35</v>
      </c>
      <c r="Z4" s="22">
        <v>61</v>
      </c>
      <c r="AA4" s="22" t="s">
        <v>38</v>
      </c>
      <c r="AB4" s="22">
        <v>0.37</v>
      </c>
      <c r="AC4" s="23">
        <v>0.91</v>
      </c>
      <c r="AD4" s="31" t="s">
        <v>39</v>
      </c>
      <c r="AE4" s="32">
        <v>0.37</v>
      </c>
    </row>
    <row r="5" spans="1:31">
      <c r="A5" s="12" t="s">
        <v>34</v>
      </c>
      <c r="B5" s="13" t="s">
        <v>29</v>
      </c>
      <c r="C5" s="13">
        <f>Z3</f>
        <v>70</v>
      </c>
      <c r="D5" s="13">
        <f>SUM(C5:C8)</f>
        <v>296</v>
      </c>
      <c r="E5" s="12"/>
      <c r="F5" s="13" t="s">
        <v>37</v>
      </c>
      <c r="G5" s="13">
        <f>X4</f>
        <v>0.8</v>
      </c>
      <c r="H5" s="13">
        <f>PRODUCT(N7,Q7,T7)</f>
        <v>0.26646724800000005</v>
      </c>
      <c r="I5" s="13">
        <f t="shared" si="0"/>
        <v>0.21317379840000006</v>
      </c>
      <c r="J5" s="13"/>
      <c r="K5" s="33" t="s">
        <v>30</v>
      </c>
      <c r="L5" s="15" t="s">
        <v>32</v>
      </c>
      <c r="M5" s="15">
        <f>V3</f>
        <v>0.76</v>
      </c>
      <c r="N5" s="15">
        <f>M5</f>
        <v>0.76</v>
      </c>
      <c r="O5" s="15" t="s">
        <v>40</v>
      </c>
      <c r="P5" s="15">
        <f>V6</f>
        <v>0.72</v>
      </c>
      <c r="Q5" s="15">
        <f>SUM(P5:P6)-PRODUCT(P5:P6)</f>
        <v>0.95239999999999991</v>
      </c>
      <c r="R5" s="15" t="s">
        <v>41</v>
      </c>
      <c r="S5" s="15">
        <f>V10</f>
        <v>0.67</v>
      </c>
      <c r="T5" s="17">
        <f>S5</f>
        <v>0.67</v>
      </c>
      <c r="U5" s="18" t="s">
        <v>36</v>
      </c>
      <c r="V5" s="19">
        <v>0.38</v>
      </c>
      <c r="W5" s="19" t="s">
        <v>42</v>
      </c>
      <c r="X5" s="20">
        <v>0.13</v>
      </c>
      <c r="Y5" s="21" t="s">
        <v>43</v>
      </c>
      <c r="Z5" s="22">
        <v>89</v>
      </c>
      <c r="AA5" s="22" t="s">
        <v>44</v>
      </c>
      <c r="AB5" s="22">
        <v>0.14000000000000001</v>
      </c>
      <c r="AC5" s="34">
        <v>0.63</v>
      </c>
    </row>
    <row r="6" spans="1:31">
      <c r="A6" s="12"/>
      <c r="B6" s="13" t="s">
        <v>43</v>
      </c>
      <c r="C6" s="13">
        <f>Z5</f>
        <v>89</v>
      </c>
      <c r="D6" s="13"/>
      <c r="E6" s="12"/>
      <c r="F6" s="13" t="s">
        <v>42</v>
      </c>
      <c r="G6" s="13">
        <f>X5</f>
        <v>0.13</v>
      </c>
      <c r="H6" s="13">
        <f>PRODUCT(N10,Q10,T10)</f>
        <v>8.3414999999999989E-2</v>
      </c>
      <c r="I6" s="13">
        <f t="shared" si="0"/>
        <v>1.084395E-2</v>
      </c>
      <c r="J6" s="13"/>
      <c r="K6" s="35"/>
      <c r="L6" s="28"/>
      <c r="M6" s="28"/>
      <c r="N6" s="28"/>
      <c r="O6" s="28" t="s">
        <v>26</v>
      </c>
      <c r="P6" s="28">
        <f>V7</f>
        <v>0.83</v>
      </c>
      <c r="Q6" s="28"/>
      <c r="R6" s="28"/>
      <c r="S6" s="28"/>
      <c r="T6" s="30"/>
      <c r="U6" s="18" t="s">
        <v>40</v>
      </c>
      <c r="V6" s="19">
        <v>0.72</v>
      </c>
      <c r="W6" s="19" t="s">
        <v>45</v>
      </c>
      <c r="X6" s="20">
        <v>0.38</v>
      </c>
      <c r="Y6" s="21" t="s">
        <v>46</v>
      </c>
      <c r="Z6" s="22">
        <v>42</v>
      </c>
      <c r="AA6" s="22" t="s">
        <v>47</v>
      </c>
      <c r="AB6" s="22">
        <v>0.65</v>
      </c>
      <c r="AC6" s="34">
        <v>0.74</v>
      </c>
    </row>
    <row r="7" spans="1:31">
      <c r="A7" s="12"/>
      <c r="B7" s="13" t="s">
        <v>46</v>
      </c>
      <c r="C7" s="13">
        <f>Z6</f>
        <v>42</v>
      </c>
      <c r="D7" s="13"/>
      <c r="E7" s="12" t="s">
        <v>39</v>
      </c>
      <c r="F7" s="13" t="s">
        <v>37</v>
      </c>
      <c r="G7" s="13">
        <f>X4</f>
        <v>0.8</v>
      </c>
      <c r="H7" s="13">
        <f>PRODUCT(N7,Q7,T7)</f>
        <v>0.26646724800000005</v>
      </c>
      <c r="I7" s="13">
        <f t="shared" si="0"/>
        <v>0.21317379840000006</v>
      </c>
      <c r="J7" s="13">
        <f>SUM(I7:I9)-PRODUCT(I7:I8)-PRODUCT(I8:I9)-PRODUCT(I7,I9)+PRODUCT(I7:I9)</f>
        <v>0.34717323062578653</v>
      </c>
      <c r="K7" s="33" t="s">
        <v>37</v>
      </c>
      <c r="L7" s="15" t="s">
        <v>36</v>
      </c>
      <c r="M7" s="15">
        <f>V5</f>
        <v>0.38</v>
      </c>
      <c r="N7" s="15">
        <f>M7</f>
        <v>0.38</v>
      </c>
      <c r="O7" s="15" t="s">
        <v>40</v>
      </c>
      <c r="P7" s="15">
        <f>V6</f>
        <v>0.72</v>
      </c>
      <c r="Q7" s="15">
        <f>P7</f>
        <v>0.72</v>
      </c>
      <c r="R7" s="15" t="s">
        <v>27</v>
      </c>
      <c r="S7" s="15">
        <f>V8</f>
        <v>0.9</v>
      </c>
      <c r="T7" s="17">
        <f>SUM(S7:S9)-PRODUCT(S7:S8)-PRODUCT(S7,S9)-PRODUCT(S8:S9)+PRODUCT(S7:S9)</f>
        <v>0.97393000000000018</v>
      </c>
      <c r="U7" s="18" t="s">
        <v>26</v>
      </c>
      <c r="V7" s="19">
        <v>0.83</v>
      </c>
      <c r="W7" s="36" t="s">
        <v>48</v>
      </c>
      <c r="X7" s="37">
        <v>0.67</v>
      </c>
      <c r="Y7" s="21" t="s">
        <v>49</v>
      </c>
      <c r="Z7" s="22">
        <v>95</v>
      </c>
      <c r="AA7" s="38" t="s">
        <v>50</v>
      </c>
      <c r="AB7" s="38">
        <v>0.32</v>
      </c>
      <c r="AC7" s="39">
        <v>0.56000000000000005</v>
      </c>
    </row>
    <row r="8" spans="1:31" ht="16" thickBot="1">
      <c r="A8" s="12"/>
      <c r="B8" s="13" t="s">
        <v>49</v>
      </c>
      <c r="C8" s="13">
        <f>Z7</f>
        <v>95</v>
      </c>
      <c r="D8" s="13"/>
      <c r="E8" s="12"/>
      <c r="F8" s="13" t="s">
        <v>45</v>
      </c>
      <c r="G8" s="13">
        <f>X6</f>
        <v>0.38</v>
      </c>
      <c r="H8" s="13">
        <f>PRODUCT(N11,Q11,T11)</f>
        <v>0.40338000000000002</v>
      </c>
      <c r="I8" s="13">
        <f t="shared" si="0"/>
        <v>0.15328440000000002</v>
      </c>
      <c r="J8" s="13"/>
      <c r="K8" s="40"/>
      <c r="L8" s="13"/>
      <c r="M8" s="13"/>
      <c r="N8" s="13"/>
      <c r="O8" s="13"/>
      <c r="P8" s="26"/>
      <c r="Q8" s="13"/>
      <c r="R8" s="13" t="s">
        <v>51</v>
      </c>
      <c r="S8" s="13">
        <f>V9</f>
        <v>0.21</v>
      </c>
      <c r="T8" s="27"/>
      <c r="U8" s="18" t="s">
        <v>27</v>
      </c>
      <c r="V8" s="41">
        <v>0.9</v>
      </c>
      <c r="W8" s="42"/>
      <c r="X8" s="43"/>
      <c r="Y8" s="44" t="s">
        <v>52</v>
      </c>
      <c r="Z8" s="45">
        <v>23</v>
      </c>
      <c r="AA8" s="45"/>
      <c r="AB8" s="46"/>
      <c r="AC8" s="47"/>
    </row>
    <row r="9" spans="1:31">
      <c r="A9" s="12" t="s">
        <v>39</v>
      </c>
      <c r="B9" s="13" t="s">
        <v>23</v>
      </c>
      <c r="C9" s="13">
        <f>Z2</f>
        <v>35</v>
      </c>
      <c r="D9" s="13">
        <f>SUM(C9:C11)</f>
        <v>100</v>
      </c>
      <c r="E9" s="12"/>
      <c r="F9" s="13" t="s">
        <v>48</v>
      </c>
      <c r="G9" s="13">
        <f>X7</f>
        <v>0.67</v>
      </c>
      <c r="H9" s="13">
        <f>PRODUCT(N12,Q12,T12)</f>
        <v>3.0000599999999995E-2</v>
      </c>
      <c r="I9" s="13">
        <f t="shared" si="0"/>
        <v>2.0100401999999996E-2</v>
      </c>
      <c r="J9" s="13"/>
      <c r="K9" s="35"/>
      <c r="L9" s="28"/>
      <c r="M9" s="28"/>
      <c r="N9" s="28"/>
      <c r="O9" s="28"/>
      <c r="P9" s="29"/>
      <c r="Q9" s="28"/>
      <c r="R9" s="28" t="s">
        <v>41</v>
      </c>
      <c r="S9" s="28">
        <f>V10</f>
        <v>0.67</v>
      </c>
      <c r="T9" s="30"/>
      <c r="U9" s="18" t="s">
        <v>51</v>
      </c>
      <c r="V9" s="41">
        <v>0.21</v>
      </c>
      <c r="W9" s="48"/>
      <c r="X9" s="49"/>
      <c r="Y9" s="13"/>
      <c r="Z9" s="13"/>
      <c r="AA9" s="13"/>
      <c r="AB9" s="13"/>
      <c r="AC9" s="13"/>
    </row>
    <row r="10" spans="1:31" ht="16" thickBot="1">
      <c r="A10" s="12"/>
      <c r="B10" s="13" t="s">
        <v>46</v>
      </c>
      <c r="C10" s="13">
        <f>Z6</f>
        <v>42</v>
      </c>
      <c r="D10" s="13"/>
      <c r="E10" s="12"/>
      <c r="F10" s="13"/>
      <c r="G10" s="13"/>
      <c r="H10" s="13"/>
      <c r="I10" s="13"/>
      <c r="J10" s="13"/>
      <c r="K10" s="50" t="s">
        <v>42</v>
      </c>
      <c r="L10" s="51" t="s">
        <v>25</v>
      </c>
      <c r="M10" s="51">
        <f>V2</f>
        <v>0.15</v>
      </c>
      <c r="N10" s="51">
        <f>M10</f>
        <v>0.15</v>
      </c>
      <c r="O10" s="51" t="s">
        <v>26</v>
      </c>
      <c r="P10" s="52">
        <f>V7</f>
        <v>0.83</v>
      </c>
      <c r="Q10" s="51">
        <f>P10</f>
        <v>0.83</v>
      </c>
      <c r="R10" s="51" t="s">
        <v>41</v>
      </c>
      <c r="S10" s="51">
        <f>V10</f>
        <v>0.67</v>
      </c>
      <c r="T10" s="53">
        <f>S10</f>
        <v>0.67</v>
      </c>
      <c r="U10" s="54" t="s">
        <v>41</v>
      </c>
      <c r="V10" s="55">
        <v>0.67</v>
      </c>
      <c r="W10" s="56"/>
      <c r="X10" s="57" t="s">
        <v>53</v>
      </c>
      <c r="Y10" s="58"/>
      <c r="Z10" s="58"/>
      <c r="AA10" s="13"/>
      <c r="AB10" s="13"/>
      <c r="AC10" s="13"/>
    </row>
    <row r="11" spans="1:31" ht="16" thickBot="1">
      <c r="A11" s="59"/>
      <c r="B11" s="60" t="s">
        <v>52</v>
      </c>
      <c r="C11" s="60">
        <f>Z8</f>
        <v>23</v>
      </c>
      <c r="D11" s="60"/>
      <c r="E11" s="12"/>
      <c r="F11" s="13"/>
      <c r="G11" s="13"/>
      <c r="H11" s="13"/>
      <c r="I11" s="13"/>
      <c r="J11" s="13"/>
      <c r="K11" s="50" t="s">
        <v>45</v>
      </c>
      <c r="L11" s="51" t="s">
        <v>31</v>
      </c>
      <c r="M11" s="51">
        <f>V4</f>
        <v>0.54</v>
      </c>
      <c r="N11" s="51">
        <f>M11</f>
        <v>0.54</v>
      </c>
      <c r="O11" s="51" t="s">
        <v>26</v>
      </c>
      <c r="P11" s="51">
        <f>V7</f>
        <v>0.83</v>
      </c>
      <c r="Q11" s="51">
        <f>P11</f>
        <v>0.83</v>
      </c>
      <c r="R11" s="51" t="s">
        <v>27</v>
      </c>
      <c r="S11" s="51">
        <f>V8</f>
        <v>0.9</v>
      </c>
      <c r="T11" s="53">
        <f>S11</f>
        <v>0.9</v>
      </c>
      <c r="Y11" s="61"/>
      <c r="Z11" s="61"/>
    </row>
    <row r="12" spans="1:31">
      <c r="E12" s="12"/>
      <c r="F12" s="13"/>
      <c r="G12" s="13"/>
      <c r="H12" s="13"/>
      <c r="I12" s="13"/>
      <c r="J12" s="13"/>
      <c r="K12" s="33" t="s">
        <v>48</v>
      </c>
      <c r="L12" s="15" t="s">
        <v>25</v>
      </c>
      <c r="M12" s="15">
        <f>V2</f>
        <v>0.15</v>
      </c>
      <c r="N12" s="15">
        <f>M12</f>
        <v>0.15</v>
      </c>
      <c r="O12" s="15" t="s">
        <v>40</v>
      </c>
      <c r="P12" s="15">
        <f>V6</f>
        <v>0.72</v>
      </c>
      <c r="Q12" s="15">
        <f>SUM(P12:P13)-PRODUCT(P12:P13)</f>
        <v>0.95239999999999991</v>
      </c>
      <c r="R12" s="15" t="s">
        <v>51</v>
      </c>
      <c r="S12" s="15">
        <f>V9</f>
        <v>0.21</v>
      </c>
      <c r="T12" s="17">
        <f>S12</f>
        <v>0.21</v>
      </c>
      <c r="Y12" s="61"/>
      <c r="Z12" s="61"/>
    </row>
    <row r="13" spans="1:31" ht="16" thickBot="1">
      <c r="E13" s="59"/>
      <c r="F13" s="60"/>
      <c r="G13" s="60"/>
      <c r="H13" s="60"/>
      <c r="I13" s="60"/>
      <c r="J13" s="60"/>
      <c r="K13" s="62"/>
      <c r="L13" s="60"/>
      <c r="M13" s="60"/>
      <c r="N13" s="60"/>
      <c r="O13" s="60" t="s">
        <v>26</v>
      </c>
      <c r="P13" s="60">
        <f>V7</f>
        <v>0.83</v>
      </c>
      <c r="Q13" s="60"/>
      <c r="R13" s="60"/>
      <c r="S13" s="60"/>
      <c r="T13" s="63"/>
      <c r="Y13" s="61"/>
      <c r="Z13" s="61"/>
    </row>
    <row r="14" spans="1:31" ht="16" thickBot="1">
      <c r="Y14" s="61"/>
      <c r="Z14" s="61"/>
    </row>
    <row r="15" spans="1:31">
      <c r="E15" s="1" t="s">
        <v>0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11</v>
      </c>
      <c r="Q15" s="2" t="s">
        <v>14</v>
      </c>
      <c r="R15" s="2" t="s">
        <v>15</v>
      </c>
      <c r="S15" s="2" t="s">
        <v>11</v>
      </c>
      <c r="T15" s="3" t="s">
        <v>16</v>
      </c>
      <c r="U15" s="4" t="s">
        <v>17</v>
      </c>
      <c r="V15" s="5" t="s">
        <v>11</v>
      </c>
      <c r="W15" s="5" t="s">
        <v>4</v>
      </c>
      <c r="X15" s="6" t="s">
        <v>5</v>
      </c>
      <c r="Y15" s="61"/>
      <c r="Z15" s="61"/>
    </row>
    <row r="16" spans="1:31">
      <c r="E16" s="12" t="s">
        <v>22</v>
      </c>
      <c r="F16" s="13" t="s">
        <v>24</v>
      </c>
      <c r="G16" s="13">
        <f>X16</f>
        <v>0.96</v>
      </c>
      <c r="H16" s="13">
        <f>PRODUCT(N16,Q16,T16)</f>
        <v>0.10983629299999997</v>
      </c>
      <c r="I16" s="13">
        <f>PRODUCT(G16:H16)</f>
        <v>0.10544284127999998</v>
      </c>
      <c r="J16" s="14">
        <f>SUM(I16:I17)-PRODUCT(I16:I17)</f>
        <v>0.15018390717353705</v>
      </c>
      <c r="K16" s="33" t="s">
        <v>24</v>
      </c>
      <c r="L16" s="15" t="s">
        <v>25</v>
      </c>
      <c r="M16" s="16">
        <f>V16</f>
        <v>0.34</v>
      </c>
      <c r="N16" s="15">
        <f>SUM(M16:M18)-PRODUCT(M16:M17)-PRODUCT(M16,M18)-PRODUCT(M17:M18)+PRODUCT(M16:M18)</f>
        <v>0.97458999999999985</v>
      </c>
      <c r="O16" s="15" t="s">
        <v>26</v>
      </c>
      <c r="P16" s="16">
        <f>V21</f>
        <v>0.49</v>
      </c>
      <c r="Q16" s="15">
        <f>P16</f>
        <v>0.49</v>
      </c>
      <c r="R16" s="15" t="s">
        <v>27</v>
      </c>
      <c r="S16" s="15">
        <f>V22</f>
        <v>0.23</v>
      </c>
      <c r="T16" s="71">
        <f>S16</f>
        <v>0.23</v>
      </c>
      <c r="U16" s="18" t="s">
        <v>25</v>
      </c>
      <c r="V16" s="19">
        <v>0.34</v>
      </c>
      <c r="W16" s="19" t="s">
        <v>24</v>
      </c>
      <c r="X16" s="20">
        <v>0.96</v>
      </c>
      <c r="Y16" s="61"/>
      <c r="Z16" s="61"/>
    </row>
    <row r="17" spans="1:26">
      <c r="E17" s="12"/>
      <c r="F17" s="13" t="s">
        <v>30</v>
      </c>
      <c r="G17" s="13">
        <f>X17</f>
        <v>0.52</v>
      </c>
      <c r="H17" s="13">
        <f>PRODUCT(N19,Q19,T19)</f>
        <v>9.6182240000000016E-2</v>
      </c>
      <c r="I17" s="13">
        <f t="shared" ref="I17:I23" si="1">PRODUCT(G17:H17)</f>
        <v>5.0014764800000007E-2</v>
      </c>
      <c r="J17" s="14"/>
      <c r="K17" s="40"/>
      <c r="L17" s="13" t="s">
        <v>31</v>
      </c>
      <c r="M17" s="26">
        <f>V18</f>
        <v>0.89</v>
      </c>
      <c r="N17" s="13"/>
      <c r="O17" s="13"/>
      <c r="P17" s="26"/>
      <c r="Q17" s="13"/>
      <c r="R17" s="13"/>
      <c r="S17" s="13"/>
      <c r="T17" s="14"/>
      <c r="U17" s="18" t="s">
        <v>32</v>
      </c>
      <c r="V17" s="19">
        <v>0.16</v>
      </c>
      <c r="W17" s="19" t="s">
        <v>30</v>
      </c>
      <c r="X17" s="20">
        <v>0.52</v>
      </c>
      <c r="Y17" s="61"/>
      <c r="Z17" s="61"/>
    </row>
    <row r="18" spans="1:26">
      <c r="E18" s="12" t="s">
        <v>34</v>
      </c>
      <c r="F18" s="13" t="s">
        <v>30</v>
      </c>
      <c r="G18" s="13">
        <f>X17</f>
        <v>0.52</v>
      </c>
      <c r="H18" s="13">
        <f>PRODUCT(N19,Q19,T19)</f>
        <v>9.6182240000000016E-2</v>
      </c>
      <c r="I18" s="13">
        <f t="shared" si="1"/>
        <v>5.0014764800000007E-2</v>
      </c>
      <c r="J18" s="13">
        <f>SUM(I18:I20)-PRODUCT(I18:I19)-PRODUCT(I19:I20)-PRODUCT(I18,I20)+PRODUCT(I18:I20)</f>
        <v>0.25240230598001367</v>
      </c>
      <c r="K18" s="35"/>
      <c r="L18" s="28" t="s">
        <v>36</v>
      </c>
      <c r="M18" s="29">
        <f>V19</f>
        <v>0.65</v>
      </c>
      <c r="N18" s="28"/>
      <c r="O18" s="28"/>
      <c r="P18" s="29"/>
      <c r="Q18" s="28"/>
      <c r="R18" s="28"/>
      <c r="S18" s="28"/>
      <c r="T18" s="72"/>
      <c r="U18" s="18" t="s">
        <v>31</v>
      </c>
      <c r="V18" s="19">
        <v>0.89</v>
      </c>
      <c r="W18" s="19" t="s">
        <v>37</v>
      </c>
      <c r="X18" s="20">
        <v>0.38</v>
      </c>
      <c r="Y18" s="61"/>
      <c r="Z18" s="64"/>
    </row>
    <row r="19" spans="1:26">
      <c r="E19" s="12"/>
      <c r="F19" s="13" t="s">
        <v>37</v>
      </c>
      <c r="G19" s="13">
        <f>X18</f>
        <v>0.38</v>
      </c>
      <c r="H19" s="13">
        <f>PRODUCT(N21,Q21,T21)</f>
        <v>0.36590691150000004</v>
      </c>
      <c r="I19" s="13">
        <f t="shared" si="1"/>
        <v>0.13904462637000001</v>
      </c>
      <c r="J19" s="13"/>
      <c r="K19" s="33" t="s">
        <v>30</v>
      </c>
      <c r="L19" s="15" t="s">
        <v>32</v>
      </c>
      <c r="M19" s="15">
        <f>V17</f>
        <v>0.16</v>
      </c>
      <c r="N19" s="15">
        <f>M19</f>
        <v>0.16</v>
      </c>
      <c r="O19" s="15" t="s">
        <v>40</v>
      </c>
      <c r="P19" s="15">
        <f>V20</f>
        <v>0.56999999999999995</v>
      </c>
      <c r="Q19" s="15">
        <f>SUM(P19:P20)-PRODUCT(P19:P20)</f>
        <v>0.78070000000000006</v>
      </c>
      <c r="R19" s="15" t="s">
        <v>41</v>
      </c>
      <c r="S19" s="15">
        <f>V24</f>
        <v>0.77</v>
      </c>
      <c r="T19" s="17">
        <f>S19</f>
        <v>0.77</v>
      </c>
      <c r="U19" s="18" t="s">
        <v>36</v>
      </c>
      <c r="V19" s="19">
        <v>0.65</v>
      </c>
      <c r="W19" s="19" t="s">
        <v>42</v>
      </c>
      <c r="X19" s="20">
        <v>0.67</v>
      </c>
    </row>
    <row r="20" spans="1:26">
      <c r="E20" s="12"/>
      <c r="F20" s="13" t="s">
        <v>42</v>
      </c>
      <c r="G20" s="13">
        <f>X19</f>
        <v>0.67</v>
      </c>
      <c r="H20" s="13">
        <f>PRODUCT(N24,Q24,T24)</f>
        <v>0.12828200000000001</v>
      </c>
      <c r="I20" s="13">
        <f t="shared" si="1"/>
        <v>8.5948940000000015E-2</v>
      </c>
      <c r="J20" s="13"/>
      <c r="K20" s="35"/>
      <c r="L20" s="28"/>
      <c r="M20" s="28"/>
      <c r="N20" s="28"/>
      <c r="O20" s="28" t="s">
        <v>26</v>
      </c>
      <c r="P20" s="28">
        <f>V21</f>
        <v>0.49</v>
      </c>
      <c r="Q20" s="28"/>
      <c r="R20" s="28"/>
      <c r="S20" s="28"/>
      <c r="T20" s="30"/>
      <c r="U20" s="18" t="s">
        <v>40</v>
      </c>
      <c r="V20" s="19">
        <v>0.56999999999999995</v>
      </c>
      <c r="W20" s="19" t="s">
        <v>45</v>
      </c>
      <c r="X20" s="20">
        <v>0.15</v>
      </c>
    </row>
    <row r="21" spans="1:26">
      <c r="E21" s="12" t="s">
        <v>39</v>
      </c>
      <c r="F21" s="13" t="s">
        <v>37</v>
      </c>
      <c r="G21" s="13">
        <f>X18</f>
        <v>0.38</v>
      </c>
      <c r="H21" s="13">
        <f>PRODUCT(N21,Q21,T21)</f>
        <v>0.36590691150000004</v>
      </c>
      <c r="I21" s="13">
        <f t="shared" si="1"/>
        <v>0.13904462637000001</v>
      </c>
      <c r="J21" s="13">
        <f>SUM(I21:I23)-PRODUCT(I21:I22)-PRODUCT(I22:I23)-PRODUCT(I21,I23)+PRODUCT(I21:I23)</f>
        <v>0.24201235087410666</v>
      </c>
      <c r="K21" s="33" t="s">
        <v>37</v>
      </c>
      <c r="L21" s="15" t="s">
        <v>36</v>
      </c>
      <c r="M21" s="15">
        <f>V19</f>
        <v>0.65</v>
      </c>
      <c r="N21" s="15">
        <f>M21</f>
        <v>0.65</v>
      </c>
      <c r="O21" s="15" t="s">
        <v>40</v>
      </c>
      <c r="P21" s="15">
        <f>V20</f>
        <v>0.56999999999999995</v>
      </c>
      <c r="Q21" s="15">
        <f>P21</f>
        <v>0.56999999999999995</v>
      </c>
      <c r="R21" s="15" t="s">
        <v>27</v>
      </c>
      <c r="S21" s="15">
        <f>V22</f>
        <v>0.23</v>
      </c>
      <c r="T21" s="17">
        <f>SUM(S21:S23)-PRODUCT(S21:S22)-PRODUCT(S21,S23)-PRODUCT(S22:S23)+PRODUCT(S21:S23)</f>
        <v>0.98760300000000012</v>
      </c>
      <c r="U21" s="18" t="s">
        <v>26</v>
      </c>
      <c r="V21" s="19">
        <v>0.49</v>
      </c>
      <c r="W21" s="36" t="s">
        <v>48</v>
      </c>
      <c r="X21" s="37">
        <v>0.43</v>
      </c>
    </row>
    <row r="22" spans="1:26">
      <c r="E22" s="12"/>
      <c r="F22" s="13" t="s">
        <v>45</v>
      </c>
      <c r="G22" s="13">
        <f>X20</f>
        <v>0.15</v>
      </c>
      <c r="H22" s="13">
        <f>PRODUCT(N25,Q25,T25)</f>
        <v>0.100303</v>
      </c>
      <c r="I22" s="13">
        <f t="shared" si="1"/>
        <v>1.504545E-2</v>
      </c>
      <c r="J22" s="13"/>
      <c r="K22" s="40"/>
      <c r="L22" s="13"/>
      <c r="M22" s="13"/>
      <c r="N22" s="13"/>
      <c r="O22" s="13"/>
      <c r="P22" s="26"/>
      <c r="Q22" s="13"/>
      <c r="R22" s="13" t="s">
        <v>51</v>
      </c>
      <c r="S22" s="13">
        <f>V23</f>
        <v>0.93</v>
      </c>
      <c r="T22" s="27"/>
      <c r="U22" s="18" t="s">
        <v>27</v>
      </c>
      <c r="V22" s="41">
        <v>0.23</v>
      </c>
      <c r="W22" s="42"/>
      <c r="X22" s="43"/>
    </row>
    <row r="23" spans="1:26">
      <c r="E23" s="12"/>
      <c r="F23" s="13" t="s">
        <v>48</v>
      </c>
      <c r="G23" s="13">
        <f>X21</f>
        <v>0.43</v>
      </c>
      <c r="H23" s="13">
        <f>PRODUCT(N26,Q26,T26)</f>
        <v>0.24685734000000006</v>
      </c>
      <c r="I23" s="13">
        <f t="shared" si="1"/>
        <v>0.10614865620000002</v>
      </c>
      <c r="J23" s="13"/>
      <c r="K23" s="35"/>
      <c r="L23" s="28"/>
      <c r="M23" s="28"/>
      <c r="N23" s="28"/>
      <c r="O23" s="28"/>
      <c r="P23" s="29"/>
      <c r="Q23" s="28"/>
      <c r="R23" s="28" t="s">
        <v>41</v>
      </c>
      <c r="S23" s="28">
        <f>V24</f>
        <v>0.77</v>
      </c>
      <c r="T23" s="30"/>
      <c r="U23" s="18" t="s">
        <v>51</v>
      </c>
      <c r="V23" s="41">
        <v>0.93</v>
      </c>
      <c r="W23" s="48"/>
      <c r="X23" s="49"/>
    </row>
    <row r="24" spans="1:26" ht="16" thickBot="1">
      <c r="E24" s="12"/>
      <c r="F24" s="13"/>
      <c r="G24" s="13"/>
      <c r="H24" s="13"/>
      <c r="I24" s="13"/>
      <c r="J24" s="13"/>
      <c r="K24" s="50" t="s">
        <v>42</v>
      </c>
      <c r="L24" s="51" t="s">
        <v>25</v>
      </c>
      <c r="M24" s="51">
        <f>V16</f>
        <v>0.34</v>
      </c>
      <c r="N24" s="51">
        <f>M24</f>
        <v>0.34</v>
      </c>
      <c r="O24" s="51" t="s">
        <v>26</v>
      </c>
      <c r="P24" s="52">
        <f>V21</f>
        <v>0.49</v>
      </c>
      <c r="Q24" s="51">
        <f>P24</f>
        <v>0.49</v>
      </c>
      <c r="R24" s="51" t="s">
        <v>41</v>
      </c>
      <c r="S24" s="51">
        <f>V24</f>
        <v>0.77</v>
      </c>
      <c r="T24" s="53">
        <f>S24</f>
        <v>0.77</v>
      </c>
      <c r="U24" s="54" t="s">
        <v>41</v>
      </c>
      <c r="V24" s="55">
        <v>0.77</v>
      </c>
      <c r="W24" s="56"/>
      <c r="X24" s="57" t="s">
        <v>54</v>
      </c>
    </row>
    <row r="25" spans="1:26">
      <c r="E25" s="12"/>
      <c r="F25" s="13"/>
      <c r="G25" s="13"/>
      <c r="H25" s="13"/>
      <c r="I25" s="13"/>
      <c r="J25" s="13"/>
      <c r="K25" s="50" t="s">
        <v>45</v>
      </c>
      <c r="L25" s="51" t="s">
        <v>31</v>
      </c>
      <c r="M25" s="51">
        <f>V18</f>
        <v>0.89</v>
      </c>
      <c r="N25" s="51">
        <f>M25</f>
        <v>0.89</v>
      </c>
      <c r="O25" s="51" t="s">
        <v>26</v>
      </c>
      <c r="P25" s="51">
        <f>V21</f>
        <v>0.49</v>
      </c>
      <c r="Q25" s="51">
        <f>P25</f>
        <v>0.49</v>
      </c>
      <c r="R25" s="51" t="s">
        <v>27</v>
      </c>
      <c r="S25" s="51">
        <f>V22</f>
        <v>0.23</v>
      </c>
      <c r="T25" s="53">
        <f>S25</f>
        <v>0.23</v>
      </c>
      <c r="X25" s="65"/>
    </row>
    <row r="26" spans="1:26">
      <c r="E26" s="12"/>
      <c r="F26" s="13"/>
      <c r="G26" s="13"/>
      <c r="H26" s="13"/>
      <c r="I26" s="13"/>
      <c r="J26" s="13"/>
      <c r="K26" s="33" t="s">
        <v>48</v>
      </c>
      <c r="L26" s="15" t="s">
        <v>25</v>
      </c>
      <c r="M26" s="15">
        <f>V16</f>
        <v>0.34</v>
      </c>
      <c r="N26" s="15">
        <f>M26</f>
        <v>0.34</v>
      </c>
      <c r="O26" s="15" t="s">
        <v>40</v>
      </c>
      <c r="P26" s="15">
        <f>V20</f>
        <v>0.56999999999999995</v>
      </c>
      <c r="Q26" s="15">
        <f>SUM(P26:P27)-PRODUCT(P26:P27)</f>
        <v>0.78070000000000006</v>
      </c>
      <c r="R26" s="15" t="s">
        <v>51</v>
      </c>
      <c r="S26" s="15">
        <f>V23</f>
        <v>0.93</v>
      </c>
      <c r="T26" s="17">
        <f>S26</f>
        <v>0.93</v>
      </c>
    </row>
    <row r="27" spans="1:26" ht="16" thickBot="1">
      <c r="E27" s="59"/>
      <c r="F27" s="60"/>
      <c r="G27" s="60"/>
      <c r="H27" s="60"/>
      <c r="I27" s="60"/>
      <c r="J27" s="60"/>
      <c r="K27" s="62"/>
      <c r="L27" s="60"/>
      <c r="M27" s="60"/>
      <c r="N27" s="60"/>
      <c r="O27" s="60" t="s">
        <v>26</v>
      </c>
      <c r="P27" s="60">
        <f>V21</f>
        <v>0.49</v>
      </c>
      <c r="Q27" s="60"/>
      <c r="R27" s="60"/>
      <c r="S27" s="60"/>
      <c r="T27" s="63"/>
    </row>
    <row r="28" spans="1:26" ht="16" thickBot="1">
      <c r="A28" s="66"/>
      <c r="B28" s="66"/>
      <c r="C28" s="66"/>
      <c r="D28" s="66"/>
    </row>
    <row r="29" spans="1:26">
      <c r="E29" s="1" t="s">
        <v>0</v>
      </c>
      <c r="F29" s="3" t="s">
        <v>55</v>
      </c>
      <c r="J29" s="1" t="s">
        <v>0</v>
      </c>
      <c r="K29" s="2" t="s">
        <v>18</v>
      </c>
      <c r="L29" s="2" t="s">
        <v>19</v>
      </c>
      <c r="M29" s="2" t="s">
        <v>20</v>
      </c>
      <c r="N29" s="2" t="s">
        <v>56</v>
      </c>
      <c r="O29" s="3" t="s">
        <v>57</v>
      </c>
    </row>
    <row r="30" spans="1:26">
      <c r="E30" s="12" t="s">
        <v>22</v>
      </c>
      <c r="F30" s="27">
        <f>SUM(J2,J16)-PRODUCT(J2,J16)</f>
        <v>0.6281165104392038</v>
      </c>
      <c r="J30" s="12" t="s">
        <v>22</v>
      </c>
      <c r="K30" s="13" t="s">
        <v>28</v>
      </c>
      <c r="L30" s="13">
        <f>AB2</f>
        <v>0.54</v>
      </c>
      <c r="M30" s="13">
        <f>AC2</f>
        <v>0.45</v>
      </c>
      <c r="N30" s="13">
        <f>PRODUCT(L30:M30)</f>
        <v>0.24300000000000002</v>
      </c>
      <c r="O30" s="27">
        <f>SUM(N30:N33)-PRODUCT(N30:N31)-PRODUCT(N30,N32)-PRODUCT(N30,N33)-PRODUCT(N31:N32)-PRODUCT(N31,N33)-PRODUCT(N32:N33)+PRODUCT(N30:N32)+PRODUCT(N31:N33)+PRODUCT(N30,N31,N33)+PRODUCT(N30,N32,N33)-PRODUCT(N30:N33)</f>
        <v>0.6242120824375359</v>
      </c>
    </row>
    <row r="31" spans="1:26">
      <c r="C31" s="65"/>
      <c r="E31" s="12" t="s">
        <v>34</v>
      </c>
      <c r="F31" s="27">
        <f>SUM(J4,J18)-PRODUCT(J4,J18)</f>
        <v>0.62413741883912011</v>
      </c>
      <c r="J31" s="12"/>
      <c r="K31" s="13" t="s">
        <v>38</v>
      </c>
      <c r="L31" s="13">
        <f>AB4</f>
        <v>0.37</v>
      </c>
      <c r="M31" s="13">
        <f>AC4</f>
        <v>0.91</v>
      </c>
      <c r="N31" s="13">
        <f t="shared" ref="N31:N41" si="2">PRODUCT(L31:M31)</f>
        <v>0.3367</v>
      </c>
      <c r="O31" s="27"/>
    </row>
    <row r="32" spans="1:26" ht="16" thickBot="1">
      <c r="E32" s="59" t="s">
        <v>39</v>
      </c>
      <c r="F32" s="63">
        <f>SUM(J7,J21)-PRODUCT(J7,J21)</f>
        <v>0.50516537179558818</v>
      </c>
      <c r="J32" s="12"/>
      <c r="K32" s="13" t="s">
        <v>44</v>
      </c>
      <c r="L32" s="13">
        <f>AB5</f>
        <v>0.14000000000000001</v>
      </c>
      <c r="M32" s="13">
        <f>AC5</f>
        <v>0.63</v>
      </c>
      <c r="N32" s="13">
        <f t="shared" si="2"/>
        <v>8.8200000000000014E-2</v>
      </c>
      <c r="O32" s="27"/>
    </row>
    <row r="33" spans="1:26" ht="16" thickBot="1">
      <c r="J33" s="12"/>
      <c r="K33" s="13" t="s">
        <v>50</v>
      </c>
      <c r="L33" s="13">
        <f>AB7</f>
        <v>0.32</v>
      </c>
      <c r="M33" s="13">
        <f>AC7</f>
        <v>0.56000000000000005</v>
      </c>
      <c r="N33" s="13">
        <f t="shared" si="2"/>
        <v>0.17920000000000003</v>
      </c>
      <c r="O33" s="27"/>
    </row>
    <row r="34" spans="1:26">
      <c r="A34" s="1" t="s">
        <v>0</v>
      </c>
      <c r="B34" s="2" t="s">
        <v>21</v>
      </c>
      <c r="C34" s="2" t="s">
        <v>58</v>
      </c>
      <c r="D34" s="2" t="s">
        <v>59</v>
      </c>
      <c r="E34" s="3" t="s">
        <v>60</v>
      </c>
      <c r="J34" s="12" t="s">
        <v>34</v>
      </c>
      <c r="K34" s="13" t="s">
        <v>33</v>
      </c>
      <c r="L34" s="13">
        <f>AB3</f>
        <v>0.91</v>
      </c>
      <c r="M34" s="13">
        <f>AC3</f>
        <v>0.87</v>
      </c>
      <c r="N34" s="13">
        <f t="shared" si="2"/>
        <v>0.79170000000000007</v>
      </c>
      <c r="O34" s="27">
        <f>SUM(N34:N36)-PRODUCT(N34:N35)-PRODUCT(N34,N36)-PRODUCT(N35:N36)+PRODUCT(N34:N36)</f>
        <v>0.84410714684800003</v>
      </c>
    </row>
    <row r="35" spans="1:26">
      <c r="A35" s="12" t="s">
        <v>22</v>
      </c>
      <c r="B35" s="13">
        <f>AE2</f>
        <v>0.61</v>
      </c>
      <c r="C35" s="13">
        <f>PRODUCT(D2,F30)</f>
        <v>104.26734073290783</v>
      </c>
      <c r="D35" s="13">
        <f>O30</f>
        <v>0.6242120824375359</v>
      </c>
      <c r="E35" s="27">
        <f>C35*(1-D35)</f>
        <v>39.18240684379532</v>
      </c>
      <c r="J35" s="12"/>
      <c r="K35" s="13" t="s">
        <v>44</v>
      </c>
      <c r="L35" s="13">
        <f>AB5</f>
        <v>0.14000000000000001</v>
      </c>
      <c r="M35" s="13">
        <f>AC5</f>
        <v>0.63</v>
      </c>
      <c r="N35" s="13">
        <f t="shared" si="2"/>
        <v>8.8200000000000014E-2</v>
      </c>
      <c r="O35" s="27"/>
    </row>
    <row r="36" spans="1:26">
      <c r="A36" s="12" t="s">
        <v>34</v>
      </c>
      <c r="B36" s="13">
        <f>AE3</f>
        <v>0.83</v>
      </c>
      <c r="C36" s="13">
        <f>PRODUCT(D5,F31)</f>
        <v>184.74467597637954</v>
      </c>
      <c r="D36" s="13">
        <f>O34</f>
        <v>0.84410714684800003</v>
      </c>
      <c r="E36" s="27">
        <f t="shared" ref="E36:E37" si="3">C36*(1-D36)</f>
        <v>28.80037464259955</v>
      </c>
      <c r="J36" s="12"/>
      <c r="K36" s="13" t="s">
        <v>50</v>
      </c>
      <c r="L36" s="13">
        <f>AB7</f>
        <v>0.32</v>
      </c>
      <c r="M36" s="13">
        <f>AC7</f>
        <v>0.56000000000000005</v>
      </c>
      <c r="N36" s="13">
        <f t="shared" si="2"/>
        <v>0.17920000000000003</v>
      </c>
      <c r="O36" s="27"/>
    </row>
    <row r="37" spans="1:26">
      <c r="A37" s="12" t="s">
        <v>39</v>
      </c>
      <c r="B37" s="13">
        <f>AE4</f>
        <v>0.37</v>
      </c>
      <c r="C37" s="13">
        <f>PRODUCT(D9,F32)</f>
        <v>50.516537179558817</v>
      </c>
      <c r="D37" s="13">
        <f>O37</f>
        <v>0.8049660707850812</v>
      </c>
      <c r="E37" s="27">
        <f t="shared" si="3"/>
        <v>9.8524387364608881</v>
      </c>
      <c r="J37" s="12" t="s">
        <v>39</v>
      </c>
      <c r="K37" s="13" t="s">
        <v>28</v>
      </c>
      <c r="L37" s="13">
        <f>AB2</f>
        <v>0.54</v>
      </c>
      <c r="M37" s="13">
        <f>AC2</f>
        <v>0.45</v>
      </c>
      <c r="N37" s="13">
        <f t="shared" si="2"/>
        <v>0.24300000000000002</v>
      </c>
      <c r="O37" s="27">
        <f>SUM(SUM(N37:N38)-PRODUCT(N37:N38),SUM(N39:N40)-PRODUCT(N39:N40))-PRODUCT(SUM(N37:N38)-PRODUCT(N37:N38),SUM(N39:N40)-PRODUCT(N39:N40))+N41-PRODUCT(SUM(SUM(N37:N38)-PRODUCT(N37:N38),SUM(N39:N40)-PRODUCT(N39:N40))-PRODUCT(SUM(N37:N38)-PRODUCT(N37:N38),SUM(N39:N40)-PRODUCT(N39:N40)),N41)</f>
        <v>0.8049660707850812</v>
      </c>
    </row>
    <row r="38" spans="1:26">
      <c r="A38" s="12" t="s">
        <v>61</v>
      </c>
      <c r="B38" s="13"/>
      <c r="C38" s="13">
        <f>SUM(PRODUCT(B35:C35),PRODUCT(B36:C36),PRODUCT(B37:C37))</f>
        <v>235.63227766390554</v>
      </c>
      <c r="D38" s="13"/>
      <c r="E38" s="27">
        <f>SUM(PRODUCT(B35,E35),PRODUCT(B36,E36),PRODUCT(B37,E37))</f>
        <v>51.450981460563298</v>
      </c>
      <c r="J38" s="12"/>
      <c r="K38" s="13" t="s">
        <v>38</v>
      </c>
      <c r="L38" s="13">
        <f t="shared" ref="L38:M41" si="4">AB4</f>
        <v>0.37</v>
      </c>
      <c r="M38" s="13">
        <f t="shared" si="4"/>
        <v>0.91</v>
      </c>
      <c r="N38" s="13">
        <f t="shared" si="2"/>
        <v>0.3367</v>
      </c>
      <c r="O38" s="27"/>
    </row>
    <row r="39" spans="1:26">
      <c r="A39" s="67" t="s">
        <v>62</v>
      </c>
      <c r="B39" s="13"/>
      <c r="C39" s="13">
        <f>(B35*300)+(B36*400)+(B37*300)</f>
        <v>626</v>
      </c>
      <c r="D39" s="13"/>
      <c r="E39" s="27"/>
      <c r="J39" s="12"/>
      <c r="K39" s="13" t="s">
        <v>44</v>
      </c>
      <c r="L39" s="13">
        <f t="shared" si="4"/>
        <v>0.14000000000000001</v>
      </c>
      <c r="M39" s="13">
        <f t="shared" si="4"/>
        <v>0.63</v>
      </c>
      <c r="N39" s="13">
        <f t="shared" si="2"/>
        <v>8.8200000000000014E-2</v>
      </c>
      <c r="O39" s="27"/>
    </row>
    <row r="40" spans="1:26" ht="16" thickBot="1">
      <c r="A40" s="68" t="s">
        <v>63</v>
      </c>
      <c r="B40" s="60"/>
      <c r="C40" s="60">
        <f>100*C38/C39</f>
        <v>37.640938923946571</v>
      </c>
      <c r="D40" s="60"/>
      <c r="E40" s="63">
        <f>100*E38/C39</f>
        <v>8.2190066230931791</v>
      </c>
      <c r="J40" s="12"/>
      <c r="K40" s="13" t="s">
        <v>47</v>
      </c>
      <c r="L40" s="13">
        <f t="shared" si="4"/>
        <v>0.65</v>
      </c>
      <c r="M40" s="13">
        <f t="shared" si="4"/>
        <v>0.74</v>
      </c>
      <c r="N40" s="13">
        <f t="shared" si="2"/>
        <v>0.48099999999999998</v>
      </c>
      <c r="O40" s="27"/>
    </row>
    <row r="41" spans="1:26" ht="16" thickBot="1">
      <c r="J41" s="59"/>
      <c r="K41" s="60" t="s">
        <v>50</v>
      </c>
      <c r="L41" s="60">
        <f t="shared" si="4"/>
        <v>0.32</v>
      </c>
      <c r="M41" s="60">
        <f t="shared" si="4"/>
        <v>0.56000000000000005</v>
      </c>
      <c r="N41" s="60">
        <f t="shared" si="2"/>
        <v>0.17920000000000003</v>
      </c>
      <c r="O41" s="63"/>
    </row>
    <row r="43" spans="1:26">
      <c r="E43" s="69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>
      <c r="E44" s="69"/>
      <c r="F44" s="61"/>
      <c r="G44" s="61"/>
      <c r="H44" s="61"/>
      <c r="I44" s="61"/>
      <c r="J44" s="61"/>
      <c r="K44" s="61"/>
      <c r="L44" s="61"/>
      <c r="M44" s="70"/>
      <c r="N44" s="61"/>
      <c r="O44" s="61"/>
      <c r="P44" s="70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>
      <c r="E45" s="69"/>
      <c r="F45" s="61"/>
      <c r="G45" s="61"/>
      <c r="H45" s="61"/>
      <c r="I45" s="61"/>
      <c r="J45" s="61"/>
      <c r="K45" s="61"/>
      <c r="L45" s="61"/>
      <c r="M45" s="70"/>
      <c r="N45" s="61"/>
      <c r="O45" s="61"/>
      <c r="P45" s="70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>
      <c r="E46" s="69"/>
      <c r="F46" s="61"/>
      <c r="G46" s="61"/>
      <c r="H46" s="61"/>
      <c r="I46" s="61"/>
      <c r="J46" s="61"/>
      <c r="K46" s="61"/>
      <c r="L46" s="61"/>
      <c r="M46" s="70"/>
      <c r="N46" s="61"/>
      <c r="O46" s="61"/>
      <c r="P46" s="70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>
      <c r="E47" s="69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>
      <c r="E48" s="69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5:26"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5:26"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70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5:26"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70"/>
      <c r="Q51" s="61"/>
      <c r="R51" s="61"/>
      <c r="S51" s="61"/>
      <c r="T51" s="61"/>
      <c r="U51" s="61"/>
      <c r="V51" s="61"/>
      <c r="W51" s="61"/>
      <c r="X51" s="61"/>
      <c r="Y51" s="61"/>
      <c r="Z51" s="64"/>
    </row>
    <row r="52" spans="5:26"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70"/>
      <c r="Q52" s="61"/>
      <c r="R52" s="61"/>
      <c r="S52" s="61"/>
      <c r="T52" s="61"/>
      <c r="U52" s="61"/>
      <c r="V52" s="61"/>
      <c r="W52" s="61"/>
      <c r="X52" s="64"/>
    </row>
    <row r="53" spans="5:26"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9"/>
    </row>
    <row r="54" spans="5:26"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5:26"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Griffioen</dc:creator>
  <cp:lastModifiedBy>Paul Griffioen</cp:lastModifiedBy>
  <dcterms:created xsi:type="dcterms:W3CDTF">2018-06-26T19:26:35Z</dcterms:created>
  <dcterms:modified xsi:type="dcterms:W3CDTF">2018-06-26T19:28:40Z</dcterms:modified>
</cp:coreProperties>
</file>