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shwaru\Desktop\"/>
    </mc:Choice>
  </mc:AlternateContent>
  <xr:revisionPtr revIDLastSave="0" documentId="13_ncr:1_{A705C9F1-FC71-4DB8-BCB5-0D941E940E4B}" xr6:coauthVersionLast="45" xr6:coauthVersionMax="45" xr10:uidLastSave="{00000000-0000-0000-0000-000000000000}"/>
  <bookViews>
    <workbookView xWindow="-120" yWindow="-120" windowWidth="29040" windowHeight="16440" activeTab="1" xr2:uid="{7F6E5285-4AE2-4E12-9785-CC457F545044}"/>
  </bookViews>
  <sheets>
    <sheet name="Input" sheetId="2" r:id="rId1"/>
    <sheet name="Expected Results" sheetId="3" r:id="rId2"/>
  </sheets>
  <externalReferences>
    <externalReference r:id="rId3"/>
  </externalReferences>
  <definedNames>
    <definedName name="expense_days" localSheetId="1">'Expected Results'!$E$10</definedName>
    <definedName name="expense_days">'[1]Shares Not Withheld'!$E$10</definedName>
    <definedName name="grant_date" localSheetId="1">'Expected Results'!$E$9</definedName>
    <definedName name="grant_date">'[1]Shares Not Withheld'!$E$9</definedName>
    <definedName name="grant_price" localSheetId="1">'Expected Results'!$E$6</definedName>
    <definedName name="grant_price">'[1]Shares Not Withheld'!$E$6</definedName>
    <definedName name="shares_granted" localSheetId="1">'Expected Results'!$E$7</definedName>
    <definedName name="shares_granted">'[1]Shares Not Withheld'!$E$7</definedName>
    <definedName name="total_expense" localSheetId="1">'Expected Results'!$E$8</definedName>
    <definedName name="total_expense">'[1]Shares Not Withheld'!$E$8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75" i="3" l="1"/>
  <c r="N74" i="3"/>
  <c r="N73" i="3"/>
  <c r="N72" i="3"/>
  <c r="N71" i="3"/>
  <c r="N70" i="3"/>
  <c r="N69" i="3"/>
  <c r="N68" i="3"/>
  <c r="N67" i="3"/>
  <c r="N66" i="3"/>
  <c r="N65" i="3"/>
  <c r="N64" i="3"/>
  <c r="N63" i="3"/>
  <c r="N62" i="3"/>
  <c r="N61" i="3"/>
  <c r="N60" i="3"/>
  <c r="N59" i="3"/>
  <c r="N58" i="3"/>
  <c r="N57" i="3"/>
  <c r="N56" i="3"/>
  <c r="N55" i="3"/>
  <c r="N54" i="3"/>
  <c r="N53" i="3"/>
  <c r="N52" i="3"/>
  <c r="N51" i="3"/>
  <c r="N50" i="3"/>
  <c r="N49" i="3"/>
  <c r="N48" i="3"/>
  <c r="N47" i="3"/>
  <c r="N46" i="3"/>
  <c r="N45" i="3"/>
  <c r="N44" i="3"/>
  <c r="N43" i="3"/>
  <c r="N42" i="3"/>
  <c r="N41" i="3"/>
  <c r="N40" i="3"/>
  <c r="N39" i="3"/>
  <c r="N38" i="3"/>
  <c r="N37" i="3"/>
  <c r="N36" i="3"/>
  <c r="N35" i="3"/>
  <c r="I55" i="3" l="1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35" i="3"/>
  <c r="O35" i="3"/>
  <c r="M35" i="3" s="1"/>
  <c r="J35" i="3" s="1"/>
  <c r="K35" i="3" s="1"/>
  <c r="P36" i="3"/>
  <c r="P37" i="3" s="1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35" i="3"/>
  <c r="R35" i="3"/>
  <c r="W31" i="3"/>
  <c r="V31" i="3"/>
  <c r="U31" i="3"/>
  <c r="S51" i="3"/>
  <c r="S52" i="3"/>
  <c r="S53" i="3"/>
  <c r="S54" i="3"/>
  <c r="S55" i="3"/>
  <c r="S56" i="3"/>
  <c r="S57" i="3"/>
  <c r="S58" i="3"/>
  <c r="S59" i="3"/>
  <c r="S60" i="3"/>
  <c r="S61" i="3"/>
  <c r="S62" i="3"/>
  <c r="S63" i="3"/>
  <c r="S64" i="3"/>
  <c r="S65" i="3"/>
  <c r="S66" i="3"/>
  <c r="S67" i="3"/>
  <c r="S68" i="3"/>
  <c r="S69" i="3"/>
  <c r="S70" i="3"/>
  <c r="S71" i="3"/>
  <c r="S72" i="3"/>
  <c r="S73" i="3"/>
  <c r="S74" i="3"/>
  <c r="R75" i="3" s="1"/>
  <c r="S75" i="3"/>
  <c r="S36" i="3"/>
  <c r="R37" i="3" s="1"/>
  <c r="S37" i="3"/>
  <c r="S38" i="3"/>
  <c r="S39" i="3"/>
  <c r="S40" i="3"/>
  <c r="S41" i="3"/>
  <c r="R42" i="3" s="1"/>
  <c r="S42" i="3"/>
  <c r="S43" i="3"/>
  <c r="R44" i="3" s="1"/>
  <c r="S44" i="3"/>
  <c r="R45" i="3" s="1"/>
  <c r="S45" i="3"/>
  <c r="R46" i="3" s="1"/>
  <c r="S46" i="3"/>
  <c r="S47" i="3"/>
  <c r="S48" i="3"/>
  <c r="S49" i="3"/>
  <c r="R50" i="3" s="1"/>
  <c r="S50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38" i="3"/>
  <c r="R39" i="3"/>
  <c r="R40" i="3"/>
  <c r="R41" i="3"/>
  <c r="R43" i="3"/>
  <c r="R47" i="3"/>
  <c r="R48" i="3"/>
  <c r="R49" i="3"/>
  <c r="R51" i="3"/>
  <c r="R36" i="3"/>
  <c r="S35" i="3"/>
  <c r="U36" i="3"/>
  <c r="U37" i="3"/>
  <c r="U38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3" i="3"/>
  <c r="U54" i="3"/>
  <c r="U55" i="3"/>
  <c r="U56" i="3"/>
  <c r="U57" i="3"/>
  <c r="U58" i="3"/>
  <c r="U59" i="3"/>
  <c r="U60" i="3"/>
  <c r="U61" i="3"/>
  <c r="U62" i="3"/>
  <c r="U63" i="3"/>
  <c r="U64" i="3"/>
  <c r="U65" i="3"/>
  <c r="U66" i="3"/>
  <c r="U67" i="3"/>
  <c r="U68" i="3"/>
  <c r="U69" i="3"/>
  <c r="U70" i="3"/>
  <c r="U71" i="3"/>
  <c r="U72" i="3"/>
  <c r="U73" i="3"/>
  <c r="U74" i="3"/>
  <c r="U75" i="3"/>
  <c r="U35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67" i="3"/>
  <c r="T68" i="3"/>
  <c r="T69" i="3"/>
  <c r="T70" i="3"/>
  <c r="T71" i="3"/>
  <c r="T72" i="3"/>
  <c r="T73" i="3"/>
  <c r="T74" i="3"/>
  <c r="T7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35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35" i="3"/>
  <c r="F40" i="3"/>
  <c r="F41" i="3"/>
  <c r="F42" i="3"/>
  <c r="F43" i="3"/>
  <c r="F44" i="3"/>
  <c r="F45" i="3"/>
  <c r="F46" i="3"/>
  <c r="F47" i="3"/>
  <c r="F48" i="3"/>
  <c r="F39" i="3"/>
  <c r="F38" i="3"/>
  <c r="F37" i="3"/>
  <c r="F36" i="3"/>
  <c r="P38" i="3" l="1"/>
  <c r="O37" i="3"/>
  <c r="M37" i="3" s="1"/>
  <c r="J37" i="3" s="1"/>
  <c r="K37" i="3" s="1"/>
  <c r="O36" i="3"/>
  <c r="M36" i="3" s="1"/>
  <c r="J36" i="3" s="1"/>
  <c r="K36" i="3" s="1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61" i="3"/>
  <c r="C35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E10" i="3"/>
  <c r="E19" i="3"/>
  <c r="E20" i="3"/>
  <c r="E21" i="3"/>
  <c r="E22" i="3"/>
  <c r="E23" i="3"/>
  <c r="E24" i="3"/>
  <c r="E25" i="3"/>
  <c r="E26" i="3"/>
  <c r="E27" i="3"/>
  <c r="E28" i="3"/>
  <c r="E29" i="3"/>
  <c r="E30" i="3"/>
  <c r="E18" i="3"/>
  <c r="C39" i="3"/>
  <c r="C38" i="3"/>
  <c r="C37" i="3"/>
  <c r="C36" i="3"/>
  <c r="E8" i="3"/>
  <c r="I14" i="2"/>
  <c r="J14" i="2" s="1"/>
  <c r="I13" i="2"/>
  <c r="J13" i="2" s="1"/>
  <c r="I12" i="2"/>
  <c r="J12" i="2" s="1"/>
  <c r="I11" i="2"/>
  <c r="J11" i="2" s="1"/>
  <c r="I10" i="2"/>
  <c r="J10" i="2" s="1"/>
  <c r="I9" i="2"/>
  <c r="J9" i="2" s="1"/>
  <c r="I8" i="2"/>
  <c r="J8" i="2" s="1"/>
  <c r="I7" i="2"/>
  <c r="J7" i="2" s="1"/>
  <c r="I6" i="2"/>
  <c r="J6" i="2" s="1"/>
  <c r="I5" i="2"/>
  <c r="J5" i="2" s="1"/>
  <c r="I4" i="2"/>
  <c r="J4" i="2" s="1"/>
  <c r="I3" i="2"/>
  <c r="J3" i="2" s="1"/>
  <c r="I2" i="2"/>
  <c r="J2" i="2" s="1"/>
  <c r="P39" i="3" l="1"/>
  <c r="O38" i="3"/>
  <c r="M38" i="3" s="1"/>
  <c r="J38" i="3" s="1"/>
  <c r="K38" i="3" s="1"/>
  <c r="C40" i="3"/>
  <c r="C41" i="3"/>
  <c r="P40" i="3" l="1"/>
  <c r="O39" i="3"/>
  <c r="M39" i="3" s="1"/>
  <c r="J39" i="3" s="1"/>
  <c r="K39" i="3" s="1"/>
  <c r="C42" i="3"/>
  <c r="P41" i="3" l="1"/>
  <c r="O40" i="3"/>
  <c r="M40" i="3" s="1"/>
  <c r="J40" i="3" s="1"/>
  <c r="K40" i="3" s="1"/>
  <c r="C43" i="3"/>
  <c r="P42" i="3" l="1"/>
  <c r="O41" i="3"/>
  <c r="M41" i="3" s="1"/>
  <c r="J41" i="3" s="1"/>
  <c r="K41" i="3" s="1"/>
  <c r="C44" i="3"/>
  <c r="P43" i="3" l="1"/>
  <c r="O42" i="3"/>
  <c r="M42" i="3" s="1"/>
  <c r="J42" i="3" s="1"/>
  <c r="K42" i="3" s="1"/>
  <c r="C46" i="3"/>
  <c r="C45" i="3"/>
  <c r="P44" i="3" l="1"/>
  <c r="O43" i="3"/>
  <c r="M43" i="3" s="1"/>
  <c r="J43" i="3" s="1"/>
  <c r="K43" i="3" s="1"/>
  <c r="C47" i="3"/>
  <c r="P45" i="3" l="1"/>
  <c r="O44" i="3"/>
  <c r="M44" i="3" s="1"/>
  <c r="J44" i="3" s="1"/>
  <c r="K44" i="3" s="1"/>
  <c r="C48" i="3"/>
  <c r="P46" i="3" l="1"/>
  <c r="O45" i="3"/>
  <c r="M45" i="3" s="1"/>
  <c r="J45" i="3" s="1"/>
  <c r="K45" i="3" s="1"/>
  <c r="C49" i="3"/>
  <c r="C51" i="3"/>
  <c r="C50" i="3"/>
  <c r="C52" i="3"/>
  <c r="P47" i="3" l="1"/>
  <c r="O46" i="3"/>
  <c r="M46" i="3" s="1"/>
  <c r="J46" i="3" s="1"/>
  <c r="K46" i="3" s="1"/>
  <c r="P48" i="3" l="1"/>
  <c r="O47" i="3"/>
  <c r="M47" i="3" s="1"/>
  <c r="J47" i="3" s="1"/>
  <c r="K47" i="3" s="1"/>
  <c r="P49" i="3" l="1"/>
  <c r="O48" i="3"/>
  <c r="M48" i="3" s="1"/>
  <c r="J48" i="3" s="1"/>
  <c r="K48" i="3" s="1"/>
  <c r="P50" i="3" l="1"/>
  <c r="O49" i="3"/>
  <c r="M49" i="3" s="1"/>
  <c r="J49" i="3" s="1"/>
  <c r="K49" i="3" s="1"/>
  <c r="P51" i="3" l="1"/>
  <c r="O50" i="3"/>
  <c r="M50" i="3" s="1"/>
  <c r="J50" i="3" s="1"/>
  <c r="K50" i="3" s="1"/>
  <c r="P52" i="3" l="1"/>
  <c r="O51" i="3"/>
  <c r="M51" i="3" s="1"/>
  <c r="J51" i="3" s="1"/>
  <c r="K51" i="3" s="1"/>
  <c r="P53" i="3" l="1"/>
  <c r="O52" i="3"/>
  <c r="M52" i="3" s="1"/>
  <c r="J52" i="3" s="1"/>
  <c r="K52" i="3" s="1"/>
  <c r="P54" i="3" l="1"/>
  <c r="O53" i="3"/>
  <c r="M53" i="3" s="1"/>
  <c r="J53" i="3" s="1"/>
  <c r="K53" i="3" s="1"/>
  <c r="P55" i="3" l="1"/>
  <c r="O54" i="3"/>
  <c r="M54" i="3" s="1"/>
  <c r="J54" i="3" s="1"/>
  <c r="K54" i="3" s="1"/>
  <c r="P56" i="3" l="1"/>
  <c r="O55" i="3"/>
  <c r="M55" i="3" s="1"/>
  <c r="J55" i="3" s="1"/>
  <c r="K55" i="3" s="1"/>
  <c r="P57" i="3" l="1"/>
  <c r="O56" i="3"/>
  <c r="M56" i="3" s="1"/>
  <c r="J56" i="3" s="1"/>
  <c r="K56" i="3" s="1"/>
  <c r="P58" i="3" l="1"/>
  <c r="O57" i="3"/>
  <c r="M57" i="3" s="1"/>
  <c r="J57" i="3" s="1"/>
  <c r="K57" i="3" s="1"/>
  <c r="P59" i="3" l="1"/>
  <c r="O58" i="3"/>
  <c r="M58" i="3" s="1"/>
  <c r="J58" i="3" s="1"/>
  <c r="K58" i="3" s="1"/>
  <c r="P60" i="3" l="1"/>
  <c r="O59" i="3"/>
  <c r="M59" i="3" s="1"/>
  <c r="J59" i="3" s="1"/>
  <c r="K59" i="3" s="1"/>
  <c r="P61" i="3" l="1"/>
  <c r="O60" i="3"/>
  <c r="M60" i="3" s="1"/>
  <c r="J60" i="3" s="1"/>
  <c r="K60" i="3" s="1"/>
  <c r="P62" i="3" l="1"/>
  <c r="O61" i="3"/>
  <c r="M61" i="3" s="1"/>
  <c r="J61" i="3" s="1"/>
  <c r="K61" i="3" s="1"/>
  <c r="P63" i="3" l="1"/>
  <c r="O62" i="3"/>
  <c r="M62" i="3" s="1"/>
  <c r="J62" i="3" s="1"/>
  <c r="K62" i="3" s="1"/>
  <c r="P64" i="3" l="1"/>
  <c r="O63" i="3"/>
  <c r="M63" i="3" s="1"/>
  <c r="J63" i="3" s="1"/>
  <c r="K63" i="3" s="1"/>
  <c r="P65" i="3" l="1"/>
  <c r="O64" i="3"/>
  <c r="M64" i="3" s="1"/>
  <c r="J64" i="3" s="1"/>
  <c r="K64" i="3" s="1"/>
  <c r="P66" i="3" l="1"/>
  <c r="O65" i="3"/>
  <c r="M65" i="3" s="1"/>
  <c r="J65" i="3" s="1"/>
  <c r="K65" i="3" s="1"/>
  <c r="P67" i="3" l="1"/>
  <c r="O66" i="3"/>
  <c r="M66" i="3" s="1"/>
  <c r="J66" i="3" s="1"/>
  <c r="K66" i="3" s="1"/>
  <c r="P68" i="3" l="1"/>
  <c r="O67" i="3"/>
  <c r="M67" i="3" s="1"/>
  <c r="J67" i="3" s="1"/>
  <c r="K67" i="3" s="1"/>
  <c r="P69" i="3" l="1"/>
  <c r="O68" i="3"/>
  <c r="M68" i="3" s="1"/>
  <c r="J68" i="3" s="1"/>
  <c r="K68" i="3" s="1"/>
  <c r="P70" i="3" l="1"/>
  <c r="O69" i="3"/>
  <c r="M69" i="3" s="1"/>
  <c r="J69" i="3" s="1"/>
  <c r="K69" i="3" s="1"/>
  <c r="P71" i="3" l="1"/>
  <c r="O70" i="3"/>
  <c r="M70" i="3" s="1"/>
  <c r="J70" i="3" s="1"/>
  <c r="K70" i="3" s="1"/>
  <c r="P72" i="3" l="1"/>
  <c r="O71" i="3"/>
  <c r="M71" i="3" s="1"/>
  <c r="J71" i="3" s="1"/>
  <c r="K71" i="3" s="1"/>
  <c r="P73" i="3" l="1"/>
  <c r="O72" i="3"/>
  <c r="M72" i="3" s="1"/>
  <c r="J72" i="3" s="1"/>
  <c r="K72" i="3" s="1"/>
  <c r="P74" i="3" l="1"/>
  <c r="O73" i="3"/>
  <c r="M73" i="3" s="1"/>
  <c r="J73" i="3" s="1"/>
  <c r="K73" i="3" s="1"/>
  <c r="P75" i="3" l="1"/>
  <c r="O75" i="3" s="1"/>
  <c r="M75" i="3" s="1"/>
  <c r="J75" i="3" s="1"/>
  <c r="K75" i="3" s="1"/>
  <c r="O74" i="3"/>
  <c r="M74" i="3" s="1"/>
  <c r="J74" i="3" s="1"/>
  <c r="K74" i="3" s="1"/>
</calcChain>
</file>

<file path=xl/sharedStrings.xml><?xml version="1.0" encoding="utf-8"?>
<sst xmlns="http://schemas.openxmlformats.org/spreadsheetml/2006/main" count="107" uniqueCount="68">
  <si>
    <t>Grant_Number</t>
  </si>
  <si>
    <t>Grant_Date</t>
  </si>
  <si>
    <t>Plan</t>
  </si>
  <si>
    <t>Vest_Shares</t>
  </si>
  <si>
    <t>Grant_Price</t>
  </si>
  <si>
    <t>Vest_Date</t>
  </si>
  <si>
    <t>Country</t>
  </si>
  <si>
    <t>Tax_Rate</t>
  </si>
  <si>
    <t>SHS W/H</t>
  </si>
  <si>
    <t>Column1</t>
  </si>
  <si>
    <t>RU111111</t>
  </si>
  <si>
    <t>2019</t>
  </si>
  <si>
    <t>US</t>
  </si>
  <si>
    <t>Dilution from RSUs</t>
  </si>
  <si>
    <t>Assumptions</t>
  </si>
  <si>
    <t>Notes:</t>
  </si>
  <si>
    <t>grant date share price</t>
  </si>
  <si>
    <t>not a calculation</t>
  </si>
  <si>
    <t>shares granted</t>
  </si>
  <si>
    <t>Total Expense (Initial Expense)</t>
  </si>
  <si>
    <t>1. Days at the end of the quarter that the RSU has been expensed</t>
  </si>
  <si>
    <t xml:space="preserve"> </t>
  </si>
  <si>
    <t xml:space="preserve">Grant Date </t>
  </si>
  <si>
    <t>2. Amount of Expense that has been amortized by the end of the quarter</t>
  </si>
  <si>
    <t>Total Expense Days</t>
  </si>
  <si>
    <t>3. The BOQ and EOQ unamortized expense (Total Expense - Amortized Expense)</t>
  </si>
  <si>
    <t>4. Average Share price for quarter</t>
  </si>
  <si>
    <t>Vesting Schedule</t>
  </si>
  <si>
    <t>5. Number of shares that can be bought back with unamortized expense</t>
  </si>
  <si>
    <t>Date</t>
  </si>
  <si>
    <t>time (years)</t>
  </si>
  <si>
    <t>pct vesting</t>
  </si>
  <si>
    <t>shares post-withholding</t>
  </si>
  <si>
    <t>6. Cumulative unvested shares at start of quarter</t>
  </si>
  <si>
    <t>7. Diluted Shares (total unvested shares less buyback shares)</t>
  </si>
  <si>
    <t>Diluted Weighted Average</t>
  </si>
  <si>
    <t>(7)</t>
  </si>
  <si>
    <t>(6)</t>
  </si>
  <si>
    <t>(5)</t>
  </si>
  <si>
    <t>(4)</t>
  </si>
  <si>
    <t>(3)</t>
  </si>
  <si>
    <t>(1)</t>
  </si>
  <si>
    <t>(2)</t>
  </si>
  <si>
    <t>Actual</t>
  </si>
  <si>
    <t>Basic Weighted Average</t>
  </si>
  <si>
    <t>(from Basic Wtd Avg.)</t>
  </si>
  <si>
    <t>Diluted</t>
  </si>
  <si>
    <t>Total Diluted</t>
  </si>
  <si>
    <t>Unvested</t>
  </si>
  <si>
    <t>Unamortized Expense</t>
  </si>
  <si>
    <t>Amortized</t>
  </si>
  <si>
    <t>Shares Outstanding</t>
  </si>
  <si>
    <t>Current Qtr Weight</t>
  </si>
  <si>
    <t>Total Wtd Avg</t>
  </si>
  <si>
    <t>Wtd. Avg Shares</t>
  </si>
  <si>
    <t>Shares</t>
  </si>
  <si>
    <t>Shares BOQ</t>
  </si>
  <si>
    <t>Buy Back Shares</t>
  </si>
  <si>
    <t>Share Price</t>
  </si>
  <si>
    <t>Average</t>
  </si>
  <si>
    <t>BOQ</t>
  </si>
  <si>
    <t>EOQ</t>
  </si>
  <si>
    <t>Expense Days</t>
  </si>
  <si>
    <t>Expense</t>
  </si>
  <si>
    <t>Qtr Ends</t>
  </si>
  <si>
    <t>Qtr Starts</t>
  </si>
  <si>
    <t>BOQ Shares Outstanding</t>
  </si>
  <si>
    <t>BOQ Shares Outstanding Without Withholding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</si>
</sst>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%"/>
    <numFmt numFmtId="165" formatCode="##,##0.00"/>
    <numFmt numFmtId="166" formatCode="_(* #,##0_);_(* \(#,##0\);_(* &quot;-&quot;??_);_(@_)"/>
    <numFmt numFmtId="167" formatCode="_(* #,##0.000000_);_(* \(#,##0.000000\);_(* &quot;-&quot;??_);_(@_)"/>
  </numFmts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0"/>
      <name val="Calibri"/>
      <family val="2"/>
    </font>
    <font>
      <sz val="11"/>
      <color rgb="FF000000"/>
      <name val="Calibri"/>
      <family val="2"/>
    </font>
    <font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90">
    <xf numFmtId="0" fontId="0" fillId="0" borderId="0" xfId="0"/>
    <xf numFmtId="0" fontId="2" fillId="2" borderId="1" xfId="1" applyFont="1" applyFill="1" applyBorder="1" applyAlignment="1">
      <alignment horizontal="left"/>
    </xf>
    <xf numFmtId="0" fontId="2" fillId="2" borderId="2" xfId="1" applyFont="1" applyFill="1" applyBorder="1" applyAlignment="1">
      <alignment horizontal="left"/>
    </xf>
    <xf numFmtId="164" fontId="2" fillId="2" borderId="2" xfId="2" applyNumberFormat="1" applyFont="1" applyFill="1" applyBorder="1" applyAlignment="1">
      <alignment horizontal="left"/>
    </xf>
    <xf numFmtId="0" fontId="2" fillId="2" borderId="3" xfId="1" applyFont="1" applyFill="1" applyBorder="1" applyAlignment="1">
      <alignment horizontal="left"/>
    </xf>
    <xf numFmtId="0" fontId="1" fillId="0" borderId="0" xfId="1"/>
    <xf numFmtId="0" fontId="3" fillId="3" borderId="1" xfId="1" applyFont="1" applyFill="1" applyBorder="1" applyAlignment="1">
      <alignment horizontal="left"/>
    </xf>
    <xf numFmtId="14" fontId="3" fillId="3" borderId="2" xfId="1" applyNumberFormat="1" applyFont="1" applyFill="1" applyBorder="1"/>
    <xf numFmtId="0" fontId="3" fillId="3" borderId="2" xfId="1" applyFont="1" applyFill="1" applyBorder="1" applyAlignment="1">
      <alignment horizontal="left"/>
    </xf>
    <xf numFmtId="165" fontId="3" fillId="3" borderId="2" xfId="1" applyNumberFormat="1" applyFont="1" applyFill="1" applyBorder="1" applyAlignment="1">
      <alignment horizontal="right"/>
    </xf>
    <xf numFmtId="164" fontId="0" fillId="3" borderId="2" xfId="2" applyNumberFormat="1" applyFont="1" applyFill="1" applyBorder="1"/>
    <xf numFmtId="0" fontId="0" fillId="3" borderId="2" xfId="2" applyNumberFormat="1" applyFont="1" applyFill="1" applyBorder="1"/>
    <xf numFmtId="4" fontId="1" fillId="3" borderId="3" xfId="1" applyNumberFormat="1" applyFill="1" applyBorder="1"/>
    <xf numFmtId="0" fontId="3" fillId="0" borderId="2" xfId="1" applyFont="1" applyBorder="1" applyAlignment="1">
      <alignment horizontal="left"/>
    </xf>
    <xf numFmtId="165" fontId="3" fillId="0" borderId="2" xfId="1" applyNumberFormat="1" applyFont="1" applyBorder="1" applyAlignment="1">
      <alignment horizontal="right"/>
    </xf>
    <xf numFmtId="43" fontId="0" fillId="0" borderId="0" xfId="3" applyFont="1"/>
    <xf numFmtId="0" fontId="1" fillId="4" borderId="0" xfId="1" applyFill="1"/>
    <xf numFmtId="166" fontId="0" fillId="0" borderId="0" xfId="3" applyNumberFormat="1" applyFont="1"/>
    <xf numFmtId="14" fontId="0" fillId="0" borderId="0" xfId="3" applyNumberFormat="1" applyFont="1"/>
    <xf numFmtId="0" fontId="1" fillId="0" borderId="7" xfId="1" applyBorder="1"/>
    <xf numFmtId="0" fontId="1" fillId="0" borderId="4" xfId="1" applyBorder="1"/>
    <xf numFmtId="0" fontId="1" fillId="0" borderId="5" xfId="1" applyBorder="1"/>
    <xf numFmtId="14" fontId="1" fillId="0" borderId="8" xfId="1" applyNumberFormat="1" applyBorder="1"/>
    <xf numFmtId="43" fontId="0" fillId="0" borderId="9" xfId="3" applyFont="1" applyBorder="1"/>
    <xf numFmtId="9" fontId="0" fillId="0" borderId="0" xfId="2" applyFont="1" applyBorder="1"/>
    <xf numFmtId="0" fontId="1" fillId="0" borderId="10" xfId="1" applyBorder="1"/>
    <xf numFmtId="14" fontId="1" fillId="0" borderId="11" xfId="1" applyNumberFormat="1" applyBorder="1"/>
    <xf numFmtId="9" fontId="0" fillId="0" borderId="0" xfId="2" applyFont="1" applyFill="1" applyBorder="1"/>
    <xf numFmtId="10" fontId="0" fillId="0" borderId="0" xfId="2" applyNumberFormat="1" applyFont="1" applyBorder="1"/>
    <xf numFmtId="14" fontId="1" fillId="0" borderId="0" xfId="1" applyNumberFormat="1"/>
    <xf numFmtId="2" fontId="1" fillId="0" borderId="0" xfId="1" applyNumberFormat="1"/>
    <xf numFmtId="14" fontId="1" fillId="0" borderId="12" xfId="1" applyNumberFormat="1" applyBorder="1"/>
    <xf numFmtId="43" fontId="0" fillId="0" borderId="13" xfId="3" applyFont="1" applyBorder="1"/>
    <xf numFmtId="10" fontId="0" fillId="0" borderId="14" xfId="2" applyNumberFormat="1" applyFont="1" applyBorder="1"/>
    <xf numFmtId="0" fontId="1" fillId="0" borderId="0" xfId="1" quotePrefix="1" applyAlignment="1">
      <alignment horizontal="right"/>
    </xf>
    <xf numFmtId="0" fontId="1" fillId="0" borderId="0" xfId="1" quotePrefix="1"/>
    <xf numFmtId="0" fontId="1" fillId="10" borderId="7" xfId="1" applyFill="1" applyBorder="1"/>
    <xf numFmtId="0" fontId="1" fillId="0" borderId="12" xfId="1" applyBorder="1"/>
    <xf numFmtId="0" fontId="1" fillId="0" borderId="11" xfId="1" applyBorder="1"/>
    <xf numFmtId="0" fontId="1" fillId="0" borderId="9" xfId="1" applyBorder="1"/>
    <xf numFmtId="0" fontId="1" fillId="10" borderId="11" xfId="1" applyFill="1" applyBorder="1"/>
    <xf numFmtId="166" fontId="0" fillId="0" borderId="11" xfId="3" applyNumberFormat="1" applyFont="1" applyBorder="1"/>
    <xf numFmtId="166" fontId="1" fillId="0" borderId="9" xfId="1" applyNumberFormat="1" applyBorder="1"/>
    <xf numFmtId="166" fontId="1" fillId="0" borderId="13" xfId="1" applyNumberFormat="1" applyBorder="1"/>
    <xf numFmtId="0" fontId="1" fillId="0" borderId="0" xfId="1" applyFill="1" applyAlignment="1">
      <alignment wrapText="1"/>
    </xf>
    <xf numFmtId="0" fontId="1" fillId="0" borderId="0" xfId="1" applyFill="1"/>
    <xf numFmtId="166" fontId="0" fillId="0" borderId="10" xfId="3" applyNumberFormat="1" applyFont="1" applyFill="1" applyBorder="1"/>
    <xf numFmtId="9" fontId="1" fillId="0" borderId="0" xfId="1" applyNumberFormat="1" applyFill="1"/>
    <xf numFmtId="0" fontId="1" fillId="0" borderId="6" xfId="1" applyFill="1" applyBorder="1"/>
    <xf numFmtId="10" fontId="1" fillId="0" borderId="0" xfId="1" applyNumberFormat="1" applyBorder="1"/>
    <xf numFmtId="166" fontId="0" fillId="0" borderId="0" xfId="3" applyNumberFormat="1" applyFont="1" applyFill="1"/>
    <xf numFmtId="166" fontId="0" fillId="0" borderId="18" xfId="3" applyNumberFormat="1" applyFont="1" applyFill="1" applyBorder="1"/>
    <xf numFmtId="0" fontId="1" fillId="0" borderId="0" xfId="1" applyBorder="1"/>
    <xf numFmtId="0" fontId="4" fillId="7" borderId="8" xfId="1" applyFont="1" applyFill="1" applyBorder="1" applyAlignment="1">
      <alignment horizontal="center"/>
    </xf>
    <xf numFmtId="14" fontId="0" fillId="0" borderId="0" xfId="3" applyNumberFormat="1" applyFont="1" applyBorder="1"/>
    <xf numFmtId="166" fontId="1" fillId="0" borderId="0" xfId="1" applyNumberFormat="1" applyBorder="1"/>
    <xf numFmtId="166" fontId="1" fillId="0" borderId="14" xfId="1" applyNumberFormat="1" applyBorder="1"/>
    <xf numFmtId="0" fontId="1" fillId="10" borderId="12" xfId="1" applyFill="1" applyBorder="1"/>
    <xf numFmtId="1" fontId="1" fillId="10" borderId="11" xfId="1" applyNumberFormat="1" applyFill="1" applyBorder="1"/>
    <xf numFmtId="43" fontId="0" fillId="0" borderId="0" xfId="3" applyFont="1" applyFill="1" applyBorder="1"/>
    <xf numFmtId="14" fontId="1" fillId="0" borderId="0" xfId="1" applyNumberFormat="1" applyBorder="1"/>
    <xf numFmtId="1" fontId="1" fillId="0" borderId="0" xfId="1" applyNumberFormat="1" applyFill="1" applyBorder="1"/>
    <xf numFmtId="43" fontId="1" fillId="0" borderId="0" xfId="1" applyNumberFormat="1" applyBorder="1"/>
    <xf numFmtId="0" fontId="1" fillId="0" borderId="7" xfId="1" applyBorder="1" applyAlignment="1">
      <alignment horizontal="right"/>
    </xf>
    <xf numFmtId="166" fontId="1" fillId="0" borderId="7" xfId="1" applyNumberFormat="1" applyBorder="1"/>
    <xf numFmtId="43" fontId="1" fillId="0" borderId="7" xfId="1" applyNumberFormat="1" applyBorder="1"/>
    <xf numFmtId="43" fontId="1" fillId="9" borderId="7" xfId="1" applyNumberFormat="1" applyFill="1" applyBorder="1"/>
    <xf numFmtId="43" fontId="1" fillId="0" borderId="7" xfId="1" applyNumberFormat="1" applyFill="1" applyBorder="1"/>
    <xf numFmtId="1" fontId="1" fillId="0" borderId="7" xfId="1" applyNumberFormat="1" applyFill="1" applyBorder="1"/>
    <xf numFmtId="43" fontId="0" fillId="0" borderId="7" xfId="3" applyFont="1" applyFill="1" applyBorder="1"/>
    <xf numFmtId="43" fontId="0" fillId="0" borderId="7" xfId="3" applyFont="1" applyBorder="1"/>
    <xf numFmtId="167" fontId="0" fillId="0" borderId="9" xfId="3" applyNumberFormat="1" applyFont="1" applyBorder="1"/>
    <xf numFmtId="167" fontId="0" fillId="0" borderId="0" xfId="3" applyNumberFormat="1" applyFont="1" applyBorder="1"/>
    <xf numFmtId="167" fontId="0" fillId="0" borderId="10" xfId="3" applyNumberFormat="1" applyFont="1" applyBorder="1"/>
    <xf numFmtId="167" fontId="0" fillId="0" borderId="13" xfId="3" applyNumberFormat="1" applyFont="1" applyBorder="1"/>
    <xf numFmtId="167" fontId="0" fillId="0" borderId="14" xfId="3" applyNumberFormat="1" applyFont="1" applyBorder="1"/>
    <xf numFmtId="167" fontId="0" fillId="0" borderId="18" xfId="3" applyNumberFormat="1" applyFont="1" applyBorder="1"/>
    <xf numFmtId="165" fontId="1" fillId="0" borderId="0" xfId="1" applyNumberFormat="1"/>
    <xf numFmtId="14" fontId="1" fillId="0" borderId="7" xfId="1" applyNumberFormat="1" applyBorder="1"/>
    <xf numFmtId="0" fontId="4" fillId="5" borderId="4" xfId="1" applyFont="1" applyFill="1" applyBorder="1" applyAlignment="1">
      <alignment horizontal="center"/>
    </xf>
    <xf numFmtId="0" fontId="4" fillId="5" borderId="5" xfId="1" applyFont="1" applyFill="1" applyBorder="1" applyAlignment="1">
      <alignment horizontal="center"/>
    </xf>
    <xf numFmtId="0" fontId="4" fillId="5" borderId="6" xfId="1" applyFont="1" applyFill="1" applyBorder="1" applyAlignment="1">
      <alignment horizontal="center"/>
    </xf>
    <xf numFmtId="0" fontId="5" fillId="6" borderId="15" xfId="1" applyFont="1" applyFill="1" applyBorder="1" applyAlignment="1">
      <alignment horizontal="center"/>
    </xf>
    <xf numFmtId="0" fontId="5" fillId="6" borderId="16" xfId="1" applyFont="1" applyFill="1" applyBorder="1" applyAlignment="1">
      <alignment horizontal="center"/>
    </xf>
    <xf numFmtId="0" fontId="5" fillId="6" borderId="17" xfId="1" applyFont="1" applyFill="1" applyBorder="1" applyAlignment="1">
      <alignment horizontal="center"/>
    </xf>
    <xf numFmtId="0" fontId="1" fillId="0" borderId="0" xfId="1" quotePrefix="1" applyAlignment="1">
      <alignment horizontal="center"/>
    </xf>
    <xf numFmtId="0" fontId="4" fillId="8" borderId="4" xfId="1" applyFont="1" applyFill="1" applyBorder="1" applyAlignment="1">
      <alignment horizontal="center"/>
    </xf>
    <xf numFmtId="0" fontId="4" fillId="8" borderId="5" xfId="1" applyFont="1" applyFill="1" applyBorder="1" applyAlignment="1">
      <alignment horizontal="center"/>
    </xf>
    <xf numFmtId="0" fontId="4" fillId="8" borderId="6" xfId="1" applyFont="1" applyFill="1" applyBorder="1" applyAlignment="1">
      <alignment horizontal="center"/>
    </xf>
    <xf numFmtId="0" fontId="1" fillId="9" borderId="7" xfId="1" applyFill="1" applyBorder="1" applyAlignment="1">
      <alignment horizontal="center"/>
    </xf>
  </cellXfs>
  <cellStyles count="4">
    <cellStyle name="Comma 2" xfId="3" xr:uid="{6D8F01C5-5751-41B2-BE46-521180279FC8}"/>
    <cellStyle name="Normal" xfId="0" builtinId="0"/>
    <cellStyle name="Normal 2" xfId="1" xr:uid="{C8BC42F6-5F56-410A-9E36-51035C4379F7}"/>
    <cellStyle name="Percent 2" xfId="2" xr:uid="{C8FABB05-BECB-42BC-8412-10D029E38B0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63500</xdr:colOff>
      <xdr:row>24</xdr:row>
      <xdr:rowOff>127000</xdr:rowOff>
    </xdr:from>
    <xdr:to>
      <xdr:col>12</xdr:col>
      <xdr:colOff>1054100</xdr:colOff>
      <xdr:row>31</xdr:row>
      <xdr:rowOff>0</xdr:rowOff>
    </xdr:to>
    <xdr:sp macro="" textlink="">
      <xdr:nvSpPr>
        <xdr:cNvPr id="2" name="Curved Down Arrow 6">
          <a:extLst>
            <a:ext uri="{FF2B5EF4-FFF2-40B4-BE49-F238E27FC236}">
              <a16:creationId xmlns:a16="http://schemas.microsoft.com/office/drawing/2014/main" id="{4929FE89-E210-4B73-8BDC-07B92661635A}"/>
            </a:ext>
          </a:extLst>
        </xdr:cNvPr>
        <xdr:cNvSpPr/>
      </xdr:nvSpPr>
      <xdr:spPr>
        <a:xfrm flipH="1">
          <a:off x="11312525" y="6842125"/>
          <a:ext cx="4143375" cy="3073400"/>
        </a:xfrm>
        <a:prstGeom prst="curved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vishwaru/Downloads/RSU_dilution_examp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ares Not Withheld"/>
      <sheetName val="Shares Withheld"/>
    </sheetNames>
    <sheetDataSet>
      <sheetData sheetId="0">
        <row r="6">
          <cell r="E6">
            <v>400</v>
          </cell>
        </row>
        <row r="7">
          <cell r="E7">
            <v>10000</v>
          </cell>
        </row>
        <row r="8">
          <cell r="E8">
            <v>4000000</v>
          </cell>
        </row>
        <row r="9">
          <cell r="E9">
            <v>43876</v>
          </cell>
        </row>
        <row r="10">
          <cell r="E10">
            <v>1461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09F85-1B9F-4052-875D-1F26AB064D6F}">
  <dimension ref="A1:N42"/>
  <sheetViews>
    <sheetView workbookViewId="0">
      <selection activeCell="K20" sqref="K20"/>
    </sheetView>
  </sheetViews>
  <sheetFormatPr defaultRowHeight="15.75" x14ac:dyDescent="0.25"/>
  <cols>
    <col min="1" max="1" width="9.140625" style="5"/>
    <col min="2" max="2" width="11.140625" style="5" bestFit="1" customWidth="1"/>
    <col min="3" max="5" width="9.140625" style="5"/>
    <col min="6" max="6" width="11.85546875" style="5" bestFit="1" customWidth="1"/>
    <col min="7" max="12" width="9.140625" style="5"/>
    <col min="13" max="13" width="11.85546875" style="5" bestFit="1" customWidth="1"/>
    <col min="14" max="14" width="45.140625" style="5" bestFit="1" customWidth="1"/>
    <col min="15" max="16384" width="9.140625" style="5"/>
  </cols>
  <sheetData>
    <row r="1" spans="1:14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2" t="s">
        <v>8</v>
      </c>
      <c r="J1" s="4" t="s">
        <v>9</v>
      </c>
    </row>
    <row r="2" spans="1:14" x14ac:dyDescent="0.25">
      <c r="A2" s="6" t="s">
        <v>10</v>
      </c>
      <c r="B2" s="7">
        <v>43876</v>
      </c>
      <c r="C2" s="8" t="s">
        <v>11</v>
      </c>
      <c r="D2" s="9">
        <v>200</v>
      </c>
      <c r="E2" s="9">
        <v>300</v>
      </c>
      <c r="F2" s="7">
        <v>44242</v>
      </c>
      <c r="G2" s="8" t="s">
        <v>12</v>
      </c>
      <c r="H2" s="10">
        <v>0.39500000000000002</v>
      </c>
      <c r="I2" s="11">
        <f>H2*D2</f>
        <v>79</v>
      </c>
      <c r="J2" s="12">
        <f>D2-I2</f>
        <v>121</v>
      </c>
      <c r="M2" s="29"/>
    </row>
    <row r="3" spans="1:14" x14ac:dyDescent="0.25">
      <c r="A3" s="6" t="s">
        <v>10</v>
      </c>
      <c r="B3" s="7">
        <v>43876</v>
      </c>
      <c r="C3" s="13" t="s">
        <v>11</v>
      </c>
      <c r="D3" s="14">
        <v>75</v>
      </c>
      <c r="E3" s="9">
        <v>300</v>
      </c>
      <c r="F3" s="7">
        <v>44331</v>
      </c>
      <c r="G3" s="8" t="s">
        <v>12</v>
      </c>
      <c r="H3" s="10">
        <v>0.39500000000000002</v>
      </c>
      <c r="I3" s="11">
        <f t="shared" ref="I3:I14" si="0">H3*D3</f>
        <v>29.625</v>
      </c>
      <c r="J3" s="12">
        <f t="shared" ref="J3:J14" si="1">D3-I3</f>
        <v>45.375</v>
      </c>
      <c r="M3" s="29"/>
    </row>
    <row r="4" spans="1:14" x14ac:dyDescent="0.25">
      <c r="A4" s="6" t="s">
        <v>10</v>
      </c>
      <c r="B4" s="7">
        <v>43876</v>
      </c>
      <c r="C4" s="8" t="s">
        <v>11</v>
      </c>
      <c r="D4" s="14">
        <v>75</v>
      </c>
      <c r="E4" s="9">
        <v>300</v>
      </c>
      <c r="F4" s="7">
        <v>44423</v>
      </c>
      <c r="G4" s="8" t="s">
        <v>12</v>
      </c>
      <c r="H4" s="10">
        <v>0.39500000000000002</v>
      </c>
      <c r="I4" s="11">
        <f t="shared" si="0"/>
        <v>29.625</v>
      </c>
      <c r="J4" s="12">
        <f t="shared" si="1"/>
        <v>45.375</v>
      </c>
      <c r="M4" s="29"/>
    </row>
    <row r="5" spans="1:14" x14ac:dyDescent="0.25">
      <c r="A5" s="6" t="s">
        <v>10</v>
      </c>
      <c r="B5" s="7">
        <v>43876</v>
      </c>
      <c r="C5" s="13" t="s">
        <v>11</v>
      </c>
      <c r="D5" s="14">
        <v>75</v>
      </c>
      <c r="E5" s="9">
        <v>300</v>
      </c>
      <c r="F5" s="7">
        <v>44515</v>
      </c>
      <c r="G5" s="8" t="s">
        <v>12</v>
      </c>
      <c r="H5" s="10">
        <v>0.39500000000000002</v>
      </c>
      <c r="I5" s="11">
        <f t="shared" si="0"/>
        <v>29.625</v>
      </c>
      <c r="J5" s="12">
        <f t="shared" si="1"/>
        <v>45.375</v>
      </c>
      <c r="M5" s="29"/>
    </row>
    <row r="6" spans="1:14" x14ac:dyDescent="0.25">
      <c r="A6" s="6" t="s">
        <v>10</v>
      </c>
      <c r="B6" s="7">
        <v>43876</v>
      </c>
      <c r="C6" s="8" t="s">
        <v>11</v>
      </c>
      <c r="D6" s="14">
        <v>75</v>
      </c>
      <c r="E6" s="9">
        <v>300</v>
      </c>
      <c r="F6" s="7">
        <v>44607</v>
      </c>
      <c r="G6" s="8" t="s">
        <v>12</v>
      </c>
      <c r="H6" s="10">
        <v>0.39500000000000002</v>
      </c>
      <c r="I6" s="11">
        <f t="shared" si="0"/>
        <v>29.625</v>
      </c>
      <c r="J6" s="12">
        <f t="shared" si="1"/>
        <v>45.375</v>
      </c>
      <c r="M6" s="29"/>
      <c r="N6" s="77"/>
    </row>
    <row r="7" spans="1:14" x14ac:dyDescent="0.25">
      <c r="A7" s="6" t="s">
        <v>10</v>
      </c>
      <c r="B7" s="7">
        <v>43876</v>
      </c>
      <c r="C7" s="13" t="s">
        <v>11</v>
      </c>
      <c r="D7" s="14">
        <v>75</v>
      </c>
      <c r="E7" s="9">
        <v>300</v>
      </c>
      <c r="F7" s="7">
        <v>44696</v>
      </c>
      <c r="G7" s="8" t="s">
        <v>12</v>
      </c>
      <c r="H7" s="10">
        <v>0.39500000000000002</v>
      </c>
      <c r="I7" s="11">
        <f t="shared" si="0"/>
        <v>29.625</v>
      </c>
      <c r="J7" s="12">
        <f t="shared" si="1"/>
        <v>45.375</v>
      </c>
      <c r="M7" s="29"/>
      <c r="N7" s="77"/>
    </row>
    <row r="8" spans="1:14" x14ac:dyDescent="0.25">
      <c r="A8" s="6" t="s">
        <v>10</v>
      </c>
      <c r="B8" s="7">
        <v>43876</v>
      </c>
      <c r="C8" s="8" t="s">
        <v>11</v>
      </c>
      <c r="D8" s="14">
        <v>75</v>
      </c>
      <c r="E8" s="9">
        <v>300</v>
      </c>
      <c r="F8" s="7">
        <v>44788</v>
      </c>
      <c r="G8" s="8" t="s">
        <v>12</v>
      </c>
      <c r="H8" s="10">
        <v>0.39500000000000002</v>
      </c>
      <c r="I8" s="11">
        <f t="shared" si="0"/>
        <v>29.625</v>
      </c>
      <c r="J8" s="12">
        <f t="shared" si="1"/>
        <v>45.375</v>
      </c>
      <c r="M8" s="29"/>
      <c r="N8" s="77"/>
    </row>
    <row r="9" spans="1:14" x14ac:dyDescent="0.25">
      <c r="A9" s="6" t="s">
        <v>10</v>
      </c>
      <c r="B9" s="7">
        <v>43876</v>
      </c>
      <c r="C9" s="13" t="s">
        <v>11</v>
      </c>
      <c r="D9" s="14">
        <v>75</v>
      </c>
      <c r="E9" s="9">
        <v>300</v>
      </c>
      <c r="F9" s="7">
        <v>44880</v>
      </c>
      <c r="G9" s="8" t="s">
        <v>12</v>
      </c>
      <c r="H9" s="10">
        <v>0.39500000000000002</v>
      </c>
      <c r="I9" s="11">
        <f t="shared" si="0"/>
        <v>29.625</v>
      </c>
      <c r="J9" s="12">
        <f t="shared" si="1"/>
        <v>45.375</v>
      </c>
      <c r="M9" s="29"/>
      <c r="N9" s="77"/>
    </row>
    <row r="10" spans="1:14" x14ac:dyDescent="0.25">
      <c r="A10" s="6" t="s">
        <v>10</v>
      </c>
      <c r="B10" s="7">
        <v>43876</v>
      </c>
      <c r="C10" s="8" t="s">
        <v>11</v>
      </c>
      <c r="D10" s="14">
        <v>75</v>
      </c>
      <c r="E10" s="9">
        <v>300</v>
      </c>
      <c r="F10" s="7">
        <v>44972</v>
      </c>
      <c r="G10" s="8" t="s">
        <v>12</v>
      </c>
      <c r="H10" s="10">
        <v>0.39500000000000002</v>
      </c>
      <c r="I10" s="11">
        <f t="shared" si="0"/>
        <v>29.625</v>
      </c>
      <c r="J10" s="12">
        <f t="shared" si="1"/>
        <v>45.375</v>
      </c>
      <c r="M10" s="29"/>
      <c r="N10" s="77"/>
    </row>
    <row r="11" spans="1:14" x14ac:dyDescent="0.25">
      <c r="A11" s="6" t="s">
        <v>10</v>
      </c>
      <c r="B11" s="7">
        <v>43876</v>
      </c>
      <c r="C11" s="13" t="s">
        <v>11</v>
      </c>
      <c r="D11" s="14">
        <v>75</v>
      </c>
      <c r="E11" s="9">
        <v>300</v>
      </c>
      <c r="F11" s="7">
        <v>45061</v>
      </c>
      <c r="G11" s="8" t="s">
        <v>12</v>
      </c>
      <c r="H11" s="10">
        <v>0.39500000000000002</v>
      </c>
      <c r="I11" s="11">
        <f t="shared" si="0"/>
        <v>29.625</v>
      </c>
      <c r="J11" s="12">
        <f t="shared" si="1"/>
        <v>45.375</v>
      </c>
      <c r="M11" s="29"/>
      <c r="N11" s="77"/>
    </row>
    <row r="12" spans="1:14" x14ac:dyDescent="0.25">
      <c r="A12" s="6" t="s">
        <v>10</v>
      </c>
      <c r="B12" s="7">
        <v>43876</v>
      </c>
      <c r="C12" s="8" t="s">
        <v>11</v>
      </c>
      <c r="D12" s="14">
        <v>75</v>
      </c>
      <c r="E12" s="9">
        <v>300</v>
      </c>
      <c r="F12" s="7">
        <v>45153</v>
      </c>
      <c r="G12" s="8" t="s">
        <v>12</v>
      </c>
      <c r="H12" s="10">
        <v>0.39500000000000002</v>
      </c>
      <c r="I12" s="11">
        <f t="shared" si="0"/>
        <v>29.625</v>
      </c>
      <c r="J12" s="12">
        <f t="shared" si="1"/>
        <v>45.375</v>
      </c>
      <c r="M12" s="29"/>
      <c r="N12" s="77"/>
    </row>
    <row r="13" spans="1:14" x14ac:dyDescent="0.25">
      <c r="A13" s="6" t="s">
        <v>10</v>
      </c>
      <c r="B13" s="7">
        <v>43876</v>
      </c>
      <c r="C13" s="13" t="s">
        <v>11</v>
      </c>
      <c r="D13" s="14">
        <v>75</v>
      </c>
      <c r="E13" s="9">
        <v>300</v>
      </c>
      <c r="F13" s="7">
        <v>45245</v>
      </c>
      <c r="G13" s="8" t="s">
        <v>12</v>
      </c>
      <c r="H13" s="10">
        <v>0.39500000000000002</v>
      </c>
      <c r="I13" s="11">
        <f t="shared" si="0"/>
        <v>29.625</v>
      </c>
      <c r="J13" s="12">
        <f t="shared" si="1"/>
        <v>45.375</v>
      </c>
      <c r="M13" s="29"/>
      <c r="N13" s="77"/>
    </row>
    <row r="14" spans="1:14" x14ac:dyDescent="0.25">
      <c r="A14" s="6" t="s">
        <v>10</v>
      </c>
      <c r="B14" s="7">
        <v>43876</v>
      </c>
      <c r="C14" s="8" t="s">
        <v>11</v>
      </c>
      <c r="D14" s="14">
        <v>75</v>
      </c>
      <c r="E14" s="9">
        <v>300</v>
      </c>
      <c r="F14" s="7">
        <v>45337</v>
      </c>
      <c r="G14" s="8" t="s">
        <v>12</v>
      </c>
      <c r="H14" s="10">
        <v>0.39500000000000002</v>
      </c>
      <c r="I14" s="11">
        <f t="shared" si="0"/>
        <v>29.625</v>
      </c>
      <c r="J14" s="12">
        <f t="shared" si="1"/>
        <v>45.375</v>
      </c>
      <c r="M14" s="29"/>
      <c r="N14" s="77"/>
    </row>
    <row r="15" spans="1:14" x14ac:dyDescent="0.25">
      <c r="M15" s="29"/>
      <c r="N15" s="77"/>
    </row>
    <row r="16" spans="1:14" x14ac:dyDescent="0.25">
      <c r="M16" s="29"/>
      <c r="N16" s="77"/>
    </row>
    <row r="17" spans="13:14" x14ac:dyDescent="0.25">
      <c r="M17" s="29"/>
      <c r="N17" s="77"/>
    </row>
    <row r="18" spans="13:14" x14ac:dyDescent="0.25">
      <c r="M18" s="29"/>
      <c r="N18" s="77"/>
    </row>
    <row r="19" spans="13:14" x14ac:dyDescent="0.25">
      <c r="M19" s="29"/>
      <c r="N19" s="77"/>
    </row>
    <row r="20" spans="13:14" x14ac:dyDescent="0.25">
      <c r="M20" s="29"/>
      <c r="N20" s="77"/>
    </row>
    <row r="21" spans="13:14" x14ac:dyDescent="0.25">
      <c r="M21" s="29"/>
      <c r="N21" s="77"/>
    </row>
    <row r="22" spans="13:14" x14ac:dyDescent="0.25">
      <c r="M22" s="29"/>
      <c r="N22" s="77"/>
    </row>
    <row r="23" spans="13:14" x14ac:dyDescent="0.25">
      <c r="M23" s="29"/>
      <c r="N23" s="77"/>
    </row>
    <row r="24" spans="13:14" x14ac:dyDescent="0.25">
      <c r="M24" s="29"/>
      <c r="N24" s="77"/>
    </row>
    <row r="25" spans="13:14" x14ac:dyDescent="0.25">
      <c r="M25" s="29"/>
      <c r="N25" s="77"/>
    </row>
    <row r="26" spans="13:14" x14ac:dyDescent="0.25">
      <c r="M26" s="29"/>
      <c r="N26" s="77"/>
    </row>
    <row r="27" spans="13:14" x14ac:dyDescent="0.25">
      <c r="M27" s="29"/>
      <c r="N27" s="77"/>
    </row>
    <row r="28" spans="13:14" x14ac:dyDescent="0.25">
      <c r="M28" s="29"/>
      <c r="N28" s="77"/>
    </row>
    <row r="29" spans="13:14" x14ac:dyDescent="0.25">
      <c r="M29" s="29"/>
      <c r="N29" s="77"/>
    </row>
    <row r="30" spans="13:14" x14ac:dyDescent="0.25">
      <c r="M30" s="29"/>
      <c r="N30" s="77"/>
    </row>
    <row r="31" spans="13:14" x14ac:dyDescent="0.25">
      <c r="M31" s="29"/>
      <c r="N31" s="77"/>
    </row>
    <row r="32" spans="13:14" x14ac:dyDescent="0.25">
      <c r="M32" s="29"/>
      <c r="N32" s="77"/>
    </row>
    <row r="33" spans="13:14" x14ac:dyDescent="0.25">
      <c r="M33" s="29"/>
      <c r="N33" s="77"/>
    </row>
    <row r="34" spans="13:14" x14ac:dyDescent="0.25">
      <c r="M34" s="29"/>
      <c r="N34" s="77"/>
    </row>
    <row r="35" spans="13:14" x14ac:dyDescent="0.25">
      <c r="M35" s="29"/>
      <c r="N35" s="77"/>
    </row>
    <row r="36" spans="13:14" x14ac:dyDescent="0.25">
      <c r="M36" s="29"/>
      <c r="N36" s="77"/>
    </row>
    <row r="37" spans="13:14" x14ac:dyDescent="0.25">
      <c r="M37" s="29"/>
      <c r="N37" s="77"/>
    </row>
    <row r="38" spans="13:14" x14ac:dyDescent="0.25">
      <c r="M38" s="29"/>
      <c r="N38" s="77"/>
    </row>
    <row r="39" spans="13:14" x14ac:dyDescent="0.25">
      <c r="M39" s="29"/>
      <c r="N39" s="77"/>
    </row>
    <row r="40" spans="13:14" x14ac:dyDescent="0.25">
      <c r="M40" s="29"/>
      <c r="N40" s="77"/>
    </row>
    <row r="41" spans="13:14" x14ac:dyDescent="0.25">
      <c r="M41" s="29"/>
      <c r="N41" s="77"/>
    </row>
    <row r="42" spans="13:14" x14ac:dyDescent="0.25">
      <c r="M42" s="29"/>
      <c r="N42" s="7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AE9A9-7768-48D2-8985-E243D8F36D32}">
  <sheetPr codeName="Sheet2"/>
  <dimension ref="A2:AA75"/>
  <sheetViews>
    <sheetView tabSelected="1" topLeftCell="D25" workbookViewId="0">
      <selection activeCell="L39" sqref="L39"/>
    </sheetView>
  </sheetViews>
  <sheetFormatPr defaultColWidth="12.5703125" defaultRowHeight="15.75" x14ac:dyDescent="0.25"/>
  <cols>
    <col min="1" max="1" width="22.85546875" style="5" customWidth="1"/>
    <col min="2" max="2" width="15.42578125" style="5" bestFit="1" customWidth="1"/>
    <col min="3" max="3" width="21.28515625" style="5" customWidth="1"/>
    <col min="4" max="4" width="12.5703125" style="5"/>
    <col min="5" max="5" width="24.85546875" style="5" customWidth="1"/>
    <col min="6" max="6" width="30.85546875" style="5" customWidth="1"/>
    <col min="7" max="7" width="14.7109375" style="5" bestFit="1" customWidth="1"/>
    <col min="8" max="8" width="12.5703125" style="5"/>
    <col min="9" max="9" width="26.28515625" style="5" bestFit="1" customWidth="1"/>
    <col min="10" max="10" width="12.5703125" style="5"/>
    <col min="11" max="11" width="19.85546875" style="5" bestFit="1" customWidth="1"/>
    <col min="12" max="12" width="14.85546875" style="5" bestFit="1" customWidth="1"/>
    <col min="13" max="13" width="21.85546875" style="5" bestFit="1" customWidth="1"/>
    <col min="14" max="19" width="14.85546875" style="5" bestFit="1" customWidth="1"/>
    <col min="20" max="20" width="13.85546875" style="5" bestFit="1" customWidth="1"/>
    <col min="21" max="21" width="14.85546875" style="5" bestFit="1" customWidth="1"/>
    <col min="22" max="26" width="12.5703125" style="5"/>
    <col min="27" max="27" width="43.28515625" style="5" customWidth="1"/>
    <col min="28" max="16384" width="12.5703125" style="5"/>
  </cols>
  <sheetData>
    <row r="2" spans="1:10" x14ac:dyDescent="0.25">
      <c r="D2" s="5" t="s">
        <v>13</v>
      </c>
    </row>
    <row r="5" spans="1:10" x14ac:dyDescent="0.25">
      <c r="B5" s="5" t="s">
        <v>14</v>
      </c>
      <c r="G5" s="5" t="s">
        <v>15</v>
      </c>
    </row>
    <row r="6" spans="1:10" x14ac:dyDescent="0.25">
      <c r="C6" s="5" t="s">
        <v>16</v>
      </c>
      <c r="E6" s="15">
        <v>300</v>
      </c>
      <c r="F6" s="45"/>
      <c r="G6" s="16" t="s">
        <v>17</v>
      </c>
    </row>
    <row r="7" spans="1:10" x14ac:dyDescent="0.25">
      <c r="C7" s="5" t="s">
        <v>18</v>
      </c>
      <c r="E7" s="17">
        <v>1100</v>
      </c>
    </row>
    <row r="8" spans="1:10" ht="42" customHeight="1" x14ac:dyDescent="0.25">
      <c r="A8" s="44"/>
      <c r="C8" s="5" t="s">
        <v>19</v>
      </c>
      <c r="E8" s="17">
        <f>shares_granted*grant_price</f>
        <v>330000</v>
      </c>
      <c r="G8" s="5" t="s">
        <v>20</v>
      </c>
      <c r="J8" s="5" t="s">
        <v>21</v>
      </c>
    </row>
    <row r="9" spans="1:10" x14ac:dyDescent="0.25">
      <c r="C9" s="5" t="s">
        <v>22</v>
      </c>
      <c r="E9" s="18">
        <v>43876</v>
      </c>
      <c r="G9" s="5" t="s">
        <v>23</v>
      </c>
    </row>
    <row r="10" spans="1:10" x14ac:dyDescent="0.25">
      <c r="C10" s="5" t="s">
        <v>24</v>
      </c>
      <c r="E10" s="50">
        <f>(B30-grant_date)+1</f>
        <v>1462</v>
      </c>
      <c r="G10" s="5" t="s">
        <v>25</v>
      </c>
    </row>
    <row r="11" spans="1:10" x14ac:dyDescent="0.25">
      <c r="C11" s="45"/>
      <c r="D11" s="45"/>
      <c r="E11" s="47"/>
      <c r="G11" s="5" t="s">
        <v>26</v>
      </c>
    </row>
    <row r="12" spans="1:10" x14ac:dyDescent="0.25">
      <c r="B12" s="79" t="s">
        <v>27</v>
      </c>
      <c r="C12" s="80"/>
      <c r="D12" s="80"/>
      <c r="E12" s="81"/>
      <c r="G12" s="5" t="s">
        <v>28</v>
      </c>
    </row>
    <row r="13" spans="1:10" x14ac:dyDescent="0.25">
      <c r="B13" s="19" t="s">
        <v>29</v>
      </c>
      <c r="C13" s="20" t="s">
        <v>30</v>
      </c>
      <c r="D13" s="21" t="s">
        <v>31</v>
      </c>
      <c r="E13" s="48" t="s">
        <v>32</v>
      </c>
      <c r="G13" s="5" t="s">
        <v>33</v>
      </c>
    </row>
    <row r="14" spans="1:10" x14ac:dyDescent="0.25">
      <c r="B14" s="22"/>
      <c r="C14" s="23"/>
      <c r="D14" s="24"/>
      <c r="E14" s="25"/>
      <c r="G14" s="5" t="s">
        <v>34</v>
      </c>
    </row>
    <row r="15" spans="1:10" x14ac:dyDescent="0.25">
      <c r="B15" s="26"/>
      <c r="C15" s="23"/>
      <c r="D15" s="24"/>
      <c r="E15" s="25"/>
    </row>
    <row r="16" spans="1:10" x14ac:dyDescent="0.25">
      <c r="B16" s="26"/>
      <c r="C16" s="23"/>
      <c r="D16" s="24"/>
      <c r="E16" s="25"/>
    </row>
    <row r="17" spans="1:23" x14ac:dyDescent="0.25">
      <c r="B17" s="26"/>
      <c r="C17" s="23"/>
      <c r="D17" s="27"/>
      <c r="E17" s="25"/>
    </row>
    <row r="18" spans="1:23" x14ac:dyDescent="0.25">
      <c r="B18" s="26">
        <v>44242</v>
      </c>
      <c r="C18" s="23"/>
      <c r="D18" s="49"/>
      <c r="E18" s="46">
        <f>Input!D2-ROUNDUP(Input!I2,0)</f>
        <v>121</v>
      </c>
    </row>
    <row r="19" spans="1:23" x14ac:dyDescent="0.25">
      <c r="B19" s="26">
        <v>44331</v>
      </c>
      <c r="C19" s="23"/>
      <c r="D19" s="28"/>
      <c r="E19" s="46">
        <f>Input!D3-ROUNDUP(Input!I3,0)</f>
        <v>45</v>
      </c>
    </row>
    <row r="20" spans="1:23" x14ac:dyDescent="0.25">
      <c r="A20" s="29"/>
      <c r="B20" s="26">
        <v>44423</v>
      </c>
      <c r="C20" s="23"/>
      <c r="D20" s="28"/>
      <c r="E20" s="46">
        <f>Input!D4-ROUNDUP(Input!I4,0)</f>
        <v>45</v>
      </c>
      <c r="F20" s="30"/>
    </row>
    <row r="21" spans="1:23" x14ac:dyDescent="0.25">
      <c r="B21" s="26">
        <v>44515</v>
      </c>
      <c r="C21" s="23"/>
      <c r="D21" s="28"/>
      <c r="E21" s="46">
        <f>Input!D5-ROUNDUP(Input!I5,0)</f>
        <v>45</v>
      </c>
    </row>
    <row r="22" spans="1:23" x14ac:dyDescent="0.25">
      <c r="A22" s="30"/>
      <c r="B22" s="26">
        <v>44607</v>
      </c>
      <c r="C22" s="23"/>
      <c r="D22" s="28"/>
      <c r="E22" s="46">
        <f>Input!D6-ROUNDUP(Input!I6,0)</f>
        <v>45</v>
      </c>
    </row>
    <row r="23" spans="1:23" x14ac:dyDescent="0.25">
      <c r="B23" s="26">
        <v>44696</v>
      </c>
      <c r="C23" s="23"/>
      <c r="D23" s="28"/>
      <c r="E23" s="46">
        <f>Input!D7-ROUNDUP(Input!I7,0)</f>
        <v>45</v>
      </c>
    </row>
    <row r="24" spans="1:23" x14ac:dyDescent="0.25">
      <c r="B24" s="26">
        <v>44788</v>
      </c>
      <c r="C24" s="23"/>
      <c r="D24" s="28"/>
      <c r="E24" s="46">
        <f>Input!D8-ROUNDUP(Input!I8,0)</f>
        <v>45</v>
      </c>
    </row>
    <row r="25" spans="1:23" x14ac:dyDescent="0.25">
      <c r="B25" s="26">
        <v>44880</v>
      </c>
      <c r="C25" s="23"/>
      <c r="D25" s="28"/>
      <c r="E25" s="46">
        <f>Input!D9-ROUNDUP(Input!I9,0)</f>
        <v>45</v>
      </c>
    </row>
    <row r="26" spans="1:23" x14ac:dyDescent="0.25">
      <c r="B26" s="26">
        <v>44972</v>
      </c>
      <c r="C26" s="23"/>
      <c r="D26" s="28"/>
      <c r="E26" s="46">
        <f>Input!D10-ROUNDUP(Input!I10,0)</f>
        <v>45</v>
      </c>
    </row>
    <row r="27" spans="1:23" x14ac:dyDescent="0.25">
      <c r="B27" s="26">
        <v>45061</v>
      </c>
      <c r="C27" s="23"/>
      <c r="D27" s="28"/>
      <c r="E27" s="46">
        <f>Input!D11-ROUNDUP(Input!I11,0)</f>
        <v>45</v>
      </c>
    </row>
    <row r="28" spans="1:23" x14ac:dyDescent="0.25">
      <c r="B28" s="26">
        <v>45153</v>
      </c>
      <c r="C28" s="23"/>
      <c r="D28" s="28"/>
      <c r="E28" s="46">
        <f>Input!D12-ROUNDUP(Input!I12,0)</f>
        <v>45</v>
      </c>
    </row>
    <row r="29" spans="1:23" x14ac:dyDescent="0.25">
      <c r="B29" s="26">
        <v>45245</v>
      </c>
      <c r="C29" s="23"/>
      <c r="D29" s="28"/>
      <c r="E29" s="46">
        <f>Input!D13-ROUNDUP(Input!I13,0)</f>
        <v>45</v>
      </c>
    </row>
    <row r="30" spans="1:23" x14ac:dyDescent="0.25">
      <c r="B30" s="31">
        <v>45337</v>
      </c>
      <c r="C30" s="32"/>
      <c r="D30" s="33"/>
      <c r="E30" s="51">
        <f>Input!D14-ROUNDUP(Input!I14,0)</f>
        <v>45</v>
      </c>
      <c r="T30" s="44"/>
    </row>
    <row r="31" spans="1:23" x14ac:dyDescent="0.25">
      <c r="T31" s="60">
        <v>44071</v>
      </c>
      <c r="U31" s="61">
        <f>MIN((T31-grant_date)+1,expense_days)</f>
        <v>196</v>
      </c>
      <c r="V31" s="59">
        <f>total_expense*(U31/expense_days)</f>
        <v>44240.766073871411</v>
      </c>
      <c r="W31" s="62">
        <f>total_expense-V31</f>
        <v>285759.2339261286</v>
      </c>
    </row>
    <row r="32" spans="1:23" x14ac:dyDescent="0.25">
      <c r="I32" s="82" t="s">
        <v>35</v>
      </c>
      <c r="J32" s="83"/>
      <c r="K32" s="84"/>
      <c r="M32" s="34" t="s">
        <v>36</v>
      </c>
      <c r="N32" s="35" t="s">
        <v>37</v>
      </c>
      <c r="O32" s="35" t="s">
        <v>38</v>
      </c>
      <c r="P32" s="35" t="s">
        <v>39</v>
      </c>
      <c r="R32" s="85" t="s">
        <v>40</v>
      </c>
      <c r="S32" s="85"/>
      <c r="T32" s="35" t="s">
        <v>41</v>
      </c>
      <c r="U32" s="35" t="s">
        <v>42</v>
      </c>
    </row>
    <row r="33" spans="1:27" x14ac:dyDescent="0.25">
      <c r="C33" s="53" t="s">
        <v>43</v>
      </c>
      <c r="E33" s="86" t="s">
        <v>44</v>
      </c>
      <c r="F33" s="87"/>
      <c r="G33" s="88"/>
      <c r="I33" s="39" t="s">
        <v>45</v>
      </c>
      <c r="J33" s="52" t="s">
        <v>46</v>
      </c>
      <c r="K33" s="25" t="s">
        <v>47</v>
      </c>
      <c r="M33" s="63" t="s">
        <v>46</v>
      </c>
      <c r="N33" s="19" t="s">
        <v>48</v>
      </c>
      <c r="O33" s="19"/>
      <c r="P33" s="19"/>
      <c r="Q33" s="89" t="s">
        <v>49</v>
      </c>
      <c r="R33" s="89"/>
      <c r="S33" s="89"/>
      <c r="T33" s="19"/>
      <c r="U33" s="19" t="s">
        <v>50</v>
      </c>
      <c r="W33" s="44"/>
    </row>
    <row r="34" spans="1:27" x14ac:dyDescent="0.25">
      <c r="A34" s="5" t="s">
        <v>65</v>
      </c>
      <c r="B34" s="5" t="s">
        <v>64</v>
      </c>
      <c r="C34" s="38" t="s">
        <v>51</v>
      </c>
      <c r="E34" s="20" t="s">
        <v>66</v>
      </c>
      <c r="F34" s="21" t="s">
        <v>52</v>
      </c>
      <c r="G34" s="36" t="s">
        <v>53</v>
      </c>
      <c r="I34" s="39" t="s">
        <v>54</v>
      </c>
      <c r="J34" s="52" t="s">
        <v>55</v>
      </c>
      <c r="K34" s="25" t="s">
        <v>51</v>
      </c>
      <c r="M34" s="63" t="s">
        <v>55</v>
      </c>
      <c r="N34" s="19" t="s">
        <v>56</v>
      </c>
      <c r="O34" s="19" t="s">
        <v>57</v>
      </c>
      <c r="P34" s="63" t="s">
        <v>58</v>
      </c>
      <c r="Q34" s="19" t="s">
        <v>59</v>
      </c>
      <c r="R34" s="19" t="s">
        <v>60</v>
      </c>
      <c r="S34" s="19" t="s">
        <v>61</v>
      </c>
      <c r="T34" s="19" t="s">
        <v>62</v>
      </c>
      <c r="U34" s="19" t="s">
        <v>63</v>
      </c>
      <c r="Z34" s="19"/>
      <c r="AA34" s="19" t="s">
        <v>67</v>
      </c>
    </row>
    <row r="35" spans="1:27" x14ac:dyDescent="0.25">
      <c r="A35" s="54">
        <v>44072</v>
      </c>
      <c r="B35" s="29">
        <v>44162</v>
      </c>
      <c r="C35" s="41">
        <f>SUMIFS($E$18:$E$30,$B$18:$B$30,"&lt;="&amp;B35)</f>
        <v>0</v>
      </c>
      <c r="E35" s="39">
        <v>0</v>
      </c>
      <c r="F35" s="52">
        <v>0</v>
      </c>
      <c r="G35" s="40">
        <f>E35+F35</f>
        <v>0</v>
      </c>
      <c r="I35" s="71">
        <f>G35</f>
        <v>0</v>
      </c>
      <c r="J35" s="72">
        <f>M35</f>
        <v>541.22241710594926</v>
      </c>
      <c r="K35" s="73">
        <f>J35+I35</f>
        <v>541.22241710594926</v>
      </c>
      <c r="L35" s="17"/>
      <c r="M35" s="64">
        <f>N35-O35</f>
        <v>541.22241710594926</v>
      </c>
      <c r="N35" s="19">
        <f t="shared" ref="N35:N75" si="0">shares_granted-AA35</f>
        <v>1100</v>
      </c>
      <c r="O35" s="65">
        <f>Q35/P35</f>
        <v>558.77758289405074</v>
      </c>
      <c r="P35" s="19">
        <v>493.02095238095205</v>
      </c>
      <c r="Q35" s="66">
        <f>(R35+S35)/2</f>
        <v>275489.05608755129</v>
      </c>
      <c r="R35" s="67">
        <f>W31</f>
        <v>285759.2339261286</v>
      </c>
      <c r="S35" s="67">
        <f t="shared" ref="S35:S75" si="1">total_expense-U35</f>
        <v>265218.87824897398</v>
      </c>
      <c r="T35" s="68">
        <f t="shared" ref="T35:T75" si="2">MIN((B35-grant_date)+1,expense_days)</f>
        <v>287</v>
      </c>
      <c r="U35" s="69">
        <f t="shared" ref="U35:U75" si="3">total_expense*(T35/expense_days)</f>
        <v>64781.121751025996</v>
      </c>
      <c r="Z35" s="78">
        <v>44072</v>
      </c>
      <c r="AA35" s="19">
        <v>0</v>
      </c>
    </row>
    <row r="36" spans="1:27" x14ac:dyDescent="0.25">
      <c r="A36" s="54">
        <v>44163</v>
      </c>
      <c r="B36" s="29">
        <v>44260</v>
      </c>
      <c r="C36" s="41">
        <f t="shared" ref="C36:C75" si="4">SUMIFS($E$14:$E$30,$B$14:$B$30,"&lt;="&amp;B36)</f>
        <v>121</v>
      </c>
      <c r="E36" s="39">
        <v>0</v>
      </c>
      <c r="F36" s="55">
        <f>E18*(((B36-B18)+1)/((B36-A36)+1))</f>
        <v>23.459183673469386</v>
      </c>
      <c r="G36" s="58">
        <f t="shared" ref="G36:G75" si="5">E36+F36</f>
        <v>23.459183673469386</v>
      </c>
      <c r="I36" s="71">
        <f t="shared" ref="I36:I75" si="6">G36</f>
        <v>23.459183673469386</v>
      </c>
      <c r="J36" s="72">
        <f t="shared" ref="J36:J75" si="7">M36</f>
        <v>596.62526940031285</v>
      </c>
      <c r="K36" s="73">
        <f t="shared" ref="K36:K75" si="8">J36+I36</f>
        <v>620.08445307378224</v>
      </c>
      <c r="L36" s="17"/>
      <c r="M36" s="64">
        <f t="shared" ref="M36:M75" si="9">N36-O36</f>
        <v>596.62526940031285</v>
      </c>
      <c r="N36" s="19">
        <f t="shared" si="0"/>
        <v>1100</v>
      </c>
      <c r="O36" s="65">
        <f t="shared" ref="O36:O75" si="10">Q36/P36</f>
        <v>503.37473059968721</v>
      </c>
      <c r="P36" s="70">
        <f>P35*(1.1)^(0.25)</f>
        <v>504.90950633878333</v>
      </c>
      <c r="Q36" s="66">
        <f t="shared" ref="Q36:Q75" si="11">(R36+S36)/2</f>
        <v>254158.68673050613</v>
      </c>
      <c r="R36" s="69">
        <f>S35</f>
        <v>265218.87824897398</v>
      </c>
      <c r="S36" s="67">
        <f t="shared" si="1"/>
        <v>243098.49521203828</v>
      </c>
      <c r="T36" s="68">
        <f t="shared" si="2"/>
        <v>385</v>
      </c>
      <c r="U36" s="69">
        <f t="shared" si="3"/>
        <v>86901.504787961705</v>
      </c>
      <c r="Z36" s="78">
        <v>44163</v>
      </c>
      <c r="AA36" s="19">
        <v>0</v>
      </c>
    </row>
    <row r="37" spans="1:27" x14ac:dyDescent="0.25">
      <c r="A37" s="54">
        <v>44261</v>
      </c>
      <c r="B37" s="29">
        <v>44351</v>
      </c>
      <c r="C37" s="41">
        <f t="shared" si="4"/>
        <v>166</v>
      </c>
      <c r="E37" s="39">
        <v>121</v>
      </c>
      <c r="F37" s="55">
        <f>E19*(((B37-B19)+1)/((B37-A37)+1))</f>
        <v>10.384615384615385</v>
      </c>
      <c r="G37" s="58">
        <f t="shared" si="5"/>
        <v>131.38461538461539</v>
      </c>
      <c r="I37" s="71">
        <f t="shared" si="6"/>
        <v>131.38461538461539</v>
      </c>
      <c r="J37" s="72">
        <f t="shared" si="7"/>
        <v>449.72889233100386</v>
      </c>
      <c r="K37" s="73">
        <f t="shared" si="8"/>
        <v>581.11350771561922</v>
      </c>
      <c r="L37" s="17"/>
      <c r="M37" s="64">
        <f t="shared" si="9"/>
        <v>449.72889233100386</v>
      </c>
      <c r="N37" s="19">
        <f t="shared" si="0"/>
        <v>900</v>
      </c>
      <c r="O37" s="65">
        <f t="shared" si="10"/>
        <v>450.27110766899614</v>
      </c>
      <c r="P37" s="70">
        <f t="shared" ref="P37:P75" si="12">P36*(1.1)^(0.25)</f>
        <v>517.0847371904174</v>
      </c>
      <c r="Q37" s="66">
        <f t="shared" si="11"/>
        <v>232828.317373461</v>
      </c>
      <c r="R37" s="69">
        <f t="shared" ref="R37:R75" si="13">S36</f>
        <v>243098.49521203828</v>
      </c>
      <c r="S37" s="67">
        <f t="shared" si="1"/>
        <v>222558.13953488372</v>
      </c>
      <c r="T37" s="68">
        <f t="shared" si="2"/>
        <v>476</v>
      </c>
      <c r="U37" s="69">
        <f t="shared" si="3"/>
        <v>107441.86046511629</v>
      </c>
      <c r="Z37" s="78">
        <v>44261</v>
      </c>
      <c r="AA37" s="19">
        <v>200</v>
      </c>
    </row>
    <row r="38" spans="1:27" x14ac:dyDescent="0.25">
      <c r="A38" s="54">
        <v>44352</v>
      </c>
      <c r="B38" s="29">
        <v>44442</v>
      </c>
      <c r="C38" s="41">
        <f t="shared" si="4"/>
        <v>211</v>
      </c>
      <c r="E38" s="42">
        <f>C37</f>
        <v>166</v>
      </c>
      <c r="F38" s="55">
        <f>E20*(((B38-B20)+1)/((B38-A38)+1))</f>
        <v>9.8901098901098905</v>
      </c>
      <c r="G38" s="58">
        <f t="shared" si="5"/>
        <v>175.8901098901099</v>
      </c>
      <c r="I38" s="71">
        <f t="shared" si="6"/>
        <v>175.8901098901099</v>
      </c>
      <c r="J38" s="72">
        <f t="shared" si="7"/>
        <v>424.11899640721424</v>
      </c>
      <c r="K38" s="73">
        <f t="shared" si="8"/>
        <v>600.00910629732414</v>
      </c>
      <c r="L38" s="17"/>
      <c r="M38" s="64">
        <f t="shared" si="9"/>
        <v>424.11899640721424</v>
      </c>
      <c r="N38" s="19">
        <f t="shared" si="0"/>
        <v>825</v>
      </c>
      <c r="O38" s="65">
        <f t="shared" si="10"/>
        <v>400.88100359278576</v>
      </c>
      <c r="P38" s="70">
        <f t="shared" si="12"/>
        <v>529.55355777333909</v>
      </c>
      <c r="Q38" s="66">
        <f t="shared" si="11"/>
        <v>212287.96169630642</v>
      </c>
      <c r="R38" s="69">
        <f t="shared" si="13"/>
        <v>222558.13953488372</v>
      </c>
      <c r="S38" s="67">
        <f t="shared" si="1"/>
        <v>202017.78385772914</v>
      </c>
      <c r="T38" s="68">
        <f t="shared" si="2"/>
        <v>567</v>
      </c>
      <c r="U38" s="69">
        <f t="shared" si="3"/>
        <v>127982.21614227086</v>
      </c>
      <c r="Z38" s="78">
        <v>44352</v>
      </c>
      <c r="AA38" s="19">
        <v>275</v>
      </c>
    </row>
    <row r="39" spans="1:27" x14ac:dyDescent="0.25">
      <c r="A39" s="54">
        <v>44443</v>
      </c>
      <c r="B39" s="29">
        <v>44533</v>
      </c>
      <c r="C39" s="41">
        <f t="shared" si="4"/>
        <v>256</v>
      </c>
      <c r="E39" s="42">
        <f>SUM(E18:E20)</f>
        <v>211</v>
      </c>
      <c r="F39" s="55">
        <f>E21*(((B39-B21)+1)/((B39-A39)+1))</f>
        <v>9.395604395604396</v>
      </c>
      <c r="G39" s="58">
        <f t="shared" si="5"/>
        <v>220.39560439560441</v>
      </c>
      <c r="I39" s="71">
        <f t="shared" si="6"/>
        <v>220.39560439560441</v>
      </c>
      <c r="J39" s="72">
        <f t="shared" si="7"/>
        <v>396.43286531712312</v>
      </c>
      <c r="K39" s="73">
        <f t="shared" si="8"/>
        <v>616.8284697127275</v>
      </c>
      <c r="L39" s="17"/>
      <c r="M39" s="64">
        <f t="shared" si="9"/>
        <v>396.43286531712312</v>
      </c>
      <c r="N39" s="19">
        <f t="shared" si="0"/>
        <v>750</v>
      </c>
      <c r="O39" s="65">
        <f t="shared" si="10"/>
        <v>353.56713468287688</v>
      </c>
      <c r="P39" s="70">
        <f t="shared" si="12"/>
        <v>542.32304761904709</v>
      </c>
      <c r="Q39" s="66">
        <f t="shared" si="11"/>
        <v>191747.60601915186</v>
      </c>
      <c r="R39" s="69">
        <f t="shared" si="13"/>
        <v>202017.78385772914</v>
      </c>
      <c r="S39" s="67">
        <f t="shared" si="1"/>
        <v>181477.42818057456</v>
      </c>
      <c r="T39" s="68">
        <f t="shared" si="2"/>
        <v>658</v>
      </c>
      <c r="U39" s="69">
        <f t="shared" si="3"/>
        <v>148522.57181942544</v>
      </c>
      <c r="Z39" s="78">
        <v>44443</v>
      </c>
      <c r="AA39" s="19">
        <v>350</v>
      </c>
    </row>
    <row r="40" spans="1:27" x14ac:dyDescent="0.25">
      <c r="A40" s="54">
        <v>44534</v>
      </c>
      <c r="B40" s="29">
        <v>44624</v>
      </c>
      <c r="C40" s="41">
        <f t="shared" si="4"/>
        <v>301</v>
      </c>
      <c r="E40" s="42">
        <f>SUM(E18:E21)</f>
        <v>256</v>
      </c>
      <c r="F40" s="55">
        <f t="shared" ref="F40:F48" si="14">E22*(((B40-B22)+1)/((B40-A40)+1))</f>
        <v>8.9010989010989015</v>
      </c>
      <c r="G40" s="58">
        <f t="shared" si="5"/>
        <v>264.90109890109892</v>
      </c>
      <c r="I40" s="71">
        <f t="shared" si="6"/>
        <v>264.90109890109892</v>
      </c>
      <c r="J40" s="72">
        <f t="shared" si="7"/>
        <v>366.74089039248918</v>
      </c>
      <c r="K40" s="73">
        <f t="shared" si="8"/>
        <v>631.64198929358804</v>
      </c>
      <c r="L40" s="17"/>
      <c r="M40" s="64">
        <f t="shared" si="9"/>
        <v>366.74089039248918</v>
      </c>
      <c r="N40" s="19">
        <f t="shared" si="0"/>
        <v>675</v>
      </c>
      <c r="O40" s="65">
        <f t="shared" si="10"/>
        <v>308.25910960751082</v>
      </c>
      <c r="P40" s="70">
        <f t="shared" si="12"/>
        <v>555.40045697266146</v>
      </c>
      <c r="Q40" s="66">
        <f t="shared" si="11"/>
        <v>171207.25034199725</v>
      </c>
      <c r="R40" s="69">
        <f t="shared" si="13"/>
        <v>181477.42818057456</v>
      </c>
      <c r="S40" s="67">
        <f t="shared" si="1"/>
        <v>160937.07250341997</v>
      </c>
      <c r="T40" s="68">
        <f t="shared" si="2"/>
        <v>749</v>
      </c>
      <c r="U40" s="69">
        <f t="shared" si="3"/>
        <v>169062.92749658003</v>
      </c>
      <c r="Z40" s="78">
        <v>44534</v>
      </c>
      <c r="AA40" s="19">
        <v>425</v>
      </c>
    </row>
    <row r="41" spans="1:27" x14ac:dyDescent="0.25">
      <c r="A41" s="54">
        <v>44625</v>
      </c>
      <c r="B41" s="29">
        <v>44715</v>
      </c>
      <c r="C41" s="41">
        <f t="shared" si="4"/>
        <v>346</v>
      </c>
      <c r="E41" s="42">
        <f>SUM(E18:E22)</f>
        <v>301</v>
      </c>
      <c r="F41" s="55">
        <f t="shared" si="14"/>
        <v>9.8901098901098905</v>
      </c>
      <c r="G41" s="58">
        <f t="shared" si="5"/>
        <v>310.8901098901099</v>
      </c>
      <c r="I41" s="71">
        <f t="shared" si="6"/>
        <v>310.8901098901099</v>
      </c>
      <c r="J41" s="72">
        <f t="shared" si="7"/>
        <v>335.11129919441674</v>
      </c>
      <c r="K41" s="73">
        <f t="shared" si="8"/>
        <v>646.00140908452659</v>
      </c>
      <c r="L41" s="17"/>
      <c r="M41" s="64">
        <f t="shared" si="9"/>
        <v>335.11129919441674</v>
      </c>
      <c r="N41" s="19">
        <f t="shared" si="0"/>
        <v>600</v>
      </c>
      <c r="O41" s="65">
        <f t="shared" si="10"/>
        <v>264.88870080558326</v>
      </c>
      <c r="P41" s="70">
        <f t="shared" si="12"/>
        <v>568.79321090945894</v>
      </c>
      <c r="Q41" s="66">
        <f t="shared" si="11"/>
        <v>150666.89466484269</v>
      </c>
      <c r="R41" s="69">
        <f t="shared" si="13"/>
        <v>160937.07250341997</v>
      </c>
      <c r="S41" s="67">
        <f t="shared" si="1"/>
        <v>140396.71682626539</v>
      </c>
      <c r="T41" s="68">
        <f t="shared" si="2"/>
        <v>840</v>
      </c>
      <c r="U41" s="69">
        <f t="shared" si="3"/>
        <v>189603.28317373461</v>
      </c>
      <c r="Z41" s="78">
        <v>44625</v>
      </c>
      <c r="AA41" s="19">
        <v>500</v>
      </c>
    </row>
    <row r="42" spans="1:27" x14ac:dyDescent="0.25">
      <c r="A42" s="54">
        <v>44716</v>
      </c>
      <c r="B42" s="29">
        <v>44806</v>
      </c>
      <c r="C42" s="41">
        <f t="shared" si="4"/>
        <v>391</v>
      </c>
      <c r="E42" s="42">
        <f>SUM(E18:E23)</f>
        <v>346</v>
      </c>
      <c r="F42" s="55">
        <f t="shared" si="14"/>
        <v>9.395604395604396</v>
      </c>
      <c r="G42" s="58">
        <f t="shared" si="5"/>
        <v>355.39560439560438</v>
      </c>
      <c r="I42" s="71">
        <f t="shared" si="6"/>
        <v>355.39560439560438</v>
      </c>
      <c r="J42" s="72">
        <f t="shared" si="7"/>
        <v>301.61021838360534</v>
      </c>
      <c r="K42" s="73">
        <f t="shared" si="8"/>
        <v>657.00582277920967</v>
      </c>
      <c r="L42" s="17"/>
      <c r="M42" s="64">
        <f t="shared" si="9"/>
        <v>301.61021838360534</v>
      </c>
      <c r="N42" s="19">
        <f t="shared" si="0"/>
        <v>525</v>
      </c>
      <c r="O42" s="65">
        <f t="shared" si="10"/>
        <v>223.38978161639463</v>
      </c>
      <c r="P42" s="70">
        <f t="shared" si="12"/>
        <v>582.50891355067279</v>
      </c>
      <c r="Q42" s="66">
        <f t="shared" si="11"/>
        <v>130126.53898768809</v>
      </c>
      <c r="R42" s="69">
        <f t="shared" si="13"/>
        <v>140396.71682626539</v>
      </c>
      <c r="S42" s="67">
        <f t="shared" si="1"/>
        <v>119856.3611491108</v>
      </c>
      <c r="T42" s="68">
        <f t="shared" si="2"/>
        <v>931</v>
      </c>
      <c r="U42" s="69">
        <f t="shared" si="3"/>
        <v>210143.6388508892</v>
      </c>
      <c r="Z42" s="78">
        <v>44716</v>
      </c>
      <c r="AA42" s="19">
        <v>575</v>
      </c>
    </row>
    <row r="43" spans="1:27" x14ac:dyDescent="0.25">
      <c r="A43" s="54">
        <v>44807</v>
      </c>
      <c r="B43" s="29">
        <v>44897</v>
      </c>
      <c r="C43" s="41">
        <f t="shared" si="4"/>
        <v>436</v>
      </c>
      <c r="E43" s="42">
        <f>SUM(E18:E24)</f>
        <v>391</v>
      </c>
      <c r="F43" s="55">
        <f t="shared" si="14"/>
        <v>8.9010989010989015</v>
      </c>
      <c r="G43" s="58">
        <f t="shared" si="5"/>
        <v>399.90109890109892</v>
      </c>
      <c r="I43" s="71">
        <f t="shared" si="6"/>
        <v>399.90109890109892</v>
      </c>
      <c r="J43" s="72">
        <f t="shared" si="7"/>
        <v>266.30173482953955</v>
      </c>
      <c r="K43" s="73">
        <f t="shared" si="8"/>
        <v>666.20283373063853</v>
      </c>
      <c r="L43" s="17"/>
      <c r="M43" s="64">
        <f t="shared" si="9"/>
        <v>266.30173482953955</v>
      </c>
      <c r="N43" s="19">
        <f t="shared" si="0"/>
        <v>450</v>
      </c>
      <c r="O43" s="65">
        <f t="shared" si="10"/>
        <v>183.69826517046045</v>
      </c>
      <c r="P43" s="70">
        <f t="shared" si="12"/>
        <v>596.5553523809516</v>
      </c>
      <c r="Q43" s="66">
        <f t="shared" si="11"/>
        <v>109586.18331053352</v>
      </c>
      <c r="R43" s="69">
        <f t="shared" si="13"/>
        <v>119856.3611491108</v>
      </c>
      <c r="S43" s="67">
        <f t="shared" si="1"/>
        <v>99316.005471956247</v>
      </c>
      <c r="T43" s="68">
        <f t="shared" si="2"/>
        <v>1022</v>
      </c>
      <c r="U43" s="69">
        <f t="shared" si="3"/>
        <v>230683.99452804375</v>
      </c>
      <c r="Z43" s="78">
        <v>44807</v>
      </c>
      <c r="AA43" s="19">
        <v>650</v>
      </c>
    </row>
    <row r="44" spans="1:27" x14ac:dyDescent="0.25">
      <c r="A44" s="54">
        <v>44898</v>
      </c>
      <c r="B44" s="29">
        <v>44988</v>
      </c>
      <c r="C44" s="41">
        <f t="shared" si="4"/>
        <v>481</v>
      </c>
      <c r="E44" s="42">
        <f>SUM(E18:E25)</f>
        <v>436</v>
      </c>
      <c r="F44" s="55">
        <f t="shared" si="14"/>
        <v>8.4065934065934069</v>
      </c>
      <c r="G44" s="58">
        <f t="shared" si="5"/>
        <v>444.4065934065934</v>
      </c>
      <c r="I44" s="71">
        <f t="shared" si="6"/>
        <v>444.4065934065934</v>
      </c>
      <c r="J44" s="72">
        <f t="shared" si="7"/>
        <v>229.24795500669612</v>
      </c>
      <c r="K44" s="73">
        <f t="shared" si="8"/>
        <v>673.65454841328949</v>
      </c>
      <c r="L44" s="17"/>
      <c r="M44" s="64">
        <f t="shared" si="9"/>
        <v>229.24795500669612</v>
      </c>
      <c r="N44" s="19">
        <f t="shared" si="0"/>
        <v>375</v>
      </c>
      <c r="O44" s="65">
        <f t="shared" si="10"/>
        <v>145.75204499330388</v>
      </c>
      <c r="P44" s="70">
        <f t="shared" si="12"/>
        <v>610.94050266992747</v>
      </c>
      <c r="Q44" s="66">
        <f t="shared" si="11"/>
        <v>89045.827633378954</v>
      </c>
      <c r="R44" s="69">
        <f t="shared" si="13"/>
        <v>99316.005471956247</v>
      </c>
      <c r="S44" s="67">
        <f t="shared" si="1"/>
        <v>78775.649794801662</v>
      </c>
      <c r="T44" s="68">
        <f t="shared" si="2"/>
        <v>1113</v>
      </c>
      <c r="U44" s="69">
        <f t="shared" si="3"/>
        <v>251224.35020519834</v>
      </c>
      <c r="Z44" s="78">
        <v>44898</v>
      </c>
      <c r="AA44" s="19">
        <v>725</v>
      </c>
    </row>
    <row r="45" spans="1:27" x14ac:dyDescent="0.25">
      <c r="A45" s="54">
        <v>44989</v>
      </c>
      <c r="B45" s="29">
        <v>45079</v>
      </c>
      <c r="C45" s="41">
        <f t="shared" si="4"/>
        <v>526</v>
      </c>
      <c r="E45" s="42">
        <f>SUM(E18:E26)</f>
        <v>481</v>
      </c>
      <c r="F45" s="55">
        <f t="shared" si="14"/>
        <v>9.395604395604396</v>
      </c>
      <c r="G45" s="58">
        <f t="shared" si="5"/>
        <v>490.39560439560438</v>
      </c>
      <c r="I45" s="71">
        <f t="shared" si="6"/>
        <v>490.39560439560438</v>
      </c>
      <c r="J45" s="72">
        <f t="shared" si="7"/>
        <v>190.50906272455629</v>
      </c>
      <c r="K45" s="73">
        <f>J45+I45</f>
        <v>680.90466712016064</v>
      </c>
      <c r="L45" s="17"/>
      <c r="M45" s="64">
        <f t="shared" si="9"/>
        <v>190.50906272455629</v>
      </c>
      <c r="N45" s="19">
        <f t="shared" si="0"/>
        <v>300</v>
      </c>
      <c r="O45" s="65">
        <f t="shared" si="10"/>
        <v>109.49093727544371</v>
      </c>
      <c r="P45" s="70">
        <f t="shared" si="12"/>
        <v>625.67253200040466</v>
      </c>
      <c r="Q45" s="66">
        <f t="shared" si="11"/>
        <v>68505.471956224355</v>
      </c>
      <c r="R45" s="69">
        <f t="shared" si="13"/>
        <v>78775.649794801662</v>
      </c>
      <c r="S45" s="67">
        <f t="shared" si="1"/>
        <v>58235.294117647049</v>
      </c>
      <c r="T45" s="68">
        <f t="shared" si="2"/>
        <v>1204</v>
      </c>
      <c r="U45" s="69">
        <f t="shared" si="3"/>
        <v>271764.70588235295</v>
      </c>
      <c r="Z45" s="78">
        <v>44989</v>
      </c>
      <c r="AA45" s="19">
        <v>800</v>
      </c>
    </row>
    <row r="46" spans="1:27" x14ac:dyDescent="0.25">
      <c r="A46" s="54">
        <v>45080</v>
      </c>
      <c r="B46" s="29">
        <v>45170</v>
      </c>
      <c r="C46" s="41">
        <f t="shared" si="4"/>
        <v>571</v>
      </c>
      <c r="E46" s="42">
        <f>SUM(E18:E27)</f>
        <v>526</v>
      </c>
      <c r="F46" s="55">
        <f t="shared" si="14"/>
        <v>8.9010989010989015</v>
      </c>
      <c r="G46" s="58">
        <f t="shared" si="5"/>
        <v>534.90109890109886</v>
      </c>
      <c r="I46" s="71">
        <f t="shared" si="6"/>
        <v>534.90109890109886</v>
      </c>
      <c r="J46" s="72">
        <f t="shared" si="7"/>
        <v>150.14337523695676</v>
      </c>
      <c r="K46" s="73">
        <f t="shared" si="8"/>
        <v>685.04447413805565</v>
      </c>
      <c r="L46" s="17"/>
      <c r="M46" s="64">
        <f t="shared" si="9"/>
        <v>150.14337523695676</v>
      </c>
      <c r="N46" s="19">
        <f t="shared" si="0"/>
        <v>225</v>
      </c>
      <c r="O46" s="65">
        <f t="shared" si="10"/>
        <v>74.856624763043243</v>
      </c>
      <c r="P46" s="70">
        <f t="shared" si="12"/>
        <v>640.75980490574</v>
      </c>
      <c r="Q46" s="66">
        <f t="shared" si="11"/>
        <v>47965.116279069771</v>
      </c>
      <c r="R46" s="69">
        <f t="shared" si="13"/>
        <v>58235.294117647049</v>
      </c>
      <c r="S46" s="67">
        <f t="shared" si="1"/>
        <v>37694.938440492493</v>
      </c>
      <c r="T46" s="68">
        <f t="shared" si="2"/>
        <v>1295</v>
      </c>
      <c r="U46" s="69">
        <f t="shared" si="3"/>
        <v>292305.06155950751</v>
      </c>
      <c r="Z46" s="78">
        <v>45080</v>
      </c>
      <c r="AA46" s="19">
        <v>875</v>
      </c>
    </row>
    <row r="47" spans="1:27" x14ac:dyDescent="0.25">
      <c r="A47" s="54">
        <v>45171</v>
      </c>
      <c r="B47" s="29">
        <v>45261</v>
      </c>
      <c r="C47" s="41">
        <f t="shared" si="4"/>
        <v>616</v>
      </c>
      <c r="E47" s="42">
        <f>SUM(E18:E28)</f>
        <v>571</v>
      </c>
      <c r="F47" s="55">
        <f t="shared" si="14"/>
        <v>8.4065934065934069</v>
      </c>
      <c r="G47" s="58">
        <f t="shared" si="5"/>
        <v>579.4065934065934</v>
      </c>
      <c r="I47" s="71">
        <f t="shared" si="6"/>
        <v>579.4065934065934</v>
      </c>
      <c r="J47" s="72">
        <f t="shared" si="7"/>
        <v>108.20739777509419</v>
      </c>
      <c r="K47" s="73">
        <f t="shared" si="8"/>
        <v>687.61399118168765</v>
      </c>
      <c r="L47" s="17"/>
      <c r="M47" s="64">
        <f t="shared" si="9"/>
        <v>108.20739777509419</v>
      </c>
      <c r="N47" s="19">
        <f t="shared" si="0"/>
        <v>150</v>
      </c>
      <c r="O47" s="65">
        <f t="shared" si="10"/>
        <v>41.792602224905806</v>
      </c>
      <c r="P47" s="70">
        <f t="shared" si="12"/>
        <v>656.21088761904673</v>
      </c>
      <c r="Q47" s="66">
        <f t="shared" si="11"/>
        <v>27424.760601915186</v>
      </c>
      <c r="R47" s="69">
        <f t="shared" si="13"/>
        <v>37694.938440492493</v>
      </c>
      <c r="S47" s="67">
        <f t="shared" si="1"/>
        <v>17154.582763337879</v>
      </c>
      <c r="T47" s="68">
        <f t="shared" si="2"/>
        <v>1386</v>
      </c>
      <c r="U47" s="69">
        <f t="shared" si="3"/>
        <v>312845.41723666212</v>
      </c>
      <c r="Z47" s="78">
        <v>45171</v>
      </c>
      <c r="AA47" s="19">
        <v>950</v>
      </c>
    </row>
    <row r="48" spans="1:27" x14ac:dyDescent="0.25">
      <c r="A48" s="54">
        <v>45262</v>
      </c>
      <c r="B48" s="29">
        <v>45352</v>
      </c>
      <c r="C48" s="41">
        <f t="shared" si="4"/>
        <v>661</v>
      </c>
      <c r="E48" s="42">
        <f>SUM(E18:E29)</f>
        <v>616</v>
      </c>
      <c r="F48" s="55">
        <f t="shared" si="14"/>
        <v>7.9120879120879124</v>
      </c>
      <c r="G48" s="58">
        <f t="shared" si="5"/>
        <v>623.91208791208794</v>
      </c>
      <c r="I48" s="71">
        <f t="shared" si="6"/>
        <v>623.91208791208794</v>
      </c>
      <c r="J48" s="72">
        <f t="shared" si="7"/>
        <v>62.236829796645829</v>
      </c>
      <c r="K48" s="73">
        <f t="shared" si="8"/>
        <v>686.14891770873373</v>
      </c>
      <c r="L48" s="17"/>
      <c r="M48" s="64">
        <f t="shared" si="9"/>
        <v>62.236829796645829</v>
      </c>
      <c r="N48" s="19">
        <f t="shared" si="0"/>
        <v>75</v>
      </c>
      <c r="O48" s="65">
        <f t="shared" si="10"/>
        <v>12.76317020335417</v>
      </c>
      <c r="P48" s="70">
        <f t="shared" si="12"/>
        <v>672.03455293692014</v>
      </c>
      <c r="Q48" s="66">
        <f t="shared" si="11"/>
        <v>8577.2913816689397</v>
      </c>
      <c r="R48" s="69">
        <f t="shared" si="13"/>
        <v>17154.582763337879</v>
      </c>
      <c r="S48" s="67">
        <f t="shared" si="1"/>
        <v>0</v>
      </c>
      <c r="T48" s="68">
        <f t="shared" si="2"/>
        <v>1462</v>
      </c>
      <c r="U48" s="69">
        <f t="shared" si="3"/>
        <v>330000</v>
      </c>
      <c r="Z48" s="78">
        <v>45262</v>
      </c>
      <c r="AA48" s="19">
        <v>1025</v>
      </c>
    </row>
    <row r="49" spans="1:27" x14ac:dyDescent="0.25">
      <c r="A49" s="54">
        <v>45353</v>
      </c>
      <c r="B49" s="29">
        <v>45443</v>
      </c>
      <c r="C49" s="41">
        <f t="shared" si="4"/>
        <v>661</v>
      </c>
      <c r="E49" s="42">
        <f>SUM(E18:E30)</f>
        <v>661</v>
      </c>
      <c r="F49" s="55">
        <v>0</v>
      </c>
      <c r="G49" s="40">
        <f t="shared" si="5"/>
        <v>661</v>
      </c>
      <c r="I49" s="71">
        <f t="shared" si="6"/>
        <v>661</v>
      </c>
      <c r="J49" s="72">
        <f t="shared" si="7"/>
        <v>0</v>
      </c>
      <c r="K49" s="73">
        <f t="shared" si="8"/>
        <v>661</v>
      </c>
      <c r="L49" s="17"/>
      <c r="M49" s="64">
        <f t="shared" si="9"/>
        <v>0</v>
      </c>
      <c r="N49" s="19">
        <f t="shared" si="0"/>
        <v>0</v>
      </c>
      <c r="O49" s="65">
        <f t="shared" si="10"/>
        <v>0</v>
      </c>
      <c r="P49" s="70">
        <f t="shared" si="12"/>
        <v>688.23978520044511</v>
      </c>
      <c r="Q49" s="66">
        <f t="shared" si="11"/>
        <v>0</v>
      </c>
      <c r="R49" s="69">
        <f t="shared" si="13"/>
        <v>0</v>
      </c>
      <c r="S49" s="67">
        <f t="shared" si="1"/>
        <v>0</v>
      </c>
      <c r="T49" s="68">
        <f t="shared" si="2"/>
        <v>1462</v>
      </c>
      <c r="U49" s="69">
        <f t="shared" si="3"/>
        <v>330000</v>
      </c>
      <c r="Z49" s="78">
        <v>45353</v>
      </c>
      <c r="AA49" s="19">
        <v>1100</v>
      </c>
    </row>
    <row r="50" spans="1:27" x14ac:dyDescent="0.25">
      <c r="A50" s="54">
        <v>45444</v>
      </c>
      <c r="B50" s="29">
        <v>45534</v>
      </c>
      <c r="C50" s="41">
        <f t="shared" si="4"/>
        <v>661</v>
      </c>
      <c r="E50" s="42">
        <f>C50</f>
        <v>661</v>
      </c>
      <c r="F50" s="55">
        <v>0</v>
      </c>
      <c r="G50" s="40">
        <f t="shared" si="5"/>
        <v>661</v>
      </c>
      <c r="I50" s="71">
        <f t="shared" si="6"/>
        <v>661</v>
      </c>
      <c r="J50" s="72">
        <f t="shared" si="7"/>
        <v>0</v>
      </c>
      <c r="K50" s="73">
        <f t="shared" si="8"/>
        <v>661</v>
      </c>
      <c r="L50" s="17"/>
      <c r="M50" s="64">
        <f t="shared" si="9"/>
        <v>0</v>
      </c>
      <c r="N50" s="19">
        <f t="shared" si="0"/>
        <v>0</v>
      </c>
      <c r="O50" s="65">
        <f t="shared" si="10"/>
        <v>0</v>
      </c>
      <c r="P50" s="70">
        <f t="shared" si="12"/>
        <v>704.8357853963139</v>
      </c>
      <c r="Q50" s="66">
        <f t="shared" si="11"/>
        <v>0</v>
      </c>
      <c r="R50" s="69">
        <f t="shared" si="13"/>
        <v>0</v>
      </c>
      <c r="S50" s="67">
        <f t="shared" si="1"/>
        <v>0</v>
      </c>
      <c r="T50" s="68">
        <f t="shared" si="2"/>
        <v>1462</v>
      </c>
      <c r="U50" s="69">
        <f t="shared" si="3"/>
        <v>330000</v>
      </c>
      <c r="Z50" s="78">
        <v>45444</v>
      </c>
      <c r="AA50" s="19">
        <v>1100</v>
      </c>
    </row>
    <row r="51" spans="1:27" x14ac:dyDescent="0.25">
      <c r="A51" s="54">
        <v>45535</v>
      </c>
      <c r="B51" s="29">
        <v>45625</v>
      </c>
      <c r="C51" s="41">
        <f t="shared" si="4"/>
        <v>661</v>
      </c>
      <c r="E51" s="42">
        <f t="shared" ref="E51:E75" si="15">C51</f>
        <v>661</v>
      </c>
      <c r="F51" s="55">
        <v>0</v>
      </c>
      <c r="G51" s="40">
        <f t="shared" si="5"/>
        <v>661</v>
      </c>
      <c r="I51" s="71">
        <f t="shared" si="6"/>
        <v>661</v>
      </c>
      <c r="J51" s="72">
        <f t="shared" si="7"/>
        <v>0</v>
      </c>
      <c r="K51" s="73">
        <f t="shared" si="8"/>
        <v>661</v>
      </c>
      <c r="L51" s="17"/>
      <c r="M51" s="64">
        <f t="shared" si="9"/>
        <v>0</v>
      </c>
      <c r="N51" s="19">
        <f t="shared" si="0"/>
        <v>0</v>
      </c>
      <c r="O51" s="65">
        <f t="shared" si="10"/>
        <v>0</v>
      </c>
      <c r="P51" s="70">
        <f t="shared" si="12"/>
        <v>721.83197638095123</v>
      </c>
      <c r="Q51" s="66">
        <f t="shared" si="11"/>
        <v>0</v>
      </c>
      <c r="R51" s="69">
        <f t="shared" si="13"/>
        <v>0</v>
      </c>
      <c r="S51" s="67">
        <f t="shared" si="1"/>
        <v>0</v>
      </c>
      <c r="T51" s="68">
        <f t="shared" si="2"/>
        <v>1462</v>
      </c>
      <c r="U51" s="69">
        <f t="shared" si="3"/>
        <v>330000</v>
      </c>
      <c r="Z51" s="78">
        <v>45535</v>
      </c>
      <c r="AA51" s="19">
        <v>1100</v>
      </c>
    </row>
    <row r="52" spans="1:27" x14ac:dyDescent="0.25">
      <c r="A52" s="54">
        <v>45626</v>
      </c>
      <c r="B52" s="29">
        <v>45716</v>
      </c>
      <c r="C52" s="41">
        <f t="shared" si="4"/>
        <v>661</v>
      </c>
      <c r="E52" s="42">
        <f t="shared" si="15"/>
        <v>661</v>
      </c>
      <c r="F52" s="55">
        <v>0</v>
      </c>
      <c r="G52" s="40">
        <f t="shared" si="5"/>
        <v>661</v>
      </c>
      <c r="I52" s="71">
        <f t="shared" si="6"/>
        <v>661</v>
      </c>
      <c r="J52" s="72">
        <f t="shared" si="7"/>
        <v>0</v>
      </c>
      <c r="K52" s="73">
        <f t="shared" si="8"/>
        <v>661</v>
      </c>
      <c r="L52" s="17"/>
      <c r="M52" s="64">
        <f t="shared" si="9"/>
        <v>0</v>
      </c>
      <c r="N52" s="19">
        <f t="shared" si="0"/>
        <v>0</v>
      </c>
      <c r="O52" s="65">
        <f t="shared" si="10"/>
        <v>0</v>
      </c>
      <c r="P52" s="70">
        <f t="shared" si="12"/>
        <v>739.23800823061197</v>
      </c>
      <c r="Q52" s="66">
        <f t="shared" si="11"/>
        <v>0</v>
      </c>
      <c r="R52" s="69">
        <f t="shared" si="13"/>
        <v>0</v>
      </c>
      <c r="S52" s="67">
        <f t="shared" si="1"/>
        <v>0</v>
      </c>
      <c r="T52" s="68">
        <f t="shared" si="2"/>
        <v>1462</v>
      </c>
      <c r="U52" s="69">
        <f t="shared" si="3"/>
        <v>330000</v>
      </c>
      <c r="Z52" s="78">
        <v>45626</v>
      </c>
      <c r="AA52" s="19">
        <v>1100</v>
      </c>
    </row>
    <row r="53" spans="1:27" x14ac:dyDescent="0.25">
      <c r="A53" s="29">
        <v>45717</v>
      </c>
      <c r="B53" s="29">
        <v>45807</v>
      </c>
      <c r="C53" s="38">
        <f t="shared" si="4"/>
        <v>661</v>
      </c>
      <c r="E53" s="42">
        <f t="shared" si="15"/>
        <v>661</v>
      </c>
      <c r="F53" s="55">
        <v>0</v>
      </c>
      <c r="G53" s="40">
        <f t="shared" si="5"/>
        <v>661</v>
      </c>
      <c r="I53" s="71">
        <f t="shared" si="6"/>
        <v>661</v>
      </c>
      <c r="J53" s="72">
        <f t="shared" si="7"/>
        <v>0</v>
      </c>
      <c r="K53" s="73">
        <f t="shared" si="8"/>
        <v>661</v>
      </c>
      <c r="M53" s="64">
        <f t="shared" si="9"/>
        <v>0</v>
      </c>
      <c r="N53" s="19">
        <f t="shared" si="0"/>
        <v>0</v>
      </c>
      <c r="O53" s="65">
        <f t="shared" si="10"/>
        <v>0</v>
      </c>
      <c r="P53" s="70">
        <f t="shared" si="12"/>
        <v>757.06376372048942</v>
      </c>
      <c r="Q53" s="66">
        <f t="shared" si="11"/>
        <v>0</v>
      </c>
      <c r="R53" s="69">
        <f t="shared" si="13"/>
        <v>0</v>
      </c>
      <c r="S53" s="67">
        <f t="shared" si="1"/>
        <v>0</v>
      </c>
      <c r="T53" s="68">
        <f t="shared" si="2"/>
        <v>1462</v>
      </c>
      <c r="U53" s="69">
        <f t="shared" si="3"/>
        <v>330000</v>
      </c>
      <c r="Z53" s="78">
        <v>45717</v>
      </c>
      <c r="AA53" s="19">
        <v>1100</v>
      </c>
    </row>
    <row r="54" spans="1:27" x14ac:dyDescent="0.25">
      <c r="A54" s="29">
        <v>45808</v>
      </c>
      <c r="B54" s="29">
        <v>45898</v>
      </c>
      <c r="C54" s="38">
        <f t="shared" si="4"/>
        <v>661</v>
      </c>
      <c r="E54" s="42">
        <f t="shared" si="15"/>
        <v>661</v>
      </c>
      <c r="F54" s="55">
        <v>0</v>
      </c>
      <c r="G54" s="40">
        <f t="shared" si="5"/>
        <v>661</v>
      </c>
      <c r="I54" s="71">
        <f t="shared" si="6"/>
        <v>661</v>
      </c>
      <c r="J54" s="72">
        <f t="shared" si="7"/>
        <v>0</v>
      </c>
      <c r="K54" s="73">
        <f t="shared" si="8"/>
        <v>661</v>
      </c>
      <c r="M54" s="64">
        <f t="shared" si="9"/>
        <v>0</v>
      </c>
      <c r="N54" s="19">
        <f t="shared" si="0"/>
        <v>0</v>
      </c>
      <c r="O54" s="65">
        <f t="shared" si="10"/>
        <v>0</v>
      </c>
      <c r="P54" s="70">
        <f t="shared" si="12"/>
        <v>775.31936393594515</v>
      </c>
      <c r="Q54" s="66">
        <f t="shared" si="11"/>
        <v>0</v>
      </c>
      <c r="R54" s="69">
        <f t="shared" si="13"/>
        <v>0</v>
      </c>
      <c r="S54" s="67">
        <f t="shared" si="1"/>
        <v>0</v>
      </c>
      <c r="T54" s="68">
        <f t="shared" si="2"/>
        <v>1462</v>
      </c>
      <c r="U54" s="69">
        <f t="shared" si="3"/>
        <v>330000</v>
      </c>
      <c r="Z54" s="78">
        <v>45808</v>
      </c>
      <c r="AA54" s="19">
        <v>1100</v>
      </c>
    </row>
    <row r="55" spans="1:27" x14ac:dyDescent="0.25">
      <c r="A55" s="29">
        <v>45899</v>
      </c>
      <c r="B55" s="29">
        <v>45989</v>
      </c>
      <c r="C55" s="38">
        <f t="shared" si="4"/>
        <v>661</v>
      </c>
      <c r="E55" s="42">
        <f t="shared" si="15"/>
        <v>661</v>
      </c>
      <c r="F55" s="55">
        <v>0</v>
      </c>
      <c r="G55" s="40">
        <f t="shared" si="5"/>
        <v>661</v>
      </c>
      <c r="I55" s="71">
        <f t="shared" si="6"/>
        <v>661</v>
      </c>
      <c r="J55" s="72">
        <f t="shared" si="7"/>
        <v>0</v>
      </c>
      <c r="K55" s="73">
        <f t="shared" si="8"/>
        <v>661</v>
      </c>
      <c r="M55" s="64">
        <f t="shared" si="9"/>
        <v>0</v>
      </c>
      <c r="N55" s="19">
        <f t="shared" si="0"/>
        <v>0</v>
      </c>
      <c r="O55" s="65">
        <f t="shared" si="10"/>
        <v>0</v>
      </c>
      <c r="P55" s="70">
        <f t="shared" si="12"/>
        <v>794.0151740190463</v>
      </c>
      <c r="Q55" s="66">
        <f t="shared" si="11"/>
        <v>0</v>
      </c>
      <c r="R55" s="69">
        <f t="shared" si="13"/>
        <v>0</v>
      </c>
      <c r="S55" s="67">
        <f t="shared" si="1"/>
        <v>0</v>
      </c>
      <c r="T55" s="68">
        <f t="shared" si="2"/>
        <v>1462</v>
      </c>
      <c r="U55" s="69">
        <f t="shared" si="3"/>
        <v>330000</v>
      </c>
      <c r="Z55" s="78">
        <v>45899</v>
      </c>
      <c r="AA55" s="19">
        <v>1100</v>
      </c>
    </row>
    <row r="56" spans="1:27" x14ac:dyDescent="0.25">
      <c r="A56" s="29">
        <v>45990</v>
      </c>
      <c r="B56" s="29">
        <v>46080</v>
      </c>
      <c r="C56" s="38">
        <f t="shared" si="4"/>
        <v>661</v>
      </c>
      <c r="E56" s="42">
        <f t="shared" si="15"/>
        <v>661</v>
      </c>
      <c r="F56" s="55">
        <v>0</v>
      </c>
      <c r="G56" s="40">
        <f t="shared" si="5"/>
        <v>661</v>
      </c>
      <c r="I56" s="71">
        <f t="shared" si="6"/>
        <v>661</v>
      </c>
      <c r="J56" s="72">
        <f t="shared" si="7"/>
        <v>0</v>
      </c>
      <c r="K56" s="73">
        <f t="shared" si="8"/>
        <v>661</v>
      </c>
      <c r="M56" s="64">
        <f t="shared" si="9"/>
        <v>0</v>
      </c>
      <c r="N56" s="19">
        <f t="shared" si="0"/>
        <v>0</v>
      </c>
      <c r="O56" s="65">
        <f>Q56/P56</f>
        <v>0</v>
      </c>
      <c r="P56" s="70">
        <f t="shared" si="12"/>
        <v>813.16180905367321</v>
      </c>
      <c r="Q56" s="66">
        <f t="shared" si="11"/>
        <v>0</v>
      </c>
      <c r="R56" s="69">
        <f t="shared" si="13"/>
        <v>0</v>
      </c>
      <c r="S56" s="67">
        <f t="shared" si="1"/>
        <v>0</v>
      </c>
      <c r="T56" s="68">
        <f t="shared" si="2"/>
        <v>1462</v>
      </c>
      <c r="U56" s="69">
        <f t="shared" si="3"/>
        <v>330000</v>
      </c>
      <c r="Z56" s="78">
        <v>45990</v>
      </c>
      <c r="AA56" s="19">
        <v>1100</v>
      </c>
    </row>
    <row r="57" spans="1:27" x14ac:dyDescent="0.25">
      <c r="A57" s="29">
        <v>46081</v>
      </c>
      <c r="B57" s="29">
        <v>46171</v>
      </c>
      <c r="C57" s="38">
        <f t="shared" si="4"/>
        <v>661</v>
      </c>
      <c r="E57" s="42">
        <f t="shared" si="15"/>
        <v>661</v>
      </c>
      <c r="F57" s="55">
        <v>0</v>
      </c>
      <c r="G57" s="40">
        <f t="shared" si="5"/>
        <v>661</v>
      </c>
      <c r="I57" s="71">
        <f t="shared" si="6"/>
        <v>661</v>
      </c>
      <c r="J57" s="72">
        <f t="shared" si="7"/>
        <v>0</v>
      </c>
      <c r="K57" s="73">
        <f t="shared" si="8"/>
        <v>661</v>
      </c>
      <c r="M57" s="64">
        <f t="shared" si="9"/>
        <v>0</v>
      </c>
      <c r="N57" s="19">
        <f t="shared" si="0"/>
        <v>0</v>
      </c>
      <c r="O57" s="65">
        <f t="shared" si="10"/>
        <v>0</v>
      </c>
      <c r="P57" s="70">
        <f t="shared" si="12"/>
        <v>832.77014009253844</v>
      </c>
      <c r="Q57" s="66">
        <f t="shared" si="11"/>
        <v>0</v>
      </c>
      <c r="R57" s="69">
        <f t="shared" si="13"/>
        <v>0</v>
      </c>
      <c r="S57" s="67">
        <f t="shared" si="1"/>
        <v>0</v>
      </c>
      <c r="T57" s="68">
        <f t="shared" si="2"/>
        <v>1462</v>
      </c>
      <c r="U57" s="69">
        <f t="shared" si="3"/>
        <v>330000</v>
      </c>
      <c r="Z57" s="78">
        <v>46081</v>
      </c>
      <c r="AA57" s="19">
        <v>1100</v>
      </c>
    </row>
    <row r="58" spans="1:27" x14ac:dyDescent="0.25">
      <c r="A58" s="29">
        <v>46172</v>
      </c>
      <c r="B58" s="29">
        <v>46262</v>
      </c>
      <c r="C58" s="38">
        <f t="shared" si="4"/>
        <v>661</v>
      </c>
      <c r="E58" s="42">
        <f t="shared" si="15"/>
        <v>661</v>
      </c>
      <c r="F58" s="55">
        <v>0</v>
      </c>
      <c r="G58" s="40">
        <f t="shared" si="5"/>
        <v>661</v>
      </c>
      <c r="I58" s="71">
        <f t="shared" si="6"/>
        <v>661</v>
      </c>
      <c r="J58" s="72">
        <f t="shared" si="7"/>
        <v>0</v>
      </c>
      <c r="K58" s="73">
        <f t="shared" si="8"/>
        <v>661</v>
      </c>
      <c r="M58" s="64">
        <f t="shared" si="9"/>
        <v>0</v>
      </c>
      <c r="N58" s="19">
        <f t="shared" si="0"/>
        <v>0</v>
      </c>
      <c r="O58" s="65">
        <f t="shared" si="10"/>
        <v>0</v>
      </c>
      <c r="P58" s="70">
        <f t="shared" si="12"/>
        <v>852.85130032953975</v>
      </c>
      <c r="Q58" s="66">
        <f t="shared" si="11"/>
        <v>0</v>
      </c>
      <c r="R58" s="69">
        <f t="shared" si="13"/>
        <v>0</v>
      </c>
      <c r="S58" s="67">
        <f t="shared" si="1"/>
        <v>0</v>
      </c>
      <c r="T58" s="68">
        <f t="shared" si="2"/>
        <v>1462</v>
      </c>
      <c r="U58" s="69">
        <f t="shared" si="3"/>
        <v>330000</v>
      </c>
      <c r="Z58" s="78">
        <v>46172</v>
      </c>
      <c r="AA58" s="19">
        <v>1100</v>
      </c>
    </row>
    <row r="59" spans="1:27" x14ac:dyDescent="0.25">
      <c r="A59" s="29">
        <v>46263</v>
      </c>
      <c r="B59" s="29">
        <v>46353</v>
      </c>
      <c r="C59" s="38">
        <f t="shared" si="4"/>
        <v>661</v>
      </c>
      <c r="E59" s="42">
        <f t="shared" si="15"/>
        <v>661</v>
      </c>
      <c r="F59" s="55">
        <v>0</v>
      </c>
      <c r="G59" s="40">
        <f t="shared" si="5"/>
        <v>661</v>
      </c>
      <c r="I59" s="71">
        <f t="shared" si="6"/>
        <v>661</v>
      </c>
      <c r="J59" s="72">
        <f t="shared" si="7"/>
        <v>0</v>
      </c>
      <c r="K59" s="73">
        <f t="shared" si="8"/>
        <v>661</v>
      </c>
      <c r="M59" s="64">
        <f t="shared" si="9"/>
        <v>0</v>
      </c>
      <c r="N59" s="19">
        <f t="shared" si="0"/>
        <v>0</v>
      </c>
      <c r="O59" s="65">
        <f t="shared" si="10"/>
        <v>0</v>
      </c>
      <c r="P59" s="70">
        <f t="shared" si="12"/>
        <v>873.416691420951</v>
      </c>
      <c r="Q59" s="66">
        <f t="shared" si="11"/>
        <v>0</v>
      </c>
      <c r="R59" s="69">
        <f t="shared" si="13"/>
        <v>0</v>
      </c>
      <c r="S59" s="67">
        <f t="shared" si="1"/>
        <v>0</v>
      </c>
      <c r="T59" s="68">
        <f t="shared" si="2"/>
        <v>1462</v>
      </c>
      <c r="U59" s="69">
        <f t="shared" si="3"/>
        <v>330000</v>
      </c>
      <c r="Z59" s="78">
        <v>46263</v>
      </c>
      <c r="AA59" s="19">
        <v>1100</v>
      </c>
    </row>
    <row r="60" spans="1:27" x14ac:dyDescent="0.25">
      <c r="A60" s="29">
        <v>46354</v>
      </c>
      <c r="B60" s="29">
        <v>46451</v>
      </c>
      <c r="C60" s="38">
        <f t="shared" si="4"/>
        <v>661</v>
      </c>
      <c r="E60" s="42">
        <f t="shared" si="15"/>
        <v>661</v>
      </c>
      <c r="F60" s="55">
        <v>0</v>
      </c>
      <c r="G60" s="40">
        <f t="shared" si="5"/>
        <v>661</v>
      </c>
      <c r="I60" s="71">
        <f t="shared" si="6"/>
        <v>661</v>
      </c>
      <c r="J60" s="72">
        <f t="shared" si="7"/>
        <v>0</v>
      </c>
      <c r="K60" s="73">
        <f t="shared" si="8"/>
        <v>661</v>
      </c>
      <c r="M60" s="64">
        <f t="shared" si="9"/>
        <v>0</v>
      </c>
      <c r="N60" s="19">
        <f t="shared" si="0"/>
        <v>0</v>
      </c>
      <c r="O60" s="65">
        <f t="shared" si="10"/>
        <v>0</v>
      </c>
      <c r="P60" s="70">
        <f t="shared" si="12"/>
        <v>894.47798995904054</v>
      </c>
      <c r="Q60" s="66">
        <f t="shared" si="11"/>
        <v>0</v>
      </c>
      <c r="R60" s="69">
        <f t="shared" si="13"/>
        <v>0</v>
      </c>
      <c r="S60" s="67">
        <f t="shared" si="1"/>
        <v>0</v>
      </c>
      <c r="T60" s="68">
        <f t="shared" si="2"/>
        <v>1462</v>
      </c>
      <c r="U60" s="69">
        <f t="shared" si="3"/>
        <v>330000</v>
      </c>
      <c r="Z60" s="78">
        <v>46354</v>
      </c>
      <c r="AA60" s="19">
        <v>1100</v>
      </c>
    </row>
    <row r="61" spans="1:27" x14ac:dyDescent="0.25">
      <c r="A61" s="29">
        <f>B60+1</f>
        <v>46452</v>
      </c>
      <c r="B61" s="29">
        <v>46542</v>
      </c>
      <c r="C61" s="38">
        <f t="shared" si="4"/>
        <v>661</v>
      </c>
      <c r="E61" s="42">
        <f t="shared" si="15"/>
        <v>661</v>
      </c>
      <c r="F61" s="55">
        <v>0</v>
      </c>
      <c r="G61" s="40">
        <f t="shared" si="5"/>
        <v>661</v>
      </c>
      <c r="I61" s="71">
        <f t="shared" si="6"/>
        <v>661</v>
      </c>
      <c r="J61" s="72">
        <f t="shared" si="7"/>
        <v>0</v>
      </c>
      <c r="K61" s="73">
        <f t="shared" si="8"/>
        <v>661</v>
      </c>
      <c r="M61" s="64">
        <f t="shared" si="9"/>
        <v>0</v>
      </c>
      <c r="N61" s="19">
        <f t="shared" si="0"/>
        <v>0</v>
      </c>
      <c r="O61" s="65">
        <f t="shared" si="10"/>
        <v>0</v>
      </c>
      <c r="P61" s="70">
        <f t="shared" si="12"/>
        <v>916.04715410179222</v>
      </c>
      <c r="Q61" s="66">
        <f t="shared" si="11"/>
        <v>0</v>
      </c>
      <c r="R61" s="69">
        <f t="shared" si="13"/>
        <v>0</v>
      </c>
      <c r="S61" s="67">
        <f t="shared" si="1"/>
        <v>0</v>
      </c>
      <c r="T61" s="68">
        <f t="shared" si="2"/>
        <v>1462</v>
      </c>
      <c r="U61" s="69">
        <f t="shared" si="3"/>
        <v>330000</v>
      </c>
      <c r="Z61" s="78">
        <v>46452</v>
      </c>
      <c r="AA61" s="19">
        <v>1100</v>
      </c>
    </row>
    <row r="62" spans="1:27" x14ac:dyDescent="0.25">
      <c r="A62" s="29">
        <f t="shared" ref="A62:A75" si="16">B61+1</f>
        <v>46543</v>
      </c>
      <c r="B62" s="29">
        <v>46633</v>
      </c>
      <c r="C62" s="38">
        <f t="shared" si="4"/>
        <v>661</v>
      </c>
      <c r="E62" s="42">
        <f t="shared" si="15"/>
        <v>661</v>
      </c>
      <c r="F62" s="55">
        <v>0</v>
      </c>
      <c r="G62" s="40">
        <f t="shared" si="5"/>
        <v>661</v>
      </c>
      <c r="I62" s="71">
        <f t="shared" si="6"/>
        <v>661</v>
      </c>
      <c r="J62" s="72">
        <f t="shared" si="7"/>
        <v>0</v>
      </c>
      <c r="K62" s="73">
        <f t="shared" si="8"/>
        <v>661</v>
      </c>
      <c r="M62" s="64">
        <f t="shared" si="9"/>
        <v>0</v>
      </c>
      <c r="N62" s="19">
        <f t="shared" si="0"/>
        <v>0</v>
      </c>
      <c r="O62" s="65">
        <f t="shared" si="10"/>
        <v>0</v>
      </c>
      <c r="P62" s="70">
        <f t="shared" si="12"/>
        <v>938.13643036249357</v>
      </c>
      <c r="Q62" s="66">
        <f t="shared" si="11"/>
        <v>0</v>
      </c>
      <c r="R62" s="69">
        <f t="shared" si="13"/>
        <v>0</v>
      </c>
      <c r="S62" s="67">
        <f t="shared" si="1"/>
        <v>0</v>
      </c>
      <c r="T62" s="68">
        <f t="shared" si="2"/>
        <v>1462</v>
      </c>
      <c r="U62" s="69">
        <f t="shared" si="3"/>
        <v>330000</v>
      </c>
      <c r="Z62" s="78">
        <v>46543</v>
      </c>
      <c r="AA62" s="19">
        <v>1100</v>
      </c>
    </row>
    <row r="63" spans="1:27" x14ac:dyDescent="0.25">
      <c r="A63" s="29">
        <f t="shared" si="16"/>
        <v>46634</v>
      </c>
      <c r="B63" s="29">
        <v>46724</v>
      </c>
      <c r="C63" s="38">
        <f t="shared" si="4"/>
        <v>661</v>
      </c>
      <c r="E63" s="42">
        <f t="shared" si="15"/>
        <v>661</v>
      </c>
      <c r="F63" s="55">
        <v>0</v>
      </c>
      <c r="G63" s="40">
        <f t="shared" si="5"/>
        <v>661</v>
      </c>
      <c r="I63" s="71">
        <f t="shared" si="6"/>
        <v>661</v>
      </c>
      <c r="J63" s="72">
        <f t="shared" si="7"/>
        <v>0</v>
      </c>
      <c r="K63" s="73">
        <f t="shared" si="8"/>
        <v>661</v>
      </c>
      <c r="M63" s="64">
        <f t="shared" si="9"/>
        <v>0</v>
      </c>
      <c r="N63" s="19">
        <f t="shared" si="0"/>
        <v>0</v>
      </c>
      <c r="O63" s="65">
        <f t="shared" si="10"/>
        <v>0</v>
      </c>
      <c r="P63" s="70">
        <f t="shared" si="12"/>
        <v>960.75836056304593</v>
      </c>
      <c r="Q63" s="66">
        <f t="shared" si="11"/>
        <v>0</v>
      </c>
      <c r="R63" s="69">
        <f t="shared" si="13"/>
        <v>0</v>
      </c>
      <c r="S63" s="67">
        <f t="shared" si="1"/>
        <v>0</v>
      </c>
      <c r="T63" s="68">
        <f t="shared" si="2"/>
        <v>1462</v>
      </c>
      <c r="U63" s="69">
        <f t="shared" si="3"/>
        <v>330000</v>
      </c>
      <c r="Z63" s="78">
        <v>46634</v>
      </c>
      <c r="AA63" s="19">
        <v>1100</v>
      </c>
    </row>
    <row r="64" spans="1:27" x14ac:dyDescent="0.25">
      <c r="A64" s="29">
        <f t="shared" si="16"/>
        <v>46725</v>
      </c>
      <c r="B64" s="29">
        <v>46815</v>
      </c>
      <c r="C64" s="38">
        <f t="shared" si="4"/>
        <v>661</v>
      </c>
      <c r="E64" s="42">
        <f t="shared" si="15"/>
        <v>661</v>
      </c>
      <c r="F64" s="55">
        <v>0</v>
      </c>
      <c r="G64" s="40">
        <f t="shared" si="5"/>
        <v>661</v>
      </c>
      <c r="I64" s="71">
        <f t="shared" si="6"/>
        <v>661</v>
      </c>
      <c r="J64" s="72">
        <f t="shared" si="7"/>
        <v>0</v>
      </c>
      <c r="K64" s="73">
        <f t="shared" si="8"/>
        <v>661</v>
      </c>
      <c r="M64" s="64">
        <f t="shared" si="9"/>
        <v>0</v>
      </c>
      <c r="N64" s="19">
        <f t="shared" si="0"/>
        <v>0</v>
      </c>
      <c r="O64" s="65">
        <f t="shared" si="10"/>
        <v>0</v>
      </c>
      <c r="P64" s="70">
        <f t="shared" si="12"/>
        <v>983.92578895494444</v>
      </c>
      <c r="Q64" s="66">
        <f t="shared" si="11"/>
        <v>0</v>
      </c>
      <c r="R64" s="69">
        <f t="shared" si="13"/>
        <v>0</v>
      </c>
      <c r="S64" s="67">
        <f t="shared" si="1"/>
        <v>0</v>
      </c>
      <c r="T64" s="68">
        <f t="shared" si="2"/>
        <v>1462</v>
      </c>
      <c r="U64" s="69">
        <f t="shared" si="3"/>
        <v>330000</v>
      </c>
      <c r="Z64" s="78">
        <v>46725</v>
      </c>
      <c r="AA64" s="19">
        <v>1100</v>
      </c>
    </row>
    <row r="65" spans="1:27" x14ac:dyDescent="0.25">
      <c r="A65" s="29">
        <f t="shared" si="16"/>
        <v>46816</v>
      </c>
      <c r="B65" s="29">
        <v>46906</v>
      </c>
      <c r="C65" s="38">
        <f t="shared" si="4"/>
        <v>661</v>
      </c>
      <c r="E65" s="42">
        <f t="shared" si="15"/>
        <v>661</v>
      </c>
      <c r="F65" s="55">
        <v>0</v>
      </c>
      <c r="G65" s="40">
        <f t="shared" si="5"/>
        <v>661</v>
      </c>
      <c r="I65" s="71">
        <f t="shared" si="6"/>
        <v>661</v>
      </c>
      <c r="J65" s="72">
        <f t="shared" si="7"/>
        <v>0</v>
      </c>
      <c r="K65" s="73">
        <f t="shared" si="8"/>
        <v>661</v>
      </c>
      <c r="M65" s="64">
        <f t="shared" si="9"/>
        <v>0</v>
      </c>
      <c r="N65" s="19">
        <f t="shared" si="0"/>
        <v>0</v>
      </c>
      <c r="O65" s="65">
        <f t="shared" si="10"/>
        <v>0</v>
      </c>
      <c r="P65" s="70">
        <f t="shared" si="12"/>
        <v>1007.6518695119713</v>
      </c>
      <c r="Q65" s="66">
        <f t="shared" si="11"/>
        <v>0</v>
      </c>
      <c r="R65" s="69">
        <f t="shared" si="13"/>
        <v>0</v>
      </c>
      <c r="S65" s="67">
        <f t="shared" si="1"/>
        <v>0</v>
      </c>
      <c r="T65" s="68">
        <f t="shared" si="2"/>
        <v>1462</v>
      </c>
      <c r="U65" s="69">
        <f t="shared" si="3"/>
        <v>330000</v>
      </c>
      <c r="Z65" s="78">
        <v>46816</v>
      </c>
      <c r="AA65" s="19">
        <v>1100</v>
      </c>
    </row>
    <row r="66" spans="1:27" x14ac:dyDescent="0.25">
      <c r="A66" s="29">
        <f t="shared" si="16"/>
        <v>46907</v>
      </c>
      <c r="B66" s="29">
        <v>46997</v>
      </c>
      <c r="C66" s="38">
        <f t="shared" si="4"/>
        <v>661</v>
      </c>
      <c r="E66" s="42">
        <f t="shared" si="15"/>
        <v>661</v>
      </c>
      <c r="F66" s="55">
        <v>0</v>
      </c>
      <c r="G66" s="40">
        <f t="shared" si="5"/>
        <v>661</v>
      </c>
      <c r="I66" s="71">
        <f t="shared" si="6"/>
        <v>661</v>
      </c>
      <c r="J66" s="72">
        <f t="shared" si="7"/>
        <v>0</v>
      </c>
      <c r="K66" s="73">
        <f t="shared" si="8"/>
        <v>661</v>
      </c>
      <c r="M66" s="64">
        <f t="shared" si="9"/>
        <v>0</v>
      </c>
      <c r="N66" s="19">
        <f t="shared" si="0"/>
        <v>0</v>
      </c>
      <c r="O66" s="65">
        <f t="shared" si="10"/>
        <v>0</v>
      </c>
      <c r="P66" s="70">
        <f t="shared" si="12"/>
        <v>1031.9500733987429</v>
      </c>
      <c r="Q66" s="66">
        <f t="shared" si="11"/>
        <v>0</v>
      </c>
      <c r="R66" s="69">
        <f t="shared" si="13"/>
        <v>0</v>
      </c>
      <c r="S66" s="67">
        <f t="shared" si="1"/>
        <v>0</v>
      </c>
      <c r="T66" s="68">
        <f t="shared" si="2"/>
        <v>1462</v>
      </c>
      <c r="U66" s="69">
        <f t="shared" si="3"/>
        <v>330000</v>
      </c>
      <c r="Z66" s="78">
        <v>46907</v>
      </c>
      <c r="AA66" s="19">
        <v>1100</v>
      </c>
    </row>
    <row r="67" spans="1:27" x14ac:dyDescent="0.25">
      <c r="A67" s="29">
        <f t="shared" si="16"/>
        <v>46998</v>
      </c>
      <c r="B67" s="29">
        <v>47088</v>
      </c>
      <c r="C67" s="38">
        <f t="shared" si="4"/>
        <v>661</v>
      </c>
      <c r="E67" s="42">
        <f t="shared" si="15"/>
        <v>661</v>
      </c>
      <c r="F67" s="55">
        <v>0</v>
      </c>
      <c r="G67" s="40">
        <f t="shared" si="5"/>
        <v>661</v>
      </c>
      <c r="I67" s="71">
        <f t="shared" si="6"/>
        <v>661</v>
      </c>
      <c r="J67" s="72">
        <f t="shared" si="7"/>
        <v>0</v>
      </c>
      <c r="K67" s="73">
        <f t="shared" si="8"/>
        <v>661</v>
      </c>
      <c r="M67" s="64">
        <f t="shared" si="9"/>
        <v>0</v>
      </c>
      <c r="N67" s="19">
        <f t="shared" si="0"/>
        <v>0</v>
      </c>
      <c r="O67" s="65">
        <f t="shared" si="10"/>
        <v>0</v>
      </c>
      <c r="P67" s="70">
        <f t="shared" si="12"/>
        <v>1056.8341966193505</v>
      </c>
      <c r="Q67" s="66">
        <f t="shared" si="11"/>
        <v>0</v>
      </c>
      <c r="R67" s="69">
        <f t="shared" si="13"/>
        <v>0</v>
      </c>
      <c r="S67" s="67">
        <f t="shared" si="1"/>
        <v>0</v>
      </c>
      <c r="T67" s="68">
        <f t="shared" si="2"/>
        <v>1462</v>
      </c>
      <c r="U67" s="69">
        <f t="shared" si="3"/>
        <v>330000</v>
      </c>
      <c r="Z67" s="78">
        <v>46998</v>
      </c>
      <c r="AA67" s="19">
        <v>1100</v>
      </c>
    </row>
    <row r="68" spans="1:27" x14ac:dyDescent="0.25">
      <c r="A68" s="29">
        <f t="shared" si="16"/>
        <v>47089</v>
      </c>
      <c r="B68" s="29">
        <v>47179</v>
      </c>
      <c r="C68" s="38">
        <f t="shared" si="4"/>
        <v>661</v>
      </c>
      <c r="E68" s="42">
        <f t="shared" si="15"/>
        <v>661</v>
      </c>
      <c r="F68" s="55">
        <v>0</v>
      </c>
      <c r="G68" s="40">
        <f t="shared" si="5"/>
        <v>661</v>
      </c>
      <c r="I68" s="71">
        <f t="shared" si="6"/>
        <v>661</v>
      </c>
      <c r="J68" s="72">
        <f t="shared" si="7"/>
        <v>0</v>
      </c>
      <c r="K68" s="73">
        <f t="shared" si="8"/>
        <v>661</v>
      </c>
      <c r="M68" s="64">
        <f t="shared" si="9"/>
        <v>0</v>
      </c>
      <c r="N68" s="19">
        <f t="shared" si="0"/>
        <v>0</v>
      </c>
      <c r="O68" s="65">
        <f t="shared" si="10"/>
        <v>0</v>
      </c>
      <c r="P68" s="70">
        <f t="shared" si="12"/>
        <v>1082.3183678504388</v>
      </c>
      <c r="Q68" s="66">
        <f t="shared" si="11"/>
        <v>0</v>
      </c>
      <c r="R68" s="69">
        <f t="shared" si="13"/>
        <v>0</v>
      </c>
      <c r="S68" s="67">
        <f t="shared" si="1"/>
        <v>0</v>
      </c>
      <c r="T68" s="68">
        <f t="shared" si="2"/>
        <v>1462</v>
      </c>
      <c r="U68" s="69">
        <f t="shared" si="3"/>
        <v>330000</v>
      </c>
      <c r="Z68" s="78">
        <v>47089</v>
      </c>
      <c r="AA68" s="19">
        <v>1100</v>
      </c>
    </row>
    <row r="69" spans="1:27" x14ac:dyDescent="0.25">
      <c r="A69" s="29">
        <f t="shared" si="16"/>
        <v>47180</v>
      </c>
      <c r="B69" s="29">
        <v>47270</v>
      </c>
      <c r="C69" s="38">
        <f t="shared" si="4"/>
        <v>661</v>
      </c>
      <c r="E69" s="42">
        <f t="shared" si="15"/>
        <v>661</v>
      </c>
      <c r="F69" s="55">
        <v>0</v>
      </c>
      <c r="G69" s="40">
        <f t="shared" si="5"/>
        <v>661</v>
      </c>
      <c r="I69" s="71">
        <f t="shared" si="6"/>
        <v>661</v>
      </c>
      <c r="J69" s="72">
        <f t="shared" si="7"/>
        <v>0</v>
      </c>
      <c r="K69" s="73">
        <f t="shared" si="8"/>
        <v>661</v>
      </c>
      <c r="M69" s="64">
        <f t="shared" si="9"/>
        <v>0</v>
      </c>
      <c r="N69" s="19">
        <f t="shared" si="0"/>
        <v>0</v>
      </c>
      <c r="O69" s="65">
        <f t="shared" si="10"/>
        <v>0</v>
      </c>
      <c r="P69" s="70">
        <f t="shared" si="12"/>
        <v>1108.4170564631684</v>
      </c>
      <c r="Q69" s="66">
        <f t="shared" si="11"/>
        <v>0</v>
      </c>
      <c r="R69" s="69">
        <f t="shared" si="13"/>
        <v>0</v>
      </c>
      <c r="S69" s="67">
        <f t="shared" si="1"/>
        <v>0</v>
      </c>
      <c r="T69" s="68">
        <f t="shared" si="2"/>
        <v>1462</v>
      </c>
      <c r="U69" s="69">
        <f t="shared" si="3"/>
        <v>330000</v>
      </c>
      <c r="Z69" s="78">
        <v>47180</v>
      </c>
      <c r="AA69" s="19">
        <v>1100</v>
      </c>
    </row>
    <row r="70" spans="1:27" x14ac:dyDescent="0.25">
      <c r="A70" s="29">
        <f t="shared" si="16"/>
        <v>47271</v>
      </c>
      <c r="B70" s="29">
        <v>47361</v>
      </c>
      <c r="C70" s="38">
        <f t="shared" si="4"/>
        <v>661</v>
      </c>
      <c r="E70" s="42">
        <f t="shared" si="15"/>
        <v>661</v>
      </c>
      <c r="F70" s="55">
        <v>0</v>
      </c>
      <c r="G70" s="40">
        <f t="shared" si="5"/>
        <v>661</v>
      </c>
      <c r="I70" s="71">
        <f t="shared" si="6"/>
        <v>661</v>
      </c>
      <c r="J70" s="72">
        <f t="shared" si="7"/>
        <v>0</v>
      </c>
      <c r="K70" s="73">
        <f t="shared" si="8"/>
        <v>661</v>
      </c>
      <c r="M70" s="64">
        <f t="shared" si="9"/>
        <v>0</v>
      </c>
      <c r="N70" s="19">
        <f t="shared" si="0"/>
        <v>0</v>
      </c>
      <c r="O70" s="65">
        <f t="shared" si="10"/>
        <v>0</v>
      </c>
      <c r="P70" s="70">
        <f t="shared" si="12"/>
        <v>1135.145080738617</v>
      </c>
      <c r="Q70" s="66">
        <f t="shared" si="11"/>
        <v>0</v>
      </c>
      <c r="R70" s="69">
        <f t="shared" si="13"/>
        <v>0</v>
      </c>
      <c r="S70" s="67">
        <f t="shared" si="1"/>
        <v>0</v>
      </c>
      <c r="T70" s="68">
        <f t="shared" si="2"/>
        <v>1462</v>
      </c>
      <c r="U70" s="69">
        <f t="shared" si="3"/>
        <v>330000</v>
      </c>
      <c r="Z70" s="78">
        <v>47271</v>
      </c>
      <c r="AA70" s="19">
        <v>1100</v>
      </c>
    </row>
    <row r="71" spans="1:27" x14ac:dyDescent="0.25">
      <c r="A71" s="29">
        <f t="shared" si="16"/>
        <v>47362</v>
      </c>
      <c r="B71" s="29">
        <v>47452</v>
      </c>
      <c r="C71" s="38">
        <f t="shared" si="4"/>
        <v>661</v>
      </c>
      <c r="E71" s="42">
        <f t="shared" si="15"/>
        <v>661</v>
      </c>
      <c r="F71" s="55">
        <v>0</v>
      </c>
      <c r="G71" s="40">
        <f t="shared" si="5"/>
        <v>661</v>
      </c>
      <c r="I71" s="71">
        <f t="shared" si="6"/>
        <v>661</v>
      </c>
      <c r="J71" s="72">
        <f t="shared" si="7"/>
        <v>0</v>
      </c>
      <c r="K71" s="73">
        <f t="shared" si="8"/>
        <v>661</v>
      </c>
      <c r="M71" s="64">
        <f t="shared" si="9"/>
        <v>0</v>
      </c>
      <c r="N71" s="19">
        <f t="shared" si="0"/>
        <v>0</v>
      </c>
      <c r="O71" s="65">
        <f t="shared" si="10"/>
        <v>0</v>
      </c>
      <c r="P71" s="70">
        <f t="shared" si="12"/>
        <v>1162.5176162812854</v>
      </c>
      <c r="Q71" s="66">
        <f t="shared" si="11"/>
        <v>0</v>
      </c>
      <c r="R71" s="69">
        <f t="shared" si="13"/>
        <v>0</v>
      </c>
      <c r="S71" s="67">
        <f t="shared" si="1"/>
        <v>0</v>
      </c>
      <c r="T71" s="68">
        <f t="shared" si="2"/>
        <v>1462</v>
      </c>
      <c r="U71" s="69">
        <f t="shared" si="3"/>
        <v>330000</v>
      </c>
      <c r="Z71" s="78">
        <v>47362</v>
      </c>
      <c r="AA71" s="19">
        <v>1100</v>
      </c>
    </row>
    <row r="72" spans="1:27" x14ac:dyDescent="0.25">
      <c r="A72" s="29">
        <f t="shared" si="16"/>
        <v>47453</v>
      </c>
      <c r="B72" s="29">
        <v>47543</v>
      </c>
      <c r="C72" s="38">
        <f t="shared" si="4"/>
        <v>661</v>
      </c>
      <c r="E72" s="42">
        <f t="shared" si="15"/>
        <v>661</v>
      </c>
      <c r="F72" s="55">
        <v>0</v>
      </c>
      <c r="G72" s="40">
        <f t="shared" si="5"/>
        <v>661</v>
      </c>
      <c r="I72" s="71">
        <f t="shared" si="6"/>
        <v>661</v>
      </c>
      <c r="J72" s="72">
        <f t="shared" si="7"/>
        <v>0</v>
      </c>
      <c r="K72" s="73">
        <f t="shared" si="8"/>
        <v>661</v>
      </c>
      <c r="M72" s="64">
        <f t="shared" si="9"/>
        <v>0</v>
      </c>
      <c r="N72" s="19">
        <f t="shared" si="0"/>
        <v>0</v>
      </c>
      <c r="O72" s="65">
        <f t="shared" si="10"/>
        <v>0</v>
      </c>
      <c r="P72" s="70">
        <f t="shared" si="12"/>
        <v>1190.5502046354827</v>
      </c>
      <c r="Q72" s="66">
        <f t="shared" si="11"/>
        <v>0</v>
      </c>
      <c r="R72" s="69">
        <f t="shared" si="13"/>
        <v>0</v>
      </c>
      <c r="S72" s="67">
        <f t="shared" si="1"/>
        <v>0</v>
      </c>
      <c r="T72" s="68">
        <f t="shared" si="2"/>
        <v>1462</v>
      </c>
      <c r="U72" s="69">
        <f t="shared" si="3"/>
        <v>330000</v>
      </c>
      <c r="Z72" s="78">
        <v>47453</v>
      </c>
      <c r="AA72" s="19">
        <v>1100</v>
      </c>
    </row>
    <row r="73" spans="1:27" x14ac:dyDescent="0.25">
      <c r="A73" s="29">
        <f t="shared" si="16"/>
        <v>47544</v>
      </c>
      <c r="B73" s="29">
        <v>47634</v>
      </c>
      <c r="C73" s="38">
        <f t="shared" si="4"/>
        <v>661</v>
      </c>
      <c r="E73" s="42">
        <f t="shared" si="15"/>
        <v>661</v>
      </c>
      <c r="F73" s="55">
        <v>0</v>
      </c>
      <c r="G73" s="40">
        <f t="shared" si="5"/>
        <v>661</v>
      </c>
      <c r="I73" s="71">
        <f t="shared" si="6"/>
        <v>661</v>
      </c>
      <c r="J73" s="72">
        <f t="shared" si="7"/>
        <v>0</v>
      </c>
      <c r="K73" s="73">
        <f t="shared" si="8"/>
        <v>661</v>
      </c>
      <c r="M73" s="64">
        <f t="shared" si="9"/>
        <v>0</v>
      </c>
      <c r="N73" s="19">
        <f t="shared" si="0"/>
        <v>0</v>
      </c>
      <c r="O73" s="65">
        <f t="shared" si="10"/>
        <v>0</v>
      </c>
      <c r="P73" s="70">
        <f t="shared" si="12"/>
        <v>1219.2587621094854</v>
      </c>
      <c r="Q73" s="66">
        <f t="shared" si="11"/>
        <v>0</v>
      </c>
      <c r="R73" s="69">
        <f t="shared" si="13"/>
        <v>0</v>
      </c>
      <c r="S73" s="67">
        <f t="shared" si="1"/>
        <v>0</v>
      </c>
      <c r="T73" s="68">
        <f t="shared" si="2"/>
        <v>1462</v>
      </c>
      <c r="U73" s="69">
        <f t="shared" si="3"/>
        <v>330000</v>
      </c>
      <c r="Z73" s="78">
        <v>47544</v>
      </c>
      <c r="AA73" s="19">
        <v>1100</v>
      </c>
    </row>
    <row r="74" spans="1:27" x14ac:dyDescent="0.25">
      <c r="A74" s="29">
        <f t="shared" si="16"/>
        <v>47635</v>
      </c>
      <c r="B74" s="29">
        <v>47725</v>
      </c>
      <c r="C74" s="38">
        <f t="shared" si="4"/>
        <v>661</v>
      </c>
      <c r="E74" s="42">
        <f t="shared" si="15"/>
        <v>661</v>
      </c>
      <c r="F74" s="55">
        <v>0</v>
      </c>
      <c r="G74" s="40">
        <f t="shared" si="5"/>
        <v>661</v>
      </c>
      <c r="I74" s="71">
        <f t="shared" si="6"/>
        <v>661</v>
      </c>
      <c r="J74" s="72">
        <f t="shared" si="7"/>
        <v>0</v>
      </c>
      <c r="K74" s="73">
        <f t="shared" si="8"/>
        <v>661</v>
      </c>
      <c r="M74" s="64">
        <f t="shared" si="9"/>
        <v>0</v>
      </c>
      <c r="N74" s="19">
        <f t="shared" si="0"/>
        <v>0</v>
      </c>
      <c r="O74" s="65">
        <f t="shared" si="10"/>
        <v>0</v>
      </c>
      <c r="P74" s="70">
        <f t="shared" si="12"/>
        <v>1248.6595888124789</v>
      </c>
      <c r="Q74" s="66">
        <f t="shared" si="11"/>
        <v>0</v>
      </c>
      <c r="R74" s="69">
        <f t="shared" si="13"/>
        <v>0</v>
      </c>
      <c r="S74" s="67">
        <f t="shared" si="1"/>
        <v>0</v>
      </c>
      <c r="T74" s="68">
        <f t="shared" si="2"/>
        <v>1462</v>
      </c>
      <c r="U74" s="69">
        <f t="shared" si="3"/>
        <v>330000</v>
      </c>
      <c r="Z74" s="78">
        <v>47635</v>
      </c>
      <c r="AA74" s="19">
        <v>1100</v>
      </c>
    </row>
    <row r="75" spans="1:27" x14ac:dyDescent="0.25">
      <c r="A75" s="29">
        <f t="shared" si="16"/>
        <v>47726</v>
      </c>
      <c r="B75" s="29">
        <v>47816</v>
      </c>
      <c r="C75" s="37">
        <f t="shared" si="4"/>
        <v>661</v>
      </c>
      <c r="E75" s="43">
        <f t="shared" si="15"/>
        <v>661</v>
      </c>
      <c r="F75" s="56">
        <v>0</v>
      </c>
      <c r="G75" s="57">
        <f t="shared" si="5"/>
        <v>661</v>
      </c>
      <c r="I75" s="74">
        <f t="shared" si="6"/>
        <v>661</v>
      </c>
      <c r="J75" s="75">
        <f t="shared" si="7"/>
        <v>0</v>
      </c>
      <c r="K75" s="76">
        <f t="shared" si="8"/>
        <v>661</v>
      </c>
      <c r="M75" s="64">
        <f t="shared" si="9"/>
        <v>0</v>
      </c>
      <c r="N75" s="19">
        <f t="shared" si="0"/>
        <v>0</v>
      </c>
      <c r="O75" s="65">
        <f t="shared" si="10"/>
        <v>0</v>
      </c>
      <c r="P75" s="70">
        <f t="shared" si="12"/>
        <v>1278.7693779094141</v>
      </c>
      <c r="Q75" s="66">
        <f t="shared" si="11"/>
        <v>0</v>
      </c>
      <c r="R75" s="69">
        <f t="shared" si="13"/>
        <v>0</v>
      </c>
      <c r="S75" s="67">
        <f t="shared" si="1"/>
        <v>0</v>
      </c>
      <c r="T75" s="68">
        <f t="shared" si="2"/>
        <v>1462</v>
      </c>
      <c r="U75" s="69">
        <f t="shared" si="3"/>
        <v>330000</v>
      </c>
      <c r="Z75" s="78">
        <v>47726</v>
      </c>
      <c r="AA75" s="19">
        <v>1100</v>
      </c>
    </row>
  </sheetData>
  <mergeCells count="5">
    <mergeCell ref="B12:E12"/>
    <mergeCell ref="I32:K32"/>
    <mergeCell ref="R32:S32"/>
    <mergeCell ref="E33:G33"/>
    <mergeCell ref="Q33:S3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5</vt:i4>
      </vt:variant>
    </vt:vector>
  </HeadingPairs>
  <TitlesOfParts>
    <vt:vector size="7" baseType="lpstr">
      <vt:lpstr>Input</vt:lpstr>
      <vt:lpstr>Expected Results</vt:lpstr>
      <vt:lpstr>'Expected Results'!expense_days</vt:lpstr>
      <vt:lpstr>'Expected Results'!grant_date</vt:lpstr>
      <vt:lpstr>'Expected Results'!grant_price</vt:lpstr>
      <vt:lpstr>'Expected Results'!shares_granted</vt:lpstr>
      <vt:lpstr>'Expected Results'!total_expense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Viraj Vishwarupe</dc:creator>
  <cp:lastModifiedBy>Viraj Vishwarupe</cp:lastModifiedBy>
  <dcterms:created xsi:type="dcterms:W3CDTF">2020-10-07T18:51:23Z</dcterms:created>
  <dcterms:modified xsi:type="dcterms:W3CDTF">2020-10-26T23:06:55Z</dcterms:modified>
</cp:coreProperties>
</file>