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A 320\"/>
    </mc:Choice>
  </mc:AlternateContent>
  <xr:revisionPtr revIDLastSave="0" documentId="8_{D3F39C90-524D-409A-A753-A69C28E5D9EA}" xr6:coauthVersionLast="47" xr6:coauthVersionMax="47" xr10:uidLastSave="{00000000-0000-0000-0000-000000000000}"/>
  <bookViews>
    <workbookView xWindow="4170" yWindow="2235" windowWidth="21000" windowHeight="140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 a="1"/>
  <c r="Q15" i="1" s="1"/>
  <c r="Q14" i="1" s="1" a="1"/>
  <c r="Q14" i="1" s="1"/>
  <c r="Q13" i="1" s="1" a="1"/>
  <c r="Q13" i="1" s="1"/>
  <c r="Q12" i="1" s="1" a="1"/>
  <c r="Q12" i="1" s="1"/>
  <c r="Q11" i="1" s="1" a="1"/>
  <c r="Q11" i="1" s="1"/>
  <c r="Q10" i="1" s="1" a="1"/>
  <c r="Q10" i="1" s="1"/>
  <c r="Q9" i="1" s="1" a="1"/>
  <c r="Q9" i="1" s="1"/>
  <c r="Q8" i="1" s="1" a="1"/>
  <c r="Q8" i="1" s="1"/>
  <c r="Q7" i="1" s="1" a="1"/>
  <c r="Q7" i="1" s="1"/>
  <c r="Q6" i="1" s="1" a="1"/>
  <c r="Q6" i="1" s="1"/>
  <c r="Q5" i="1" s="1" a="1"/>
  <c r="Q5" i="1" s="1"/>
  <c r="Q4" i="1" s="1" a="1"/>
  <c r="Q4" i="1" s="1"/>
  <c r="Q3" i="1" s="1" a="1"/>
  <c r="Q3" i="1" s="1"/>
  <c r="M39" i="1"/>
  <c r="L39" i="1"/>
  <c r="K39" i="1"/>
  <c r="J39" i="1"/>
  <c r="I39" i="1"/>
  <c r="H39" i="1"/>
  <c r="N39" i="1"/>
  <c r="C39" i="1"/>
  <c r="D39" i="1"/>
  <c r="E39" i="1"/>
  <c r="F39" i="1"/>
  <c r="G39" i="1"/>
  <c r="B39" i="1"/>
  <c r="T6" i="1"/>
  <c r="T7" i="1" s="1"/>
  <c r="Q1" i="1"/>
  <c r="A4" i="1"/>
  <c r="A5" i="1"/>
  <c r="A6" i="1"/>
  <c r="A7" i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T9" i="1" l="1"/>
  <c r="R3" i="1"/>
  <c r="T10" i="1"/>
  <c r="R4" i="1" l="1"/>
  <c r="R5" i="1" s="1"/>
  <c r="R6" i="1" l="1"/>
  <c r="R7" i="1" l="1"/>
  <c r="R8" i="1" l="1"/>
  <c r="R9" i="1" l="1"/>
  <c r="R10" i="1" s="1"/>
  <c r="R11" i="1" s="1"/>
  <c r="R12" i="1" s="1"/>
  <c r="R13" i="1" s="1"/>
  <c r="R14" i="1" s="1"/>
  <c r="R15" i="1" s="1"/>
  <c r="P17" i="1" l="1"/>
  <c r="S9" i="1" s="1"/>
  <c r="S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<sst xmlns="http://schemas.openxmlformats.org/spreadsheetml/2006/main" count="6" uniqueCount="6">
  <si>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</si>
  <si>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r>
      <t>Type I Error (</t>
    </r>
    <r>
      <rPr>
        <b/>
        <sz val="11"/>
        <color indexed="8"/>
        <rFont val="Calibri"/>
        <family val="2"/>
      </rPr>
      <t>α)</t>
    </r>
  </si>
  <si>
    <t>Corr Val</t>
  </si>
  <si>
    <t>~p-Value</t>
  </si>
  <si>
    <t>P[&lt; r|Normal]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</si>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</sst>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4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Critical</a:t>
            </a:r>
            <a:r>
              <a:rPr lang="en-US" baseline="0"/>
              <a:t> Values for Correlation Statistic</a:t>
            </a:r>
            <a:endParaRPr lang="en-US"/>
          </a:p>
        </c:rich>
      </c:tx>
      <c:layout>
        <c:manualLayout>
          <c:xMode val="edge"/>
          <c:yMode val="edge"/>
          <c:x val="0.10070822397200349"/>
          <c:y val="2.035623409669211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857174103237095"/>
          <c:y val="0.1427567737238952"/>
          <c:w val="0.71438670166229234"/>
          <c:h val="0.641175692733064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n = 45</c:v>
                </c:pt>
              </c:strCache>
            </c:strRef>
          </c:tx>
          <c:marker>
            <c:symbol val="diamond"/>
            <c:size val="5"/>
          </c:marker>
          <c:xVal>
            <c:numRef>
              <c:f>Sheet1!$P$3:$P$15</c:f>
              <c:numCache>
                <c:formatCode>General</c:formatCode>
                <c:ptCount val="13"/>
                <c:pt idx="0">
                  <c:v>5.0000000000000001E-3</c:v>
                </c:pt>
                <c:pt idx="1">
                  <c:v>0.01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0.9</c:v>
                </c:pt>
                <c:pt idx="9">
                  <c:v>0.95</c:v>
                </c:pt>
                <c:pt idx="10">
                  <c:v>0.97499999999999998</c:v>
                </c:pt>
                <c:pt idx="11">
                  <c:v>0.99</c:v>
                </c:pt>
                <c:pt idx="12">
                  <c:v>0.995</c:v>
                </c:pt>
              </c:numCache>
            </c:numRef>
          </c:xVal>
          <c:yVal>
            <c:numRef>
              <c:f>Sheet1!$Q$3:$Q$15</c:f>
              <c:numCache>
                <c:formatCode>0.000</c:formatCode>
                <c:ptCount val="13"/>
                <c:pt idx="0">
                  <c:v>0.95499999999999996</c:v>
                </c:pt>
                <c:pt idx="1">
                  <c:v>0.96099999999999997</c:v>
                </c:pt>
                <c:pt idx="2">
                  <c:v>0.96899999999999997</c:v>
                </c:pt>
                <c:pt idx="3">
                  <c:v>0.97399999999999998</c:v>
                </c:pt>
                <c:pt idx="4">
                  <c:v>0.97799999999999998</c:v>
                </c:pt>
                <c:pt idx="5">
                  <c:v>0.98499999999999999</c:v>
                </c:pt>
                <c:pt idx="6">
                  <c:v>0.98899999999999999</c:v>
                </c:pt>
                <c:pt idx="7">
                  <c:v>0.99299999999999999</c:v>
                </c:pt>
                <c:pt idx="8">
                  <c:v>0.99399999999999999</c:v>
                </c:pt>
                <c:pt idx="9">
                  <c:v>0.995</c:v>
                </c:pt>
                <c:pt idx="10">
                  <c:v>0.996</c:v>
                </c:pt>
                <c:pt idx="11">
                  <c:v>0.997</c:v>
                </c:pt>
                <c:pt idx="12">
                  <c:v>0.997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59-42C5-A025-C1E396083B71}"/>
            </c:ext>
          </c:extLst>
        </c:ser>
        <c:ser>
          <c:idx val="1"/>
          <c:order val="1"/>
          <c:tx>
            <c:strRef>
              <c:f>Sheet1!$Q$16</c:f>
              <c:strCache>
                <c:ptCount val="1"/>
                <c:pt idx="0">
                  <c:v>Corr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59-42C5-A025-C1E396083B71}"/>
                </c:ext>
              </c:extLst>
            </c:dLbl>
            <c:dLbl>
              <c:idx val="1"/>
              <c:layout>
                <c:manualLayout>
                  <c:x val="-1.3888888888888888E-2"/>
                  <c:y val="3.109944282875113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59-42C5-A025-C1E396083B71}"/>
                </c:ext>
              </c:extLst>
            </c:dLbl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Sheet1!$S$6:$S$7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0.995</c:v>
                </c:pt>
              </c:numCache>
            </c:numRef>
          </c:xVal>
          <c:yVal>
            <c:numRef>
              <c:f>Sheet1!$T$6:$T$7</c:f>
              <c:numCache>
                <c:formatCode>General</c:formatCode>
                <c:ptCount val="2"/>
                <c:pt idx="0">
                  <c:v>0.98199999999999998</c:v>
                </c:pt>
                <c:pt idx="1">
                  <c:v>0.98199999999999998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59-42C5-A025-C1E396083B71}"/>
            </c:ext>
          </c:extLst>
        </c:ser>
        <c:ser>
          <c:idx val="2"/>
          <c:order val="2"/>
          <c:tx>
            <c:strRef>
              <c:f>Sheet1!$P$16</c:f>
              <c:strCache>
                <c:ptCount val="1"/>
                <c:pt idx="0">
                  <c:v>~p-Value</c:v>
                </c:pt>
              </c:strCache>
            </c:strRef>
          </c:tx>
          <c:spPr>
            <a:ln>
              <a:solidFill>
                <a:srgbClr val="66FF66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59-42C5-A025-C1E396083B71}"/>
                </c:ext>
              </c:extLst>
            </c:dLbl>
            <c:dLbl>
              <c:idx val="1"/>
              <c:layout>
                <c:manualLayout>
                  <c:x val="-5.5555555555555552E-2"/>
                  <c:y val="-3.3927056827820185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59-42C5-A025-C1E396083B71}"/>
                </c:ext>
              </c:extLst>
            </c:dLbl>
            <c:spPr>
              <a:solidFill>
                <a:srgbClr val="66FF66"/>
              </a:solidFill>
              <a:ln>
                <a:solidFill>
                  <a:srgbClr val="0070C0"/>
                </a:solidFill>
              </a:ln>
            </c:spPr>
            <c:txPr>
              <a:bodyPr/>
              <a:lstStyle/>
              <a:p>
                <a:pPr>
                  <a:defRPr b="1"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Sheet1!$S$9:$S$10</c:f>
              <c:numCache>
                <c:formatCode>0.000</c:formatCode>
                <c:ptCount val="2"/>
                <c:pt idx="0">
                  <c:v>0.18571428571428572</c:v>
                </c:pt>
                <c:pt idx="1">
                  <c:v>0.18571428571428572</c:v>
                </c:pt>
              </c:numCache>
            </c:numRef>
          </c:xVal>
          <c:yVal>
            <c:numRef>
              <c:f>Sheet1!$T$9:$T$10</c:f>
              <c:numCache>
                <c:formatCode>0.000</c:formatCode>
                <c:ptCount val="2"/>
                <c:pt idx="0">
                  <c:v>0.95499999999999996</c:v>
                </c:pt>
                <c:pt idx="1">
                  <c:v>0.997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59-42C5-A025-C1E39608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822560"/>
        <c:axId val="1"/>
      </c:scatterChart>
      <c:valAx>
        <c:axId val="105782256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P[Test</a:t>
                </a:r>
                <a:r>
                  <a:rPr lang="en-US" baseline="0"/>
                  <a:t> Statistic &lt; r | Data Normal]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310520559930007"/>
              <c:y val="0.8635961344526590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  <a:r>
                  <a:rPr lang="en-US" baseline="0"/>
                  <a:t> (r)</a:t>
                </a: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crossAx val="1057822560"/>
        <c:crosses val="autoZero"/>
        <c:crossBetween val="midCat"/>
      </c:valAx>
    </c:plotArea>
    <c:legend>
      <c:legendPos val="b"/>
      <c:overlay val="1"/>
      <c:spPr>
        <a:solidFill>
          <a:srgbClr val="FFFF00"/>
        </a:solidFill>
      </c:spPr>
      <c:txPr>
        <a:bodyPr/>
        <a:lstStyle/>
        <a:p>
          <a:pPr>
            <a:defRPr b="1" i="0" baseline="0">
              <a:solidFill>
                <a:schemeClr val="accent1"/>
              </a:solidFill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1</xdr:row>
      <xdr:rowOff>9525</xdr:rowOff>
    </xdr:from>
    <xdr:to>
      <xdr:col>25</xdr:col>
      <xdr:colOff>371475</xdr:colOff>
      <xdr:row>20</xdr:row>
      <xdr:rowOff>66675</xdr:rowOff>
    </xdr:to>
    <xdr:graphicFrame macro="">
      <xdr:nvGraphicFramePr>
        <xdr:cNvPr id="1045" name="Chart 1">
          <a:extLst>
            <a:ext uri="{FF2B5EF4-FFF2-40B4-BE49-F238E27FC236}">
              <a16:creationId xmlns:a16="http://schemas.microsoft.com/office/drawing/2014/main" id="{60B57AEC-AA8E-4ECF-85FC-736B776B1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/>
  </sheetViews>
  <sheetFormatPr defaultRowHeight="15" x14ac:dyDescent="0.25"/>
  <cols>
    <col min="1" max="1" width="5.42578125" customWidth="1"/>
    <col min="2" max="14" width="6.7109375" customWidth="1"/>
    <col min="15" max="15" width="4.7109375" customWidth="1"/>
    <col min="16" max="16" width="10.42578125" customWidth="1"/>
    <col min="18" max="18" width="4.85546875" customWidth="1"/>
  </cols>
  <sheetData>
    <row r="1" spans="1:20" ht="15.75" thickBot="1" x14ac:dyDescent="0.3"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Q1" s="1" t="str">
        <f>CONCATENATE("n = ",Q2)</f>
        <v>n = 45</v>
      </c>
    </row>
    <row r="2" spans="1:20" ht="16.5" thickTop="1" thickBot="1" x14ac:dyDescent="0.3">
      <c r="A2" s="1" t="s">
        <v>0</v>
      </c>
      <c r="B2" s="1">
        <v>5.0000000000000001E-3</v>
      </c>
      <c r="C2" s="1">
        <v>0.01</v>
      </c>
      <c r="D2" s="1">
        <v>2.5000000000000001E-2</v>
      </c>
      <c r="E2" s="1">
        <v>0.05</v>
      </c>
      <c r="F2" s="1">
        <v>0.1</v>
      </c>
      <c r="G2" s="1">
        <v>0.25</v>
      </c>
      <c r="H2" s="1">
        <v>0.5</v>
      </c>
      <c r="I2" s="1">
        <v>0.75</v>
      </c>
      <c r="J2" s="1">
        <v>0.9</v>
      </c>
      <c r="K2" s="1">
        <v>0.95</v>
      </c>
      <c r="L2" s="1">
        <v>0.97499999999999998</v>
      </c>
      <c r="M2" s="1">
        <v>0.99</v>
      </c>
      <c r="N2" s="1">
        <v>0.995</v>
      </c>
      <c r="P2" s="8" t="s">
        <v>4</v>
      </c>
      <c r="Q2" s="6">
        <v>45</v>
      </c>
    </row>
    <row r="3" spans="1:20" ht="15.75" thickTop="1" x14ac:dyDescent="0.25">
      <c r="A3" s="1">
        <v>10</v>
      </c>
      <c r="B3" s="2">
        <v>0.86</v>
      </c>
      <c r="C3" s="2">
        <v>0.876</v>
      </c>
      <c r="D3" s="2">
        <v>0.9</v>
      </c>
      <c r="E3" s="2">
        <v>0.91700000000000004</v>
      </c>
      <c r="F3" s="2">
        <v>0.93400000000000005</v>
      </c>
      <c r="G3" s="2">
        <v>0.95399999999999996</v>
      </c>
      <c r="H3" s="2">
        <v>0.97</v>
      </c>
      <c r="I3" s="2">
        <v>0.98099999999999998</v>
      </c>
      <c r="J3" s="2">
        <v>0.98699999999999999</v>
      </c>
      <c r="K3" s="2">
        <v>0.99</v>
      </c>
      <c r="L3" s="2">
        <v>0.99199999999999999</v>
      </c>
      <c r="M3" s="2">
        <v>0.99399999999999999</v>
      </c>
      <c r="N3" s="2">
        <v>0.995</v>
      </c>
      <c r="P3" s="1">
        <v>5.0000000000000001E-3</v>
      </c>
      <c r="Q3" s="2" cm="1">
        <f t="array" ref="Q3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4)))</f>
        <v>0.95499999999999996</v>
      </c>
      <c r="R3" s="5" t="str">
        <f>IF(SUM(R$2:R2)=0,IF(MIN(Q3,Q$17)=Q$17,ROW()-2,""),"")</f>
        <v/>
      </c>
    </row>
    <row r="4" spans="1:20" x14ac:dyDescent="0.25">
      <c r="A4" s="1">
        <f>A3+1</f>
        <v>11</v>
      </c>
      <c r="B4" s="2">
        <v>0.86799999999999999</v>
      </c>
      <c r="C4" s="2">
        <v>0.88300000000000001</v>
      </c>
      <c r="D4" s="2">
        <v>0.90600000000000003</v>
      </c>
      <c r="E4" s="2">
        <v>0.92200000000000004</v>
      </c>
      <c r="F4" s="2">
        <v>0.93799999999999994</v>
      </c>
      <c r="G4" s="2">
        <v>0.95699999999999996</v>
      </c>
      <c r="H4" s="2">
        <v>0.97199999999999998</v>
      </c>
      <c r="I4" s="2">
        <v>0.98199999999999998</v>
      </c>
      <c r="J4" s="2">
        <v>0.98799999999999999</v>
      </c>
      <c r="K4" s="2">
        <v>0.99</v>
      </c>
      <c r="L4" s="2">
        <v>0.99199999999999999</v>
      </c>
      <c r="M4" s="2">
        <v>0.99399999999999999</v>
      </c>
      <c r="N4" s="2">
        <v>0.995</v>
      </c>
      <c r="P4" s="1">
        <v>0.01</v>
      </c>
      <c r="Q4" s="2" cm="1">
        <f t="array" ref="Q4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5)))</f>
        <v>0.96099999999999997</v>
      </c>
      <c r="R4" s="5" t="str">
        <f>IF(SUM(R$2:R3)=0,IF(MIN(Q4,Q$17)=Q$17,ROW()-2,""),"")</f>
        <v/>
      </c>
    </row>
    <row r="5" spans="1:20" x14ac:dyDescent="0.25">
      <c r="A5" s="1">
        <f t="shared" ref="A5:A22" si="0">A4+1</f>
        <v>12</v>
      </c>
      <c r="B5" s="2">
        <v>0.875</v>
      </c>
      <c r="C5" s="2">
        <v>0.88900000000000001</v>
      </c>
      <c r="D5" s="2">
        <v>0.91200000000000003</v>
      </c>
      <c r="E5" s="2">
        <v>0.92600000000000005</v>
      </c>
      <c r="F5" s="2">
        <v>0.94099999999999995</v>
      </c>
      <c r="G5" s="2">
        <v>0.95899999999999996</v>
      </c>
      <c r="H5" s="2">
        <v>0.97299999999999998</v>
      </c>
      <c r="I5" s="2">
        <v>0.98199999999999998</v>
      </c>
      <c r="J5" s="2">
        <v>0.98799999999999999</v>
      </c>
      <c r="K5" s="2">
        <v>0.99</v>
      </c>
      <c r="L5" s="2">
        <v>0.99199999999999999</v>
      </c>
      <c r="M5" s="2">
        <v>0.99399999999999999</v>
      </c>
      <c r="N5" s="2">
        <v>0.995</v>
      </c>
      <c r="P5" s="1">
        <v>2.5000000000000001E-2</v>
      </c>
      <c r="Q5" s="2" cm="1">
        <f t="array" ref="Q5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6)))</f>
        <v>0.96899999999999997</v>
      </c>
      <c r="R5" s="5" t="str">
        <f>IF(SUM(R$2:R4)=0,IF(MIN(Q5,Q$17)=Q$17,ROW()-2,""),"")</f>
        <v/>
      </c>
    </row>
    <row r="6" spans="1:20" x14ac:dyDescent="0.25">
      <c r="A6" s="1">
        <f t="shared" si="0"/>
        <v>13</v>
      </c>
      <c r="B6" s="2">
        <v>0.88200000000000001</v>
      </c>
      <c r="C6" s="2">
        <v>0.89500000000000002</v>
      </c>
      <c r="D6" s="2">
        <v>0.91700000000000004</v>
      </c>
      <c r="E6" s="2">
        <v>0.93100000000000005</v>
      </c>
      <c r="F6" s="2">
        <v>0.94399999999999995</v>
      </c>
      <c r="G6" s="2">
        <v>0.96199999999999997</v>
      </c>
      <c r="H6" s="2">
        <v>0.97499999999999998</v>
      </c>
      <c r="I6" s="2">
        <v>0.98299999999999998</v>
      </c>
      <c r="J6" s="2">
        <v>0.98799999999999999</v>
      </c>
      <c r="K6" s="2">
        <v>0.99099999999999999</v>
      </c>
      <c r="L6" s="2">
        <v>0.99299999999999999</v>
      </c>
      <c r="M6" s="2">
        <v>0.99399999999999999</v>
      </c>
      <c r="N6" s="2">
        <v>0.995</v>
      </c>
      <c r="P6" s="1">
        <v>0.05</v>
      </c>
      <c r="Q6" s="2" cm="1">
        <f t="array" ref="Q6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7)))</f>
        <v>0.97399999999999998</v>
      </c>
      <c r="R6" s="5" t="str">
        <f>IF(SUM(R$2:R5)=0,IF(MIN(Q6,Q$17)=Q$17,ROW()-2,""),"")</f>
        <v/>
      </c>
      <c r="S6">
        <v>5.0000000000000001E-3</v>
      </c>
      <c r="T6">
        <f>Q17</f>
        <v>0.98199999999999998</v>
      </c>
    </row>
    <row r="7" spans="1:20" x14ac:dyDescent="0.25">
      <c r="A7" s="1">
        <f t="shared" si="0"/>
        <v>14</v>
      </c>
      <c r="B7" s="2">
        <v>0.88800000000000001</v>
      </c>
      <c r="C7" s="2">
        <v>0.90100000000000002</v>
      </c>
      <c r="D7" s="2">
        <v>0.92100000000000004</v>
      </c>
      <c r="E7" s="2">
        <v>0.93400000000000005</v>
      </c>
      <c r="F7" s="2">
        <v>0.94699999999999995</v>
      </c>
      <c r="G7" s="2">
        <v>0.96399999999999997</v>
      </c>
      <c r="H7" s="2">
        <v>0.97599999999999998</v>
      </c>
      <c r="I7" s="2">
        <v>0.98399999999999999</v>
      </c>
      <c r="J7" s="2">
        <v>0.98899999999999999</v>
      </c>
      <c r="K7" s="2">
        <v>0.99099999999999999</v>
      </c>
      <c r="L7" s="2">
        <v>0.99299999999999999</v>
      </c>
      <c r="M7" s="2">
        <v>0.99399999999999999</v>
      </c>
      <c r="N7" s="2">
        <v>0.995</v>
      </c>
      <c r="P7" s="1">
        <v>0.1</v>
      </c>
      <c r="Q7" s="2" cm="1">
        <f t="array" ref="Q7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8)))</f>
        <v>0.97799999999999998</v>
      </c>
      <c r="R7" s="5" t="str">
        <f>IF(SUM(R$2:R6)=0,IF(MIN(Q7,Q$17)=Q$17,ROW()-2,""),"")</f>
        <v/>
      </c>
      <c r="S7">
        <v>0.995</v>
      </c>
      <c r="T7">
        <f>T6</f>
        <v>0.98199999999999998</v>
      </c>
    </row>
    <row r="8" spans="1:20" x14ac:dyDescent="0.25">
      <c r="A8" s="1">
        <f t="shared" si="0"/>
        <v>15</v>
      </c>
      <c r="B8" s="2">
        <v>0.89400000000000002</v>
      </c>
      <c r="C8" s="2">
        <v>0.90700000000000003</v>
      </c>
      <c r="D8" s="2">
        <v>0.92500000000000004</v>
      </c>
      <c r="E8" s="2">
        <v>0.93700000000000006</v>
      </c>
      <c r="F8" s="2">
        <v>0.95</v>
      </c>
      <c r="G8" s="2">
        <v>0.96499999999999997</v>
      </c>
      <c r="H8" s="2">
        <v>0.97699999999999998</v>
      </c>
      <c r="I8" s="2">
        <v>0.98399999999999999</v>
      </c>
      <c r="J8" s="2">
        <v>0.98899999999999999</v>
      </c>
      <c r="K8" s="2">
        <v>0.99099999999999999</v>
      </c>
      <c r="L8" s="2">
        <v>0.99299999999999999</v>
      </c>
      <c r="M8" s="2">
        <v>0.99399999999999999</v>
      </c>
      <c r="N8" s="2">
        <v>0.995</v>
      </c>
      <c r="P8" s="1">
        <v>0.25</v>
      </c>
      <c r="Q8" s="2" cm="1">
        <f t="array" ref="Q8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9)))</f>
        <v>0.98499999999999999</v>
      </c>
      <c r="R8" s="5">
        <f>IF(SUM(R$2:R7)=0,IF(MIN(Q8,Q$17)=Q$17,ROW()-2,""),"")</f>
        <v>6</v>
      </c>
    </row>
    <row r="9" spans="1:20" x14ac:dyDescent="0.25">
      <c r="A9" s="1">
        <f t="shared" si="0"/>
        <v>16</v>
      </c>
      <c r="B9" s="2">
        <v>0.89800000000000002</v>
      </c>
      <c r="C9" s="2">
        <v>0.91200000000000003</v>
      </c>
      <c r="D9" s="2">
        <v>0.92800000000000005</v>
      </c>
      <c r="E9" s="2">
        <v>0.94</v>
      </c>
      <c r="F9" s="2">
        <v>0.95199999999999996</v>
      </c>
      <c r="G9" s="2">
        <v>0.96699999999999997</v>
      </c>
      <c r="H9" s="2">
        <v>0.97799999999999998</v>
      </c>
      <c r="I9" s="2">
        <v>0.98499999999999999</v>
      </c>
      <c r="J9" s="2">
        <v>0.98899999999999999</v>
      </c>
      <c r="K9" s="2">
        <v>0.99099999999999999</v>
      </c>
      <c r="L9" s="2">
        <v>0.99299999999999999</v>
      </c>
      <c r="M9" s="2">
        <v>0.99399999999999999</v>
      </c>
      <c r="N9" s="2">
        <v>0.995</v>
      </c>
      <c r="P9" s="1">
        <v>0.5</v>
      </c>
      <c r="Q9" s="2" cm="1">
        <f t="array" ref="Q9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10)))</f>
        <v>0.98899999999999999</v>
      </c>
      <c r="R9" s="5" t="str">
        <f>IF(SUM(R$2:R8)=0,IF(MIN(Q9,Q$17)=Q$17,ROW()-2,""),"")</f>
        <v/>
      </c>
      <c r="S9" s="4">
        <f>IF(MAX(R3:R15)=1,0.005,IF(MAX(R3:R15)=0,0.995,P17))</f>
        <v>0.18571428571428572</v>
      </c>
      <c r="T9" s="4">
        <f>Q3</f>
        <v>0.95499999999999996</v>
      </c>
    </row>
    <row r="10" spans="1:20" x14ac:dyDescent="0.25">
      <c r="A10" s="1">
        <f t="shared" si="0"/>
        <v>17</v>
      </c>
      <c r="B10" s="2">
        <v>0.90300000000000002</v>
      </c>
      <c r="C10" s="2">
        <v>0.91600000000000004</v>
      </c>
      <c r="D10" s="2">
        <v>0.93100000000000005</v>
      </c>
      <c r="E10" s="2">
        <v>0.94199999999999995</v>
      </c>
      <c r="F10" s="2">
        <v>0.95399999999999996</v>
      </c>
      <c r="G10" s="2">
        <v>0.96799999999999997</v>
      </c>
      <c r="H10" s="2">
        <v>0.97899999999999998</v>
      </c>
      <c r="I10" s="2">
        <v>0.98599999999999999</v>
      </c>
      <c r="J10" s="2">
        <v>0.99</v>
      </c>
      <c r="K10" s="2">
        <v>0.99199999999999999</v>
      </c>
      <c r="L10" s="2">
        <v>0.99299999999999999</v>
      </c>
      <c r="M10" s="2">
        <v>0.99399999999999999</v>
      </c>
      <c r="N10" s="2">
        <v>0.995</v>
      </c>
      <c r="P10" s="1">
        <v>0.75</v>
      </c>
      <c r="Q10" s="2" cm="1">
        <f t="array" ref="Q10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11)))</f>
        <v>0.99299999999999999</v>
      </c>
      <c r="R10" s="5" t="str">
        <f>IF(SUM(R$2:R9)=0,IF(MIN(Q10,Q$17)=Q$17,ROW()-2,""),"")</f>
        <v/>
      </c>
      <c r="S10" s="4">
        <f>S9</f>
        <v>0.18571428571428572</v>
      </c>
      <c r="T10" s="4">
        <f>Q15</f>
        <v>0.997</v>
      </c>
    </row>
    <row r="11" spans="1:20" x14ac:dyDescent="0.25">
      <c r="A11" s="1">
        <f t="shared" si="0"/>
        <v>18</v>
      </c>
      <c r="B11" s="2">
        <v>0.90700000000000003</v>
      </c>
      <c r="C11" s="2">
        <v>0.91900000000000004</v>
      </c>
      <c r="D11" s="2">
        <v>0.93400000000000005</v>
      </c>
      <c r="E11" s="2">
        <v>0.94499999999999995</v>
      </c>
      <c r="F11" s="2">
        <v>0.95599999999999996</v>
      </c>
      <c r="G11" s="2">
        <v>0.96899999999999997</v>
      </c>
      <c r="H11" s="2">
        <v>0.97899999999999998</v>
      </c>
      <c r="I11" s="2">
        <v>0.98599999999999999</v>
      </c>
      <c r="J11" s="2">
        <v>0.99</v>
      </c>
      <c r="K11" s="2">
        <v>0.99199999999999999</v>
      </c>
      <c r="L11" s="2">
        <v>0.99299999999999999</v>
      </c>
      <c r="M11" s="2">
        <v>0.995</v>
      </c>
      <c r="N11" s="2">
        <v>0.995</v>
      </c>
      <c r="P11" s="1">
        <v>0.9</v>
      </c>
      <c r="Q11" s="2" cm="1">
        <f t="array" ref="Q11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12)))</f>
        <v>0.99399999999999999</v>
      </c>
      <c r="R11" s="5" t="str">
        <f>IF(SUM(R$2:R10)=0,IF(MIN(Q11,Q$17)=Q$17,ROW()-2,""),"")</f>
        <v/>
      </c>
    </row>
    <row r="12" spans="1:20" x14ac:dyDescent="0.25">
      <c r="A12" s="1">
        <f t="shared" si="0"/>
        <v>19</v>
      </c>
      <c r="B12" s="2">
        <v>0.90900000000000003</v>
      </c>
      <c r="C12" s="2">
        <v>0.92300000000000004</v>
      </c>
      <c r="D12" s="2">
        <v>0.93700000000000006</v>
      </c>
      <c r="E12" s="2">
        <v>0.94699999999999995</v>
      </c>
      <c r="F12" s="2">
        <v>0.95799999999999996</v>
      </c>
      <c r="G12" s="2">
        <v>0.97099999999999997</v>
      </c>
      <c r="H12" s="2">
        <v>0.98</v>
      </c>
      <c r="I12" s="2">
        <v>0.98699999999999999</v>
      </c>
      <c r="J12" s="2">
        <v>0.99</v>
      </c>
      <c r="K12" s="2">
        <v>0.99199999999999999</v>
      </c>
      <c r="L12" s="2">
        <v>0.99299999999999999</v>
      </c>
      <c r="M12" s="2">
        <v>0.995</v>
      </c>
      <c r="N12" s="2">
        <v>0.995</v>
      </c>
      <c r="P12" s="1">
        <v>0.95</v>
      </c>
      <c r="Q12" s="2" cm="1">
        <f t="array" ref="Q12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13)))</f>
        <v>0.995</v>
      </c>
      <c r="R12" s="5" t="str">
        <f>IF(SUM(R$2:R11)=0,IF(MIN(Q12,Q$17)=Q$17,ROW()-2,""),"")</f>
        <v/>
      </c>
    </row>
    <row r="13" spans="1:20" x14ac:dyDescent="0.25">
      <c r="A13" s="1">
        <f t="shared" si="0"/>
        <v>20</v>
      </c>
      <c r="B13" s="2">
        <v>0.91200000000000003</v>
      </c>
      <c r="C13" s="2">
        <v>0.92500000000000004</v>
      </c>
      <c r="D13" s="2">
        <v>0.93899999999999995</v>
      </c>
      <c r="E13" s="2">
        <v>0.95</v>
      </c>
      <c r="F13" s="2">
        <v>0.96</v>
      </c>
      <c r="G13" s="2">
        <v>0.97199999999999998</v>
      </c>
      <c r="H13" s="2">
        <v>0.98099999999999998</v>
      </c>
      <c r="I13" s="2">
        <v>0.98699999999999999</v>
      </c>
      <c r="J13" s="2">
        <v>0.99099999999999999</v>
      </c>
      <c r="K13" s="2">
        <v>0.99199999999999999</v>
      </c>
      <c r="L13" s="2">
        <v>0.99399999999999999</v>
      </c>
      <c r="M13" s="2">
        <v>0.995</v>
      </c>
      <c r="N13" s="2">
        <v>0.995</v>
      </c>
      <c r="P13" s="1">
        <v>0.97499999999999998</v>
      </c>
      <c r="Q13" s="2" cm="1">
        <f t="array" ref="Q13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14)))</f>
        <v>0.996</v>
      </c>
      <c r="R13" s="5" t="str">
        <f>IF(SUM(R$2:R12)=0,IF(MIN(Q13,Q$17)=Q$17,ROW()-2,""),"")</f>
        <v/>
      </c>
    </row>
    <row r="14" spans="1:20" x14ac:dyDescent="0.25">
      <c r="A14" s="1">
        <f t="shared" si="0"/>
        <v>21</v>
      </c>
      <c r="B14" s="2">
        <v>0.91400000000000003</v>
      </c>
      <c r="C14" s="2">
        <v>0.92800000000000005</v>
      </c>
      <c r="D14" s="2">
        <v>0.94199999999999995</v>
      </c>
      <c r="E14" s="2">
        <v>0.95199999999999996</v>
      </c>
      <c r="F14" s="2">
        <v>0.96099999999999997</v>
      </c>
      <c r="G14" s="2">
        <v>0.97299999999999998</v>
      </c>
      <c r="H14" s="2">
        <v>0.98099999999999998</v>
      </c>
      <c r="I14" s="2">
        <v>0.98699999999999999</v>
      </c>
      <c r="J14" s="2">
        <v>0.99099999999999999</v>
      </c>
      <c r="K14" s="2">
        <v>0.99299999999999999</v>
      </c>
      <c r="L14" s="2">
        <v>0.99399999999999999</v>
      </c>
      <c r="M14" s="2">
        <v>0.995</v>
      </c>
      <c r="N14" s="2">
        <v>0.996</v>
      </c>
      <c r="P14" s="1">
        <v>0.99</v>
      </c>
      <c r="Q14" s="2" cm="1">
        <f t="array" ref="Q14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15)))</f>
        <v>0.997</v>
      </c>
      <c r="R14" s="5" t="str">
        <f>IF(SUM(R$2:R13)=0,IF(MIN(Q14,Q$17)=Q$17,ROW()-2,""),"")</f>
        <v/>
      </c>
    </row>
    <row r="15" spans="1:20" x14ac:dyDescent="0.25">
      <c r="A15" s="1">
        <f t="shared" si="0"/>
        <v>22</v>
      </c>
      <c r="B15" s="2">
        <v>0.91800000000000004</v>
      </c>
      <c r="C15" s="2">
        <v>0.93</v>
      </c>
      <c r="D15" s="2">
        <v>0.94399999999999995</v>
      </c>
      <c r="E15" s="2">
        <v>0.95399999999999996</v>
      </c>
      <c r="F15" s="2">
        <v>0.96199999999999997</v>
      </c>
      <c r="G15" s="2">
        <v>0.97399999999999998</v>
      </c>
      <c r="H15" s="2">
        <v>0.98199999999999998</v>
      </c>
      <c r="I15" s="2">
        <v>0.98799999999999999</v>
      </c>
      <c r="J15" s="2">
        <v>0.99099999999999999</v>
      </c>
      <c r="K15" s="2">
        <v>0.99299999999999999</v>
      </c>
      <c r="L15" s="2">
        <v>0.99399999999999999</v>
      </c>
      <c r="M15" s="2">
        <v>0.995</v>
      </c>
      <c r="N15" s="2">
        <v>0.996</v>
      </c>
      <c r="P15" s="1">
        <v>0.995</v>
      </c>
      <c r="Q15" s="2" cm="1">
        <f t="array" ref="Q15">IF(Q$2&lt;31,VLOOKUP(Q$2,A$3:N$37,ROW()-1,FALSE),IF(Q$2&lt;100,(((FLOOR(Q$2/5,1)+1)*5-Q$2)/5)*VLOOKUP(FLOOR(Q$2/5,1)*5,A$3:N$37,ROW()-1,FALSE)+((Q$2-FLOOR(Q$2/5,1)*5)/5)*VLOOKUP((FLOOR(Q$2/5,1)+1)*5,A$3:N$37,ROW()-1,FALSE),MIN(VLOOKUP(100,A$3:N$37,ROW()-1,FALSE)+(0.999-VLOOKUP(100,A$3:N$37,ROW()-1,FALSE))*(1-EXP(-INDEX(B$39:N$39,1,ROW()-2)*(Q$2-100))),Q16)))</f>
        <v>0.997</v>
      </c>
      <c r="R15" s="5" t="str">
        <f>IF(SUM(R$2:R14)=0,IF(MIN(Q15,Q$17)=Q$17,ROW()-2,""),"")</f>
        <v/>
      </c>
    </row>
    <row r="16" spans="1:20" ht="15.75" thickBot="1" x14ac:dyDescent="0.3">
      <c r="A16" s="1">
        <f t="shared" si="0"/>
        <v>23</v>
      </c>
      <c r="B16" s="2">
        <v>0.92200000000000004</v>
      </c>
      <c r="C16" s="2">
        <v>0.93300000000000005</v>
      </c>
      <c r="D16" s="2">
        <v>0.94699999999999995</v>
      </c>
      <c r="E16" s="2">
        <v>0.95499999999999996</v>
      </c>
      <c r="F16" s="2">
        <v>0.96399999999999997</v>
      </c>
      <c r="G16" s="2">
        <v>0.97499999999999998</v>
      </c>
      <c r="H16" s="2">
        <v>0.98299999999999998</v>
      </c>
      <c r="I16" s="2">
        <v>0.98799999999999999</v>
      </c>
      <c r="J16" s="2">
        <v>0.99099999999999999</v>
      </c>
      <c r="K16" s="2">
        <v>0.99299999999999999</v>
      </c>
      <c r="L16" s="2">
        <v>0.99399999999999999</v>
      </c>
      <c r="M16" s="2">
        <v>0.995</v>
      </c>
      <c r="N16" s="2">
        <v>0.996</v>
      </c>
      <c r="P16" s="3" t="s">
        <v>3</v>
      </c>
      <c r="Q16" s="3" t="s">
        <v>2</v>
      </c>
    </row>
    <row r="17" spans="1:17" ht="16.5" thickTop="1" thickBot="1" x14ac:dyDescent="0.3">
      <c r="A17" s="1">
        <f t="shared" si="0"/>
        <v>24</v>
      </c>
      <c r="B17" s="2">
        <v>0.92600000000000005</v>
      </c>
      <c r="C17" s="2">
        <v>0.93600000000000005</v>
      </c>
      <c r="D17" s="2">
        <v>0.94899999999999995</v>
      </c>
      <c r="E17" s="2">
        <v>0.95699999999999996</v>
      </c>
      <c r="F17" s="2">
        <v>0.96499999999999997</v>
      </c>
      <c r="G17" s="2">
        <v>0.97499999999999998</v>
      </c>
      <c r="H17" s="2">
        <v>0.98299999999999998</v>
      </c>
      <c r="I17" s="2">
        <v>0.98799999999999999</v>
      </c>
      <c r="J17" s="2">
        <v>0.99199999999999999</v>
      </c>
      <c r="K17" s="2">
        <v>0.99299999999999999</v>
      </c>
      <c r="L17" s="2">
        <v>0.99399999999999999</v>
      </c>
      <c r="M17" s="2">
        <v>0.995</v>
      </c>
      <c r="N17" s="2">
        <v>0.996</v>
      </c>
      <c r="P17" s="7">
        <f>IF(MAX(R3:R15)=1,"&lt;0.005",IF(MAX(R3:R15)=0,"&gt;0.995",INDEX(P3:P15,MAX(R3:R15)-1) + (INDEX(P3:P15,MAX(R3:R15))-INDEX(P3:P15,MAX(R3:R15)-1))*(Q17-INDEX(Q3:Q15,MAX(R3:R15)-1))/(INDEX(Q3:Q15,MAX(R3:R15))-INDEX(Q3:Q15,MAX(R3:R15)-1))))</f>
        <v>0.18571428571428572</v>
      </c>
      <c r="Q17" s="6">
        <v>0.98199999999999998</v>
      </c>
    </row>
    <row r="18" spans="1:17" ht="15.75" thickTop="1" x14ac:dyDescent="0.25">
      <c r="A18" s="1">
        <f t="shared" si="0"/>
        <v>25</v>
      </c>
      <c r="B18" s="2">
        <v>0.92800000000000005</v>
      </c>
      <c r="C18" s="2">
        <v>0.93700000000000006</v>
      </c>
      <c r="D18" s="2">
        <v>0.95</v>
      </c>
      <c r="E18" s="2">
        <v>0.95799999999999996</v>
      </c>
      <c r="F18" s="2">
        <v>0.96599999999999997</v>
      </c>
      <c r="G18" s="2">
        <v>0.97599999999999998</v>
      </c>
      <c r="H18" s="2">
        <v>0.98399999999999999</v>
      </c>
      <c r="I18" s="2">
        <v>0.98899999999999999</v>
      </c>
      <c r="J18" s="2">
        <v>0.99199999999999999</v>
      </c>
      <c r="K18" s="2">
        <v>0.99299999999999999</v>
      </c>
      <c r="L18" s="2">
        <v>0.99399999999999999</v>
      </c>
      <c r="M18" s="2">
        <v>0.995</v>
      </c>
      <c r="N18" s="2">
        <v>0.996</v>
      </c>
    </row>
    <row r="19" spans="1:17" x14ac:dyDescent="0.25">
      <c r="A19" s="1">
        <f t="shared" si="0"/>
        <v>26</v>
      </c>
      <c r="B19" s="2">
        <v>0.93</v>
      </c>
      <c r="C19" s="2">
        <v>0.93899999999999995</v>
      </c>
      <c r="D19" s="2">
        <v>0.95199999999999996</v>
      </c>
      <c r="E19" s="2">
        <v>0.95899999999999996</v>
      </c>
      <c r="F19" s="2">
        <v>0.96699999999999997</v>
      </c>
      <c r="G19" s="2">
        <v>0.97699999999999998</v>
      </c>
      <c r="H19" s="2">
        <v>0.98399999999999999</v>
      </c>
      <c r="I19" s="2">
        <v>0.98899999999999999</v>
      </c>
      <c r="J19" s="2">
        <v>0.99199999999999999</v>
      </c>
      <c r="K19" s="2">
        <v>0.99299999999999999</v>
      </c>
      <c r="L19" s="2">
        <v>0.99399999999999999</v>
      </c>
      <c r="M19" s="2">
        <v>0.995</v>
      </c>
      <c r="N19" s="2">
        <v>0.996</v>
      </c>
    </row>
    <row r="20" spans="1:17" x14ac:dyDescent="0.25">
      <c r="A20" s="1">
        <f t="shared" si="0"/>
        <v>27</v>
      </c>
      <c r="B20" s="2">
        <v>0.93200000000000005</v>
      </c>
      <c r="C20" s="2">
        <v>0.94099999999999995</v>
      </c>
      <c r="D20" s="2">
        <v>0.95299999999999996</v>
      </c>
      <c r="E20" s="2">
        <v>0.96</v>
      </c>
      <c r="F20" s="2">
        <v>0.96799999999999997</v>
      </c>
      <c r="G20" s="2">
        <v>0.97699999999999998</v>
      </c>
      <c r="H20" s="2">
        <v>0.98399999999999999</v>
      </c>
      <c r="I20" s="2">
        <v>0.98899999999999999</v>
      </c>
      <c r="J20" s="2">
        <v>0.99199999999999999</v>
      </c>
      <c r="K20" s="2">
        <v>0.99399999999999999</v>
      </c>
      <c r="L20" s="2">
        <v>0.995</v>
      </c>
      <c r="M20" s="2">
        <v>0.995</v>
      </c>
      <c r="N20" s="2">
        <v>0.996</v>
      </c>
    </row>
    <row r="21" spans="1:17" x14ac:dyDescent="0.25">
      <c r="A21" s="1">
        <f t="shared" si="0"/>
        <v>28</v>
      </c>
      <c r="B21" s="2">
        <v>0.93400000000000005</v>
      </c>
      <c r="C21" s="2">
        <v>0.94299999999999995</v>
      </c>
      <c r="D21" s="2">
        <v>0.95499999999999996</v>
      </c>
      <c r="E21" s="2">
        <v>0.96199999999999997</v>
      </c>
      <c r="F21" s="2">
        <v>0.96899999999999997</v>
      </c>
      <c r="G21" s="2">
        <v>0.97799999999999998</v>
      </c>
      <c r="H21" s="2">
        <v>0.98499999999999999</v>
      </c>
      <c r="I21" s="2">
        <v>0.99</v>
      </c>
      <c r="J21" s="2">
        <v>0.99199999999999999</v>
      </c>
      <c r="K21" s="2">
        <v>0.99399999999999999</v>
      </c>
      <c r="L21" s="2">
        <v>0.995</v>
      </c>
      <c r="M21" s="2">
        <v>0.995</v>
      </c>
      <c r="N21" s="2">
        <v>0.996</v>
      </c>
    </row>
    <row r="22" spans="1:17" x14ac:dyDescent="0.25">
      <c r="A22" s="1">
        <f t="shared" si="0"/>
        <v>29</v>
      </c>
      <c r="B22" s="2">
        <v>0.93700000000000006</v>
      </c>
      <c r="C22" s="2">
        <v>0.94499999999999995</v>
      </c>
      <c r="D22" s="2">
        <v>0.95599999999999996</v>
      </c>
      <c r="E22" s="2">
        <v>0.96199999999999997</v>
      </c>
      <c r="F22" s="2">
        <v>0.96899999999999997</v>
      </c>
      <c r="G22" s="2">
        <v>0.97899999999999998</v>
      </c>
      <c r="H22" s="2">
        <v>0.98499999999999999</v>
      </c>
      <c r="I22" s="2">
        <v>0.99</v>
      </c>
      <c r="J22" s="2">
        <v>0.99199999999999999</v>
      </c>
      <c r="K22" s="2">
        <v>0.99399999999999999</v>
      </c>
      <c r="L22" s="2">
        <v>0.995</v>
      </c>
      <c r="M22" s="2">
        <v>0.995</v>
      </c>
      <c r="N22" s="2">
        <v>0.996</v>
      </c>
    </row>
    <row r="23" spans="1:17" x14ac:dyDescent="0.25">
      <c r="A23" s="1">
        <f>A22+1</f>
        <v>30</v>
      </c>
      <c r="B23" s="2">
        <v>0.93799999999999994</v>
      </c>
      <c r="C23" s="2">
        <v>0.94699999999999995</v>
      </c>
      <c r="D23" s="2">
        <v>0.95699999999999996</v>
      </c>
      <c r="E23" s="2">
        <v>0.96399999999999997</v>
      </c>
      <c r="F23" s="2">
        <v>0.97</v>
      </c>
      <c r="G23" s="2">
        <v>0.97899999999999998</v>
      </c>
      <c r="H23" s="2">
        <v>0.98599999999999999</v>
      </c>
      <c r="I23" s="2">
        <v>0.99</v>
      </c>
      <c r="J23" s="2">
        <v>0.99299999999999999</v>
      </c>
      <c r="K23" s="2">
        <v>0.99399999999999999</v>
      </c>
      <c r="L23" s="2">
        <v>0.995</v>
      </c>
      <c r="M23" s="2">
        <v>0.996</v>
      </c>
      <c r="N23" s="2">
        <v>0.996</v>
      </c>
    </row>
    <row r="24" spans="1:17" x14ac:dyDescent="0.25">
      <c r="A24" s="1">
        <f>A23+5</f>
        <v>35</v>
      </c>
      <c r="B24" s="2">
        <v>0.94299999999999995</v>
      </c>
      <c r="C24" s="2">
        <v>0.95199999999999996</v>
      </c>
      <c r="D24" s="2">
        <v>0.96099999999999997</v>
      </c>
      <c r="E24" s="2">
        <v>0.96799999999999997</v>
      </c>
      <c r="F24" s="2">
        <v>0.97399999999999998</v>
      </c>
      <c r="G24" s="2">
        <v>0.98199999999999998</v>
      </c>
      <c r="H24" s="2">
        <v>0.98699999999999999</v>
      </c>
      <c r="I24" s="2">
        <v>0.99099999999999999</v>
      </c>
      <c r="J24" s="2">
        <v>0.99299999999999999</v>
      </c>
      <c r="K24" s="2">
        <v>0.995</v>
      </c>
      <c r="L24" s="2">
        <v>0.995</v>
      </c>
      <c r="M24" s="2">
        <v>0.996</v>
      </c>
      <c r="N24" s="2">
        <v>0.997</v>
      </c>
    </row>
    <row r="25" spans="1:17" x14ac:dyDescent="0.25">
      <c r="A25" s="1">
        <f t="shared" ref="A25:A37" si="1">A24+5</f>
        <v>40</v>
      </c>
      <c r="B25" s="2">
        <v>0.94899999999999995</v>
      </c>
      <c r="C25" s="2">
        <v>0.95799999999999996</v>
      </c>
      <c r="D25" s="2">
        <v>0.96599999999999997</v>
      </c>
      <c r="E25" s="2">
        <v>0.97199999999999998</v>
      </c>
      <c r="F25" s="2">
        <v>0.97699999999999998</v>
      </c>
      <c r="G25" s="2">
        <v>0.98299999999999998</v>
      </c>
      <c r="H25" s="2">
        <v>0.98799999999999999</v>
      </c>
      <c r="I25" s="2">
        <v>0.99199999999999999</v>
      </c>
      <c r="J25" s="2">
        <v>0.99399999999999999</v>
      </c>
      <c r="K25" s="2">
        <v>0.995</v>
      </c>
      <c r="L25" s="2">
        <v>0.996</v>
      </c>
      <c r="M25" s="2">
        <v>0.996</v>
      </c>
      <c r="N25" s="2">
        <v>0.997</v>
      </c>
    </row>
    <row r="26" spans="1:17" x14ac:dyDescent="0.25">
      <c r="A26" s="1">
        <f t="shared" si="1"/>
        <v>45</v>
      </c>
      <c r="B26" s="2">
        <v>0.95499999999999996</v>
      </c>
      <c r="C26" s="2">
        <v>0.96099999999999997</v>
      </c>
      <c r="D26" s="2">
        <v>0.96899999999999997</v>
      </c>
      <c r="E26" s="2">
        <v>0.97399999999999998</v>
      </c>
      <c r="F26" s="2">
        <v>0.97799999999999998</v>
      </c>
      <c r="G26" s="2">
        <v>0.98499999999999999</v>
      </c>
      <c r="H26" s="2">
        <v>0.98899999999999999</v>
      </c>
      <c r="I26" s="2">
        <v>0.99299999999999999</v>
      </c>
      <c r="J26" s="2">
        <v>0.99399999999999999</v>
      </c>
      <c r="K26" s="2">
        <v>0.995</v>
      </c>
      <c r="L26" s="2">
        <v>0.996</v>
      </c>
      <c r="M26" s="2">
        <v>0.997</v>
      </c>
      <c r="N26" s="2">
        <v>0.997</v>
      </c>
    </row>
    <row r="27" spans="1:17" x14ac:dyDescent="0.25">
      <c r="A27" s="1">
        <f t="shared" si="1"/>
        <v>50</v>
      </c>
      <c r="B27" s="2">
        <v>0.95899999999999996</v>
      </c>
      <c r="C27" s="2">
        <v>0.96499999999999997</v>
      </c>
      <c r="D27" s="2">
        <v>0.97199999999999998</v>
      </c>
      <c r="E27" s="2">
        <v>0.97699999999999998</v>
      </c>
      <c r="F27" s="2">
        <v>0.98099999999999998</v>
      </c>
      <c r="G27" s="2">
        <v>0.98599999999999999</v>
      </c>
      <c r="H27" s="2">
        <v>0.99</v>
      </c>
      <c r="I27" s="2">
        <v>0.99299999999999999</v>
      </c>
      <c r="J27" s="2">
        <v>0.995</v>
      </c>
      <c r="K27" s="2">
        <v>0.996</v>
      </c>
      <c r="L27" s="2">
        <v>0.996</v>
      </c>
      <c r="M27" s="2">
        <v>0.997</v>
      </c>
      <c r="N27" s="2">
        <v>0.997</v>
      </c>
    </row>
    <row r="28" spans="1:17" x14ac:dyDescent="0.25">
      <c r="A28" s="1">
        <f t="shared" si="1"/>
        <v>55</v>
      </c>
      <c r="B28" s="2">
        <v>0.96199999999999997</v>
      </c>
      <c r="C28" s="2">
        <v>0.96699999999999997</v>
      </c>
      <c r="D28" s="2">
        <v>0.97399999999999998</v>
      </c>
      <c r="E28" s="2">
        <v>0.97799999999999998</v>
      </c>
      <c r="F28" s="2">
        <v>0.98199999999999998</v>
      </c>
      <c r="G28" s="2">
        <v>0.98699999999999999</v>
      </c>
      <c r="H28" s="2">
        <v>0.99099999999999999</v>
      </c>
      <c r="I28" s="2">
        <v>0.99399999999999999</v>
      </c>
      <c r="J28" s="2">
        <v>0.995</v>
      </c>
      <c r="K28" s="2">
        <v>0.996</v>
      </c>
      <c r="L28" s="2">
        <v>0.997</v>
      </c>
      <c r="M28" s="2">
        <v>0.997</v>
      </c>
      <c r="N28" s="2">
        <v>0.997</v>
      </c>
    </row>
    <row r="29" spans="1:17" x14ac:dyDescent="0.25">
      <c r="A29" s="1">
        <f t="shared" si="1"/>
        <v>60</v>
      </c>
      <c r="B29" s="2">
        <v>0.96499999999999997</v>
      </c>
      <c r="C29" s="2">
        <v>0.97</v>
      </c>
      <c r="D29" s="2">
        <v>0.97599999999999998</v>
      </c>
      <c r="E29" s="2">
        <v>0.98</v>
      </c>
      <c r="F29" s="2">
        <v>0.98299999999999998</v>
      </c>
      <c r="G29" s="2">
        <v>0.98799999999999999</v>
      </c>
      <c r="H29" s="2">
        <v>0.99099999999999999</v>
      </c>
      <c r="I29" s="2">
        <v>0.99399999999999999</v>
      </c>
      <c r="J29" s="2">
        <v>0.995</v>
      </c>
      <c r="K29" s="2">
        <v>0.996</v>
      </c>
      <c r="L29" s="2">
        <v>0.997</v>
      </c>
      <c r="M29" s="2">
        <v>0.997</v>
      </c>
      <c r="N29" s="2">
        <v>0.998</v>
      </c>
    </row>
    <row r="30" spans="1:17" x14ac:dyDescent="0.25">
      <c r="A30" s="1">
        <f t="shared" si="1"/>
        <v>65</v>
      </c>
      <c r="B30" s="2">
        <v>0.96699999999999997</v>
      </c>
      <c r="C30" s="2">
        <v>0.97199999999999998</v>
      </c>
      <c r="D30" s="2">
        <v>0.97699999999999998</v>
      </c>
      <c r="E30" s="2">
        <v>0.98099999999999998</v>
      </c>
      <c r="F30" s="2">
        <v>0.98399999999999999</v>
      </c>
      <c r="G30" s="2">
        <v>0.98899999999999999</v>
      </c>
      <c r="H30" s="2">
        <v>0.99199999999999999</v>
      </c>
      <c r="I30" s="2">
        <v>0.99399999999999999</v>
      </c>
      <c r="J30" s="2">
        <v>0.996</v>
      </c>
      <c r="K30" s="2">
        <v>0.996</v>
      </c>
      <c r="L30" s="2">
        <v>0.997</v>
      </c>
      <c r="M30" s="2">
        <v>0.997</v>
      </c>
      <c r="N30" s="2">
        <v>0.998</v>
      </c>
    </row>
    <row r="31" spans="1:17" x14ac:dyDescent="0.25">
      <c r="A31" s="1">
        <f t="shared" si="1"/>
        <v>70</v>
      </c>
      <c r="B31" s="2">
        <v>0.96899999999999997</v>
      </c>
      <c r="C31" s="2">
        <v>0.97399999999999998</v>
      </c>
      <c r="D31" s="2">
        <v>0.97799999999999998</v>
      </c>
      <c r="E31" s="2">
        <v>0.98199999999999998</v>
      </c>
      <c r="F31" s="2">
        <v>0.98499999999999999</v>
      </c>
      <c r="G31" s="2">
        <v>0.98899999999999999</v>
      </c>
      <c r="H31" s="2">
        <v>0.99299999999999999</v>
      </c>
      <c r="I31" s="2">
        <v>0.995</v>
      </c>
      <c r="J31" s="2">
        <v>0.996</v>
      </c>
      <c r="K31" s="2">
        <v>0.997</v>
      </c>
      <c r="L31" s="2">
        <v>0.997</v>
      </c>
      <c r="M31" s="2">
        <v>0.998</v>
      </c>
      <c r="N31" s="2">
        <v>0.998</v>
      </c>
    </row>
    <row r="32" spans="1:17" x14ac:dyDescent="0.25">
      <c r="A32" s="1">
        <f t="shared" si="1"/>
        <v>75</v>
      </c>
      <c r="B32" s="2">
        <v>0.97099999999999997</v>
      </c>
      <c r="C32" s="2">
        <v>0.97499999999999998</v>
      </c>
      <c r="D32" s="2">
        <v>0.97899999999999998</v>
      </c>
      <c r="E32" s="2">
        <v>0.98299999999999998</v>
      </c>
      <c r="F32" s="2">
        <v>0.98599999999999999</v>
      </c>
      <c r="G32" s="2">
        <v>0.99</v>
      </c>
      <c r="H32" s="2">
        <v>0.99299999999999999</v>
      </c>
      <c r="I32" s="2">
        <v>0.995</v>
      </c>
      <c r="J32" s="2">
        <v>0.996</v>
      </c>
      <c r="K32" s="2">
        <v>0.997</v>
      </c>
      <c r="L32" s="2">
        <v>0.997</v>
      </c>
      <c r="M32" s="2">
        <v>0.998</v>
      </c>
      <c r="N32" s="2">
        <v>0.998</v>
      </c>
    </row>
    <row r="33" spans="1:14" x14ac:dyDescent="0.25">
      <c r="A33" s="1">
        <f t="shared" si="1"/>
        <v>80</v>
      </c>
      <c r="B33" s="2">
        <v>0.97299999999999998</v>
      </c>
      <c r="C33" s="2">
        <v>0.97599999999999998</v>
      </c>
      <c r="D33" s="2">
        <v>0.98</v>
      </c>
      <c r="E33" s="2">
        <v>0.98399999999999999</v>
      </c>
      <c r="F33" s="2">
        <v>0.98699999999999999</v>
      </c>
      <c r="G33" s="2">
        <v>0.99099999999999999</v>
      </c>
      <c r="H33" s="2">
        <v>0.99299999999999999</v>
      </c>
      <c r="I33" s="2">
        <v>0.995</v>
      </c>
      <c r="J33" s="2">
        <v>0.996</v>
      </c>
      <c r="K33" s="2">
        <v>0.997</v>
      </c>
      <c r="L33" s="2">
        <v>0.997</v>
      </c>
      <c r="M33" s="2">
        <v>0.998</v>
      </c>
      <c r="N33" s="2">
        <v>0.998</v>
      </c>
    </row>
    <row r="34" spans="1:14" x14ac:dyDescent="0.25">
      <c r="A34" s="1">
        <f t="shared" si="1"/>
        <v>85</v>
      </c>
      <c r="B34" s="2">
        <v>0.97399999999999998</v>
      </c>
      <c r="C34" s="2">
        <v>0.97699999999999998</v>
      </c>
      <c r="D34" s="2">
        <v>0.98099999999999998</v>
      </c>
      <c r="E34" s="2">
        <v>0.98499999999999999</v>
      </c>
      <c r="F34" s="2">
        <v>0.98699999999999999</v>
      </c>
      <c r="G34" s="2">
        <v>0.99099999999999999</v>
      </c>
      <c r="H34" s="2">
        <v>0.99399999999999999</v>
      </c>
      <c r="I34" s="2">
        <v>0.995</v>
      </c>
      <c r="J34" s="2">
        <v>0.997</v>
      </c>
      <c r="K34" s="2">
        <v>0.997</v>
      </c>
      <c r="L34" s="2">
        <v>0.997</v>
      </c>
      <c r="M34" s="2">
        <v>0.998</v>
      </c>
      <c r="N34" s="2">
        <v>0.998</v>
      </c>
    </row>
    <row r="35" spans="1:14" x14ac:dyDescent="0.25">
      <c r="A35" s="1">
        <f t="shared" si="1"/>
        <v>90</v>
      </c>
      <c r="B35" s="2">
        <v>0.97599999999999998</v>
      </c>
      <c r="C35" s="2">
        <v>0.97799999999999998</v>
      </c>
      <c r="D35" s="2">
        <v>0.98199999999999998</v>
      </c>
      <c r="E35" s="2">
        <v>0.98499999999999999</v>
      </c>
      <c r="F35" s="2">
        <v>0.98799999999999999</v>
      </c>
      <c r="G35" s="2">
        <v>0.99099999999999999</v>
      </c>
      <c r="H35" s="2">
        <v>0.99399999999999999</v>
      </c>
      <c r="I35" s="2">
        <v>0.996</v>
      </c>
      <c r="J35" s="2">
        <v>0.997</v>
      </c>
      <c r="K35" s="2">
        <v>0.997</v>
      </c>
      <c r="L35" s="2">
        <v>0.998</v>
      </c>
      <c r="M35" s="2">
        <v>0.998</v>
      </c>
      <c r="N35" s="2">
        <v>0.998</v>
      </c>
    </row>
    <row r="36" spans="1:14" x14ac:dyDescent="0.25">
      <c r="A36" s="1">
        <f t="shared" si="1"/>
        <v>95</v>
      </c>
      <c r="B36" s="2">
        <v>0.97699999999999998</v>
      </c>
      <c r="C36" s="2">
        <v>0.97899999999999998</v>
      </c>
      <c r="D36" s="2">
        <v>0.98299999999999998</v>
      </c>
      <c r="E36" s="2">
        <v>0.98599999999999999</v>
      </c>
      <c r="F36" s="2">
        <v>0.98899999999999999</v>
      </c>
      <c r="G36" s="2">
        <v>0.99199999999999999</v>
      </c>
      <c r="H36" s="2">
        <v>0.99399999999999999</v>
      </c>
      <c r="I36" s="2">
        <v>0.996</v>
      </c>
      <c r="J36" s="2">
        <v>0.997</v>
      </c>
      <c r="K36" s="2">
        <v>0.997</v>
      </c>
      <c r="L36" s="2">
        <v>0.998</v>
      </c>
      <c r="M36" s="2">
        <v>0.998</v>
      </c>
      <c r="N36" s="2">
        <v>0.998</v>
      </c>
    </row>
    <row r="37" spans="1:14" x14ac:dyDescent="0.25">
      <c r="A37" s="1">
        <f t="shared" si="1"/>
        <v>100</v>
      </c>
      <c r="B37" s="2">
        <v>0.97799999999999998</v>
      </c>
      <c r="C37" s="2">
        <v>0.98099999999999998</v>
      </c>
      <c r="D37" s="2">
        <v>0.98399999999999999</v>
      </c>
      <c r="E37" s="2">
        <v>0.98699999999999999</v>
      </c>
      <c r="F37" s="2">
        <v>0.98899999999999999</v>
      </c>
      <c r="G37" s="2">
        <v>0.99199999999999999</v>
      </c>
      <c r="H37" s="2">
        <v>0.99399999999999999</v>
      </c>
      <c r="I37" s="2">
        <v>0.996</v>
      </c>
      <c r="J37" s="2">
        <v>0.997</v>
      </c>
      <c r="K37" s="2">
        <v>0.998</v>
      </c>
      <c r="L37" s="2">
        <v>0.998</v>
      </c>
      <c r="M37" s="2">
        <v>0.998</v>
      </c>
      <c r="N37" s="2">
        <v>0.998</v>
      </c>
    </row>
    <row r="39" spans="1:14" x14ac:dyDescent="0.25">
      <c r="A39" t="s">
        <v>5</v>
      </c>
      <c r="B39">
        <f>(B37-B34)/($A37-$A34)</f>
        <v>2.666666666666669E-4</v>
      </c>
      <c r="C39">
        <f t="shared" ref="C39:G39" si="2">(C37-C34)/($A37-$A34)</f>
        <v>2.666666666666669E-4</v>
      </c>
      <c r="D39">
        <f t="shared" si="2"/>
        <v>2.0000000000000017E-4</v>
      </c>
      <c r="E39">
        <f t="shared" si="2"/>
        <v>1.3333333333333345E-4</v>
      </c>
      <c r="F39">
        <f t="shared" si="2"/>
        <v>1.3333333333333345E-4</v>
      </c>
      <c r="G39">
        <f t="shared" si="2"/>
        <v>6.6666666666666724E-5</v>
      </c>
      <c r="H39">
        <f>(H37-H33)/($A37-$A33)</f>
        <v>5.0000000000000043E-5</v>
      </c>
      <c r="I39">
        <f>(I37-I32)/($A37-$A32)</f>
        <v>4.0000000000000037E-5</v>
      </c>
      <c r="J39">
        <f>(J37-J31)/($A37-$A31)</f>
        <v>3.3333333333333362E-5</v>
      </c>
      <c r="K39">
        <f>(K37-K31)/($A37-$A31)</f>
        <v>3.3333333333333362E-5</v>
      </c>
      <c r="L39">
        <f>(L37-L30)/($A37-$A30)</f>
        <v>2.8571428571428598E-5</v>
      </c>
      <c r="M39">
        <f>(M37-M29)/($A37-$A29)</f>
        <v>2.5000000000000022E-5</v>
      </c>
      <c r="N39">
        <f t="shared" ref="I39:N39" si="3">(N37-N28)/($A37-$A28)</f>
        <v>2.2222222222222244E-5</v>
      </c>
    </row>
  </sheetData>
  <mergeCells count="1">
    <mergeCell ref="B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rkhenderson</dc:creator>
  <cp:lastModifiedBy>SFA User</cp:lastModifiedBy>
  <dcterms:created xsi:type="dcterms:W3CDTF">2011-07-16T22:52:25Z</dcterms:created>
  <dcterms:modified xsi:type="dcterms:W3CDTF">2022-07-07T19:39:37Z</dcterms:modified>
</cp:coreProperties>
</file>